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24226"/>
  <xr:revisionPtr revIDLastSave="0" documentId="13_ncr:1_{32EF26C9-78DC-4063-B0D0-ACF714969506}" xr6:coauthVersionLast="47" xr6:coauthVersionMax="47" xr10:uidLastSave="{00000000-0000-0000-0000-000000000000}"/>
  <bookViews>
    <workbookView xWindow="28680" yWindow="-120" windowWidth="29040" windowHeight="15840" tabRatio="998" activeTab="2" xr2:uid="{00000000-000D-0000-FFFF-FFFF00000000}"/>
  </bookViews>
  <sheets>
    <sheet name="DC" sheetId="55" r:id="rId1"/>
    <sheet name="Covering Page" sheetId="1" r:id="rId2"/>
    <sheet name="Summary" sheetId="57" r:id="rId3"/>
    <sheet name=" Acheivements" sheetId="18" r:id="rId4"/>
    <sheet name="Schedule" sheetId="6" r:id="rId5"/>
    <sheet name="Commercial Status C" sheetId="49" r:id="rId6"/>
    <sheet name="Commercial Status E" sheetId="56" r:id="rId7"/>
    <sheet name="Quality Status" sheetId="51" r:id="rId8"/>
    <sheet name="Project Issues" sheetId="11" r:id="rId9"/>
    <sheet name="Critical Submitals" sheetId="36" r:id="rId10"/>
    <sheet name="Risk Register" sheetId="40" r:id="rId11"/>
    <sheet name="Earned Value &amp; Progress" sheetId="53" r:id="rId12"/>
    <sheet name="Resources " sheetId="52" r:id="rId13"/>
    <sheet name="KPIs" sheetId="16" r:id="rId14"/>
    <sheet name="Progress Photos" sheetId="28" r:id="rId15"/>
    <sheet name="Claims Status" sheetId="41" r:id="rId16"/>
    <sheet name="Claims Details" sheetId="54" r:id="rId17"/>
    <sheet name="Employer's Claims" sheetId="58" r:id="rId18"/>
    <sheet name="VOs Status" sheetId="32" r:id="rId19"/>
    <sheet name="Recap Status " sheetId="31" r:id="rId20"/>
    <sheet name="HSE Status" sheetId="43" r:id="rId21"/>
    <sheet name="HSE Training" sheetId="44" r:id="rId22"/>
    <sheet name="HSE Incidents" sheetId="45" r:id="rId23"/>
    <sheet name="HSE NCR Log" sheetId="46" r:id="rId24"/>
  </sheets>
  <definedNames>
    <definedName name="_xlnm._FilterDatabase" localSheetId="9" hidden="1">'Critical Submitals'!$A$5:$J$9</definedName>
    <definedName name="_xlnm._FilterDatabase" localSheetId="18" hidden="1">'VOs Status'!$A$11:$AF$14</definedName>
    <definedName name="A" localSheetId="5">'Commercial Status C'!$WUD:$WUD</definedName>
    <definedName name="A" localSheetId="6">'Commercial Status E'!$WVF:$WVF</definedName>
    <definedName name="A" localSheetId="9">#REF!</definedName>
    <definedName name="A" localSheetId="7">'Quality Status'!$WDV:$WDV</definedName>
    <definedName name="A">#REF!</definedName>
    <definedName name="OLE_LINK3" localSheetId="1">'Covering Page'!#REF!</definedName>
    <definedName name="OLE_LINK3" localSheetId="0">DC!#REF!</definedName>
    <definedName name="OLE_LINK3" localSheetId="2">Summary!#REF!</definedName>
    <definedName name="_xlnm.Print_Area" localSheetId="1">'Covering Page'!$A$1:$L$24</definedName>
    <definedName name="_xlnm.Print_Area" localSheetId="0">DC!$A$1:$M$86</definedName>
    <definedName name="_xlnm.Print_Area" localSheetId="14">'Progress Photos'!$A$1:$C$41</definedName>
    <definedName name="_xlnm.Print_Area" localSheetId="12">'Resources '!$A$1:$AA$61</definedName>
    <definedName name="_xlnm.Print_Titles" localSheetId="16">'Claims Details'!$7:$7</definedName>
    <definedName name="_xlnm.Print_Titles" localSheetId="15">'Claims Status'!$7:$8</definedName>
    <definedName name="_xlnm.Print_Titles" localSheetId="5">'Commercial Status C'!$44:$45</definedName>
    <definedName name="_xlnm.Print_Titles" localSheetId="6">'Commercial Status E'!$30:$31</definedName>
    <definedName name="_xlnm.Print_Titles" localSheetId="17">'Employer''s Claims'!$7:$7</definedName>
    <definedName name="_xlnm.Print_Titles" localSheetId="22">'HSE Incidents'!$8:$8</definedName>
    <definedName name="_xlnm.Print_Titles" localSheetId="23">'HSE NCR Log'!$7:$7</definedName>
    <definedName name="_xlnm.Print_Titles" localSheetId="21">'HSE Training'!$1:$5</definedName>
    <definedName name="_xlnm.Print_Titles" localSheetId="13">KPIs!$5:$5</definedName>
    <definedName name="_xlnm.Print_Titles" localSheetId="14">'Progress Photos'!$4:$5</definedName>
    <definedName name="_xlnm.Print_Titles" localSheetId="19">'Recap Status '!$10:$11</definedName>
    <definedName name="_xlnm.Print_Titles" localSheetId="12">'Resources '!$2:$5</definedName>
    <definedName name="_xlnm.Print_Titles" localSheetId="10">'Risk Register'!$7:$8</definedName>
    <definedName name="_xlnm.Print_Titles" localSheetId="18">'VOs Status'!$11:$13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H2" i="57" l="1"/>
  <c r="AR58" i="57"/>
  <c r="AQ58" i="57"/>
  <c r="AL58" i="57"/>
  <c r="L36" i="51"/>
  <c r="K36" i="51"/>
  <c r="G36" i="51"/>
  <c r="F29" i="51"/>
  <c r="F36" i="51"/>
  <c r="F10" i="51"/>
  <c r="F11" i="51"/>
  <c r="F12" i="51"/>
  <c r="F13" i="51"/>
  <c r="F14" i="51"/>
  <c r="F15" i="51"/>
  <c r="F16" i="51"/>
  <c r="F17" i="51"/>
  <c r="F18" i="51"/>
  <c r="F19" i="51"/>
  <c r="L10" i="51"/>
  <c r="D27" i="56"/>
  <c r="E27" i="56" s="1"/>
  <c r="F27" i="56" s="1"/>
  <c r="G27" i="56" s="1"/>
  <c r="H27" i="56" s="1"/>
  <c r="I27" i="56" s="1"/>
  <c r="J27" i="56" s="1"/>
  <c r="K27" i="56" s="1"/>
  <c r="L27" i="56" s="1"/>
  <c r="M27" i="56" s="1"/>
  <c r="N27" i="56" s="1"/>
  <c r="O27" i="56" s="1"/>
  <c r="D27" i="49"/>
  <c r="E27" i="49" s="1"/>
  <c r="F27" i="49" s="1"/>
  <c r="G27" i="49" s="1"/>
  <c r="H27" i="49" s="1"/>
  <c r="I27" i="49" s="1"/>
  <c r="J27" i="49" s="1"/>
  <c r="K27" i="49" s="1"/>
  <c r="L27" i="49" s="1"/>
  <c r="M27" i="49" s="1"/>
  <c r="N27" i="49" s="1"/>
  <c r="O27" i="49" s="1"/>
  <c r="D29" i="49"/>
  <c r="E29" i="49" s="1"/>
  <c r="F29" i="49" s="1"/>
  <c r="N21" i="56"/>
  <c r="N20" i="56"/>
  <c r="N19" i="56"/>
  <c r="R35" i="57" s="1"/>
  <c r="N18" i="56"/>
  <c r="N21" i="49"/>
  <c r="N18" i="49"/>
  <c r="N20" i="49"/>
  <c r="N19" i="49"/>
  <c r="N40" i="49"/>
  <c r="F40" i="49"/>
  <c r="A3" i="58"/>
  <c r="A2" i="58"/>
  <c r="A3" i="46"/>
  <c r="A3" i="45"/>
  <c r="A3" i="44"/>
  <c r="A3" i="43"/>
  <c r="A3" i="31"/>
  <c r="A3" i="54"/>
  <c r="A3" i="32"/>
  <c r="A3" i="16"/>
  <c r="A3" i="52"/>
  <c r="A3" i="53"/>
  <c r="A3" i="40"/>
  <c r="A3" i="36"/>
  <c r="A3" i="11"/>
  <c r="A3" i="51"/>
  <c r="A3" i="56"/>
  <c r="D16" i="56"/>
  <c r="D17" i="56" s="1"/>
  <c r="A3" i="49"/>
  <c r="A3" i="6"/>
  <c r="A3" i="18"/>
  <c r="D11" i="52"/>
  <c r="E11" i="52"/>
  <c r="E10" i="52"/>
  <c r="D10" i="52"/>
  <c r="D9" i="52"/>
  <c r="D16" i="49"/>
  <c r="D17" i="49" s="1"/>
  <c r="F26" i="57"/>
  <c r="AP13" i="57"/>
  <c r="I47" i="40"/>
  <c r="M47" i="40"/>
  <c r="I48" i="40"/>
  <c r="M48" i="40"/>
  <c r="I49" i="40"/>
  <c r="M49" i="40"/>
  <c r="I50" i="40"/>
  <c r="M50" i="40"/>
  <c r="I51" i="40"/>
  <c r="M51" i="40"/>
  <c r="I52" i="40"/>
  <c r="M52" i="40"/>
  <c r="I46" i="40"/>
  <c r="F27" i="57" l="1"/>
  <c r="F33" i="57" s="1"/>
  <c r="J33" i="57" s="1"/>
  <c r="G29" i="49"/>
  <c r="H29" i="49" s="1"/>
  <c r="I29" i="49" s="1"/>
  <c r="J29" i="49" s="1"/>
  <c r="K29" i="49" s="1"/>
  <c r="L29" i="49" s="1"/>
  <c r="M29" i="49" s="1"/>
  <c r="N29" i="49" s="1"/>
  <c r="O29" i="49" s="1"/>
  <c r="AP51" i="57"/>
  <c r="AP50" i="57"/>
  <c r="AP49" i="57"/>
  <c r="AP48" i="57"/>
  <c r="AP46" i="57"/>
  <c r="AP40" i="57"/>
  <c r="AP47" i="57"/>
  <c r="AP45" i="57"/>
  <c r="AP44" i="57"/>
  <c r="AP43" i="57"/>
  <c r="AP42" i="57"/>
  <c r="AP41" i="57"/>
  <c r="BC56" i="57"/>
  <c r="AZ56" i="57"/>
  <c r="BC55" i="57"/>
  <c r="AZ55" i="57"/>
  <c r="BC54" i="57"/>
  <c r="AZ54" i="57"/>
  <c r="BC53" i="57"/>
  <c r="AZ53" i="57"/>
  <c r="BC52" i="57"/>
  <c r="AZ52" i="57"/>
  <c r="BC51" i="57"/>
  <c r="AZ51" i="57"/>
  <c r="AN56" i="57"/>
  <c r="AC36" i="57"/>
  <c r="AY39" i="57"/>
  <c r="AY38" i="57"/>
  <c r="F19" i="57"/>
  <c r="F21" i="57"/>
  <c r="R23" i="57"/>
  <c r="R24" i="57"/>
  <c r="F24" i="57"/>
  <c r="F25" i="57"/>
  <c r="R26" i="57"/>
  <c r="V26" i="57" s="1"/>
  <c r="R31" i="57"/>
  <c r="F36" i="57"/>
  <c r="BD2" i="57"/>
  <c r="AC21" i="57"/>
  <c r="AC19" i="57"/>
  <c r="AO31" i="57"/>
  <c r="BE23" i="57" s="1"/>
  <c r="AO22" i="57"/>
  <c r="AC25" i="57"/>
  <c r="AC26" i="57"/>
  <c r="AC24" i="57"/>
  <c r="F2" i="57"/>
  <c r="F153" i="43"/>
  <c r="G153" i="43"/>
  <c r="H153" i="43"/>
  <c r="I153" i="43"/>
  <c r="J153" i="43"/>
  <c r="K153" i="43"/>
  <c r="L153" i="43"/>
  <c r="M153" i="43"/>
  <c r="N153" i="43"/>
  <c r="O153" i="43"/>
  <c r="P153" i="43"/>
  <c r="Q153" i="43"/>
  <c r="F154" i="43"/>
  <c r="G154" i="43"/>
  <c r="H154" i="43"/>
  <c r="I154" i="43"/>
  <c r="J154" i="43"/>
  <c r="K154" i="43"/>
  <c r="L154" i="43"/>
  <c r="M154" i="43"/>
  <c r="N154" i="43"/>
  <c r="O154" i="43"/>
  <c r="P154" i="43"/>
  <c r="Q154" i="43"/>
  <c r="F155" i="43"/>
  <c r="G155" i="43"/>
  <c r="H155" i="43"/>
  <c r="I155" i="43"/>
  <c r="J155" i="43"/>
  <c r="K155" i="43"/>
  <c r="L155" i="43"/>
  <c r="M155" i="43"/>
  <c r="N155" i="43"/>
  <c r="O155" i="43"/>
  <c r="P155" i="43"/>
  <c r="Q155" i="43"/>
  <c r="F149" i="43"/>
  <c r="G149" i="43"/>
  <c r="H149" i="43"/>
  <c r="I149" i="43"/>
  <c r="J149" i="43"/>
  <c r="K149" i="43"/>
  <c r="L149" i="43"/>
  <c r="M149" i="43"/>
  <c r="N149" i="43"/>
  <c r="O149" i="43"/>
  <c r="P149" i="43"/>
  <c r="Q149" i="43"/>
  <c r="F150" i="43"/>
  <c r="G150" i="43"/>
  <c r="H150" i="43"/>
  <c r="I150" i="43"/>
  <c r="J150" i="43"/>
  <c r="K150" i="43"/>
  <c r="L150" i="43"/>
  <c r="M150" i="43"/>
  <c r="N150" i="43"/>
  <c r="O150" i="43"/>
  <c r="P150" i="43"/>
  <c r="Q150" i="43"/>
  <c r="F151" i="43"/>
  <c r="G151" i="43"/>
  <c r="H151" i="43"/>
  <c r="I151" i="43"/>
  <c r="J151" i="43"/>
  <c r="K151" i="43"/>
  <c r="L151" i="43"/>
  <c r="M151" i="43"/>
  <c r="N151" i="43"/>
  <c r="O151" i="43"/>
  <c r="P151" i="43"/>
  <c r="Q151" i="43"/>
  <c r="E151" i="43"/>
  <c r="E150" i="43"/>
  <c r="E149" i="43"/>
  <c r="E155" i="43"/>
  <c r="E154" i="43"/>
  <c r="E153" i="43"/>
  <c r="F145" i="43"/>
  <c r="G145" i="43"/>
  <c r="H145" i="43"/>
  <c r="I145" i="43"/>
  <c r="J145" i="43"/>
  <c r="K145" i="43"/>
  <c r="L145" i="43"/>
  <c r="M145" i="43"/>
  <c r="N145" i="43"/>
  <c r="O145" i="43"/>
  <c r="P145" i="43"/>
  <c r="F146" i="43"/>
  <c r="G146" i="43"/>
  <c r="H146" i="43"/>
  <c r="I146" i="43"/>
  <c r="J146" i="43"/>
  <c r="K146" i="43"/>
  <c r="L146" i="43"/>
  <c r="M146" i="43"/>
  <c r="N146" i="43"/>
  <c r="O146" i="43"/>
  <c r="P146" i="43"/>
  <c r="F147" i="43"/>
  <c r="G147" i="43"/>
  <c r="H147" i="43"/>
  <c r="I147" i="43"/>
  <c r="J147" i="43"/>
  <c r="K147" i="43"/>
  <c r="L147" i="43"/>
  <c r="M147" i="43"/>
  <c r="N147" i="43"/>
  <c r="O147" i="43"/>
  <c r="P147" i="43"/>
  <c r="E147" i="43"/>
  <c r="E146" i="43"/>
  <c r="E145" i="43"/>
  <c r="I133" i="43"/>
  <c r="J133" i="43"/>
  <c r="K133" i="43"/>
  <c r="L133" i="43"/>
  <c r="M133" i="43"/>
  <c r="N133" i="43"/>
  <c r="O133" i="43"/>
  <c r="P133" i="43"/>
  <c r="F129" i="43"/>
  <c r="G129" i="43"/>
  <c r="H129" i="43"/>
  <c r="I129" i="43"/>
  <c r="J129" i="43"/>
  <c r="K129" i="43"/>
  <c r="L129" i="43"/>
  <c r="M129" i="43"/>
  <c r="N129" i="43"/>
  <c r="O129" i="43"/>
  <c r="P129" i="43"/>
  <c r="F130" i="43"/>
  <c r="G130" i="43"/>
  <c r="H130" i="43"/>
  <c r="I130" i="43"/>
  <c r="J130" i="43"/>
  <c r="K130" i="43"/>
  <c r="L130" i="43"/>
  <c r="M130" i="43"/>
  <c r="N130" i="43"/>
  <c r="O130" i="43"/>
  <c r="P130" i="43"/>
  <c r="F131" i="43"/>
  <c r="G131" i="43"/>
  <c r="H131" i="43"/>
  <c r="I131" i="43"/>
  <c r="J131" i="43"/>
  <c r="K131" i="43"/>
  <c r="L131" i="43"/>
  <c r="M131" i="43"/>
  <c r="N131" i="43"/>
  <c r="O131" i="43"/>
  <c r="P131" i="43"/>
  <c r="E131" i="43"/>
  <c r="E130" i="43"/>
  <c r="E129" i="43"/>
  <c r="F125" i="43"/>
  <c r="G125" i="43"/>
  <c r="H125" i="43"/>
  <c r="I125" i="43"/>
  <c r="J125" i="43"/>
  <c r="K125" i="43"/>
  <c r="L125" i="43"/>
  <c r="M125" i="43"/>
  <c r="N125" i="43"/>
  <c r="O125" i="43"/>
  <c r="P125" i="43"/>
  <c r="F126" i="43"/>
  <c r="G126" i="43"/>
  <c r="H126" i="43"/>
  <c r="I126" i="43"/>
  <c r="J126" i="43"/>
  <c r="K126" i="43"/>
  <c r="L126" i="43"/>
  <c r="M126" i="43"/>
  <c r="N126" i="43"/>
  <c r="O126" i="43"/>
  <c r="P126" i="43"/>
  <c r="F127" i="43"/>
  <c r="G127" i="43"/>
  <c r="H127" i="43"/>
  <c r="I127" i="43"/>
  <c r="J127" i="43"/>
  <c r="K127" i="43"/>
  <c r="L127" i="43"/>
  <c r="M127" i="43"/>
  <c r="N127" i="43"/>
  <c r="O127" i="43"/>
  <c r="P127" i="43"/>
  <c r="E127" i="43"/>
  <c r="E126" i="43"/>
  <c r="E125" i="43"/>
  <c r="F121" i="43"/>
  <c r="G121" i="43"/>
  <c r="H121" i="43"/>
  <c r="I121" i="43"/>
  <c r="J121" i="43"/>
  <c r="K121" i="43"/>
  <c r="L121" i="43"/>
  <c r="M121" i="43"/>
  <c r="N121" i="43"/>
  <c r="O121" i="43"/>
  <c r="P121" i="43"/>
  <c r="F122" i="43"/>
  <c r="G122" i="43"/>
  <c r="H122" i="43"/>
  <c r="I122" i="43"/>
  <c r="J122" i="43"/>
  <c r="K122" i="43"/>
  <c r="L122" i="43"/>
  <c r="M122" i="43"/>
  <c r="N122" i="43"/>
  <c r="O122" i="43"/>
  <c r="P122" i="43"/>
  <c r="F123" i="43"/>
  <c r="G123" i="43"/>
  <c r="H123" i="43"/>
  <c r="I123" i="43"/>
  <c r="J123" i="43"/>
  <c r="K123" i="43"/>
  <c r="L123" i="43"/>
  <c r="M123" i="43"/>
  <c r="N123" i="43"/>
  <c r="O123" i="43"/>
  <c r="P123" i="43"/>
  <c r="E123" i="43"/>
  <c r="E122" i="43"/>
  <c r="E121" i="43"/>
  <c r="M64" i="43"/>
  <c r="I56" i="43"/>
  <c r="J56" i="43"/>
  <c r="K56" i="43"/>
  <c r="L56" i="43"/>
  <c r="M56" i="43"/>
  <c r="N56" i="43"/>
  <c r="O56" i="43"/>
  <c r="P56" i="43"/>
  <c r="I57" i="43"/>
  <c r="J57" i="43"/>
  <c r="K57" i="43"/>
  <c r="L57" i="43"/>
  <c r="M57" i="43"/>
  <c r="N57" i="43"/>
  <c r="O57" i="43"/>
  <c r="P57" i="43"/>
  <c r="I58" i="43"/>
  <c r="J58" i="43"/>
  <c r="K58" i="43"/>
  <c r="L58" i="43"/>
  <c r="M58" i="43"/>
  <c r="N58" i="43"/>
  <c r="O58" i="43"/>
  <c r="P58" i="43"/>
  <c r="F52" i="43"/>
  <c r="G52" i="43"/>
  <c r="H52" i="43"/>
  <c r="I52" i="43"/>
  <c r="J52" i="43"/>
  <c r="K52" i="43"/>
  <c r="L52" i="43"/>
  <c r="M52" i="43"/>
  <c r="N52" i="43"/>
  <c r="O52" i="43"/>
  <c r="P52" i="43"/>
  <c r="F53" i="43"/>
  <c r="G53" i="43"/>
  <c r="H53" i="43"/>
  <c r="I53" i="43"/>
  <c r="J53" i="43"/>
  <c r="K53" i="43"/>
  <c r="L53" i="43"/>
  <c r="M53" i="43"/>
  <c r="N53" i="43"/>
  <c r="O53" i="43"/>
  <c r="P53" i="43"/>
  <c r="F54" i="43"/>
  <c r="G54" i="43"/>
  <c r="H54" i="43"/>
  <c r="I54" i="43"/>
  <c r="J54" i="43"/>
  <c r="K54" i="43"/>
  <c r="L54" i="43"/>
  <c r="M54" i="43"/>
  <c r="N54" i="43"/>
  <c r="O54" i="43"/>
  <c r="P54" i="43"/>
  <c r="E52" i="43"/>
  <c r="E54" i="43"/>
  <c r="E53" i="43"/>
  <c r="F48" i="43"/>
  <c r="G48" i="43"/>
  <c r="H48" i="43"/>
  <c r="I48" i="43"/>
  <c r="J48" i="43"/>
  <c r="K48" i="43"/>
  <c r="L48" i="43"/>
  <c r="M48" i="43"/>
  <c r="N48" i="43"/>
  <c r="O48" i="43"/>
  <c r="P48" i="43"/>
  <c r="F49" i="43"/>
  <c r="G49" i="43"/>
  <c r="H49" i="43"/>
  <c r="I49" i="43"/>
  <c r="J49" i="43"/>
  <c r="K49" i="43"/>
  <c r="L49" i="43"/>
  <c r="M49" i="43"/>
  <c r="N49" i="43"/>
  <c r="O49" i="43"/>
  <c r="P49" i="43"/>
  <c r="F50" i="43"/>
  <c r="G50" i="43"/>
  <c r="H50" i="43"/>
  <c r="I50" i="43"/>
  <c r="J50" i="43"/>
  <c r="K50" i="43"/>
  <c r="L50" i="43"/>
  <c r="M50" i="43"/>
  <c r="N50" i="43"/>
  <c r="O50" i="43"/>
  <c r="P50" i="43"/>
  <c r="E50" i="43"/>
  <c r="E49" i="43"/>
  <c r="E48" i="43"/>
  <c r="F44" i="43"/>
  <c r="G44" i="43"/>
  <c r="H44" i="43"/>
  <c r="I44" i="43"/>
  <c r="J44" i="43"/>
  <c r="K44" i="43"/>
  <c r="L44" i="43"/>
  <c r="M44" i="43"/>
  <c r="N44" i="43"/>
  <c r="O44" i="43"/>
  <c r="P44" i="43"/>
  <c r="F45" i="43"/>
  <c r="G45" i="43"/>
  <c r="H45" i="43"/>
  <c r="I45" i="43"/>
  <c r="J45" i="43"/>
  <c r="K45" i="43"/>
  <c r="L45" i="43"/>
  <c r="M45" i="43"/>
  <c r="N45" i="43"/>
  <c r="O45" i="43"/>
  <c r="P45" i="43"/>
  <c r="F46" i="43"/>
  <c r="G46" i="43"/>
  <c r="H46" i="43"/>
  <c r="I46" i="43"/>
  <c r="J46" i="43"/>
  <c r="K46" i="43"/>
  <c r="L46" i="43"/>
  <c r="M46" i="43"/>
  <c r="N46" i="43"/>
  <c r="O46" i="43"/>
  <c r="P46" i="43"/>
  <c r="E46" i="43"/>
  <c r="E45" i="43"/>
  <c r="E44" i="43"/>
  <c r="F40" i="43"/>
  <c r="G40" i="43"/>
  <c r="H40" i="43"/>
  <c r="I40" i="43"/>
  <c r="J40" i="43"/>
  <c r="K40" i="43"/>
  <c r="L40" i="43"/>
  <c r="M40" i="43"/>
  <c r="N40" i="43"/>
  <c r="O40" i="43"/>
  <c r="P40" i="43"/>
  <c r="F41" i="43"/>
  <c r="G41" i="43"/>
  <c r="H41" i="43"/>
  <c r="I41" i="43"/>
  <c r="J41" i="43"/>
  <c r="K41" i="43"/>
  <c r="L41" i="43"/>
  <c r="M41" i="43"/>
  <c r="N41" i="43"/>
  <c r="O41" i="43"/>
  <c r="P41" i="43"/>
  <c r="F42" i="43"/>
  <c r="G42" i="43"/>
  <c r="H42" i="43"/>
  <c r="I42" i="43"/>
  <c r="J42" i="43"/>
  <c r="K42" i="43"/>
  <c r="L42" i="43"/>
  <c r="M42" i="43"/>
  <c r="N42" i="43"/>
  <c r="O42" i="43"/>
  <c r="P42" i="43"/>
  <c r="E42" i="43"/>
  <c r="E41" i="43"/>
  <c r="E40" i="43"/>
  <c r="F36" i="43"/>
  <c r="G36" i="43"/>
  <c r="H36" i="43"/>
  <c r="I36" i="43"/>
  <c r="J36" i="43"/>
  <c r="K36" i="43"/>
  <c r="L36" i="43"/>
  <c r="M36" i="43"/>
  <c r="N36" i="43"/>
  <c r="O36" i="43"/>
  <c r="P36" i="43"/>
  <c r="F37" i="43"/>
  <c r="G37" i="43"/>
  <c r="H37" i="43"/>
  <c r="I37" i="43"/>
  <c r="J37" i="43"/>
  <c r="K37" i="43"/>
  <c r="L37" i="43"/>
  <c r="M37" i="43"/>
  <c r="N37" i="43"/>
  <c r="O37" i="43"/>
  <c r="P37" i="43"/>
  <c r="F38" i="43"/>
  <c r="G38" i="43"/>
  <c r="H38" i="43"/>
  <c r="I38" i="43"/>
  <c r="J38" i="43"/>
  <c r="K38" i="43"/>
  <c r="L38" i="43"/>
  <c r="M38" i="43"/>
  <c r="N38" i="43"/>
  <c r="O38" i="43"/>
  <c r="P38" i="43"/>
  <c r="E38" i="43"/>
  <c r="E37" i="43"/>
  <c r="E36" i="43"/>
  <c r="F32" i="43"/>
  <c r="G32" i="43"/>
  <c r="H32" i="43"/>
  <c r="I32" i="43"/>
  <c r="J32" i="43"/>
  <c r="K32" i="43"/>
  <c r="L32" i="43"/>
  <c r="M32" i="43"/>
  <c r="N32" i="43"/>
  <c r="O32" i="43"/>
  <c r="P32" i="43"/>
  <c r="F33" i="43"/>
  <c r="G33" i="43"/>
  <c r="H33" i="43"/>
  <c r="I33" i="43"/>
  <c r="J33" i="43"/>
  <c r="K33" i="43"/>
  <c r="L33" i="43"/>
  <c r="M33" i="43"/>
  <c r="N33" i="43"/>
  <c r="O33" i="43"/>
  <c r="P33" i="43"/>
  <c r="F34" i="43"/>
  <c r="G34" i="43"/>
  <c r="H34" i="43"/>
  <c r="I34" i="43"/>
  <c r="J34" i="43"/>
  <c r="K34" i="43"/>
  <c r="L34" i="43"/>
  <c r="M34" i="43"/>
  <c r="N34" i="43"/>
  <c r="O34" i="43"/>
  <c r="P34" i="43"/>
  <c r="E34" i="43"/>
  <c r="E33" i="43"/>
  <c r="E32" i="43"/>
  <c r="F28" i="43"/>
  <c r="G28" i="43"/>
  <c r="H28" i="43"/>
  <c r="I28" i="43"/>
  <c r="J28" i="43"/>
  <c r="K28" i="43"/>
  <c r="L28" i="43"/>
  <c r="M28" i="43"/>
  <c r="N28" i="43"/>
  <c r="O28" i="43"/>
  <c r="P28" i="43"/>
  <c r="F29" i="43"/>
  <c r="G29" i="43"/>
  <c r="H29" i="43"/>
  <c r="I29" i="43"/>
  <c r="J29" i="43"/>
  <c r="K29" i="43"/>
  <c r="L29" i="43"/>
  <c r="M29" i="43"/>
  <c r="N29" i="43"/>
  <c r="O29" i="43"/>
  <c r="P29" i="43"/>
  <c r="F30" i="43"/>
  <c r="G30" i="43"/>
  <c r="H30" i="43"/>
  <c r="I30" i="43"/>
  <c r="J30" i="43"/>
  <c r="K30" i="43"/>
  <c r="L30" i="43"/>
  <c r="M30" i="43"/>
  <c r="N30" i="43"/>
  <c r="O30" i="43"/>
  <c r="P30" i="43"/>
  <c r="E30" i="43"/>
  <c r="E29" i="43"/>
  <c r="E28" i="43"/>
  <c r="F24" i="43"/>
  <c r="G24" i="43"/>
  <c r="G56" i="43" s="1"/>
  <c r="H24" i="43"/>
  <c r="I24" i="43"/>
  <c r="J24" i="43"/>
  <c r="K24" i="43"/>
  <c r="L24" i="43"/>
  <c r="M24" i="43"/>
  <c r="N24" i="43"/>
  <c r="O24" i="43"/>
  <c r="P24" i="43"/>
  <c r="F25" i="43"/>
  <c r="G25" i="43"/>
  <c r="H25" i="43"/>
  <c r="I25" i="43"/>
  <c r="J25" i="43"/>
  <c r="K25" i="43"/>
  <c r="L25" i="43"/>
  <c r="M25" i="43"/>
  <c r="N25" i="43"/>
  <c r="O25" i="43"/>
  <c r="P25" i="43"/>
  <c r="F26" i="43"/>
  <c r="G26" i="43"/>
  <c r="H26" i="43"/>
  <c r="I26" i="43"/>
  <c r="J26" i="43"/>
  <c r="K26" i="43"/>
  <c r="L26" i="43"/>
  <c r="M26" i="43"/>
  <c r="N26" i="43"/>
  <c r="O26" i="43"/>
  <c r="P26" i="43"/>
  <c r="E26" i="43"/>
  <c r="E58" i="43" s="1"/>
  <c r="E25" i="43"/>
  <c r="E24" i="43"/>
  <c r="F20" i="43"/>
  <c r="G20" i="43"/>
  <c r="H20" i="43"/>
  <c r="I20" i="43"/>
  <c r="J20" i="43"/>
  <c r="K20" i="43"/>
  <c r="L20" i="43"/>
  <c r="M20" i="43"/>
  <c r="N20" i="43"/>
  <c r="O20" i="43"/>
  <c r="P20" i="43"/>
  <c r="F21" i="43"/>
  <c r="G21" i="43"/>
  <c r="H21" i="43"/>
  <c r="I21" i="43"/>
  <c r="J21" i="43"/>
  <c r="K21" i="43"/>
  <c r="L21" i="43"/>
  <c r="M21" i="43"/>
  <c r="N21" i="43"/>
  <c r="O21" i="43"/>
  <c r="P21" i="43"/>
  <c r="F22" i="43"/>
  <c r="G22" i="43"/>
  <c r="H22" i="43"/>
  <c r="I22" i="43"/>
  <c r="J22" i="43"/>
  <c r="K22" i="43"/>
  <c r="L22" i="43"/>
  <c r="M22" i="43"/>
  <c r="N22" i="43"/>
  <c r="O22" i="43"/>
  <c r="P22" i="43"/>
  <c r="E22" i="43"/>
  <c r="E21" i="43"/>
  <c r="E20" i="43"/>
  <c r="P17" i="43"/>
  <c r="F16" i="43"/>
  <c r="G16" i="43"/>
  <c r="H16" i="43"/>
  <c r="I16" i="43"/>
  <c r="J16" i="43"/>
  <c r="K16" i="43"/>
  <c r="L16" i="43"/>
  <c r="M16" i="43"/>
  <c r="N16" i="43"/>
  <c r="O16" i="43"/>
  <c r="P16" i="43"/>
  <c r="F17" i="43"/>
  <c r="G17" i="43"/>
  <c r="H17" i="43"/>
  <c r="I17" i="43"/>
  <c r="J17" i="43"/>
  <c r="K17" i="43"/>
  <c r="L17" i="43"/>
  <c r="M17" i="43"/>
  <c r="N17" i="43"/>
  <c r="O17" i="43"/>
  <c r="F18" i="43"/>
  <c r="G18" i="43"/>
  <c r="H18" i="43"/>
  <c r="I18" i="43"/>
  <c r="J18" i="43"/>
  <c r="K18" i="43"/>
  <c r="L18" i="43"/>
  <c r="M18" i="43"/>
  <c r="N18" i="43"/>
  <c r="O18" i="43"/>
  <c r="P18" i="43"/>
  <c r="E18" i="43"/>
  <c r="E17" i="43"/>
  <c r="E16" i="43"/>
  <c r="Q9" i="43"/>
  <c r="Q10" i="43"/>
  <c r="Q11" i="43"/>
  <c r="Q8" i="43"/>
  <c r="U9" i="43"/>
  <c r="T11" i="43"/>
  <c r="U11" i="43"/>
  <c r="V11" i="43"/>
  <c r="W11" i="43"/>
  <c r="T9" i="43"/>
  <c r="V9" i="43"/>
  <c r="W9" i="43"/>
  <c r="T10" i="43"/>
  <c r="U10" i="43"/>
  <c r="V10" i="43"/>
  <c r="W10" i="43"/>
  <c r="W8" i="43"/>
  <c r="V8" i="43"/>
  <c r="U8" i="43"/>
  <c r="T8" i="43"/>
  <c r="T171" i="43"/>
  <c r="S171" i="43"/>
  <c r="S170" i="43"/>
  <c r="S168" i="43"/>
  <c r="S167" i="43"/>
  <c r="S165" i="43"/>
  <c r="S164" i="43"/>
  <c r="Q162" i="43"/>
  <c r="S162" i="43" s="1"/>
  <c r="R156" i="43"/>
  <c r="R152" i="43"/>
  <c r="S157" i="43"/>
  <c r="S158" i="43"/>
  <c r="S159" i="43"/>
  <c r="S160" i="43"/>
  <c r="S161" i="43"/>
  <c r="S166" i="43"/>
  <c r="S169" i="43"/>
  <c r="R148" i="43"/>
  <c r="R141" i="43"/>
  <c r="R137" i="43"/>
  <c r="R132" i="43"/>
  <c r="R124" i="43"/>
  <c r="R128" i="43"/>
  <c r="Q118" i="43"/>
  <c r="W118" i="43"/>
  <c r="V118" i="43"/>
  <c r="U118" i="43"/>
  <c r="R101" i="43"/>
  <c r="R98" i="43"/>
  <c r="R95" i="43"/>
  <c r="R92" i="43"/>
  <c r="R89" i="43"/>
  <c r="R86" i="43"/>
  <c r="R83" i="43"/>
  <c r="R79" i="43"/>
  <c r="R75" i="43"/>
  <c r="S75" i="43" s="1"/>
  <c r="R71" i="43"/>
  <c r="S71" i="43" s="1"/>
  <c r="R67" i="43"/>
  <c r="R63" i="43"/>
  <c r="R59" i="43"/>
  <c r="R55" i="43"/>
  <c r="R51" i="43"/>
  <c r="R47" i="43"/>
  <c r="R43" i="43"/>
  <c r="R39" i="43"/>
  <c r="R35" i="43"/>
  <c r="R31" i="43"/>
  <c r="R27" i="43"/>
  <c r="R23" i="43"/>
  <c r="R19" i="43"/>
  <c r="R15" i="43"/>
  <c r="R11" i="43"/>
  <c r="S12" i="43"/>
  <c r="D18" i="49" l="1"/>
  <c r="F28" i="57"/>
  <c r="R36" i="57"/>
  <c r="AO36" i="57"/>
  <c r="AY22" i="57"/>
  <c r="BF55" i="57"/>
  <c r="BF52" i="57"/>
  <c r="BF53" i="57"/>
  <c r="BE40" i="57"/>
  <c r="G137" i="55" s="1"/>
  <c r="BF54" i="57"/>
  <c r="F30" i="57"/>
  <c r="AC30" i="57"/>
  <c r="BF51" i="57"/>
  <c r="F29" i="57"/>
  <c r="BF56" i="57"/>
  <c r="H58" i="43"/>
  <c r="F56" i="43"/>
  <c r="G58" i="43"/>
  <c r="E57" i="43"/>
  <c r="H56" i="43"/>
  <c r="F58" i="43"/>
  <c r="G57" i="43"/>
  <c r="E56" i="43"/>
  <c r="F57" i="43"/>
  <c r="Q146" i="43"/>
  <c r="S146" i="43" s="1"/>
  <c r="Q147" i="43"/>
  <c r="S147" i="43" s="1"/>
  <c r="Q145" i="43"/>
  <c r="S145" i="43" s="1"/>
  <c r="F19" i="43"/>
  <c r="H57" i="43"/>
  <c r="N27" i="43"/>
  <c r="F27" i="43"/>
  <c r="J27" i="43"/>
  <c r="P27" i="43"/>
  <c r="H27" i="43"/>
  <c r="K27" i="43"/>
  <c r="I27" i="43"/>
  <c r="L27" i="43"/>
  <c r="M27" i="43"/>
  <c r="O27" i="43"/>
  <c r="G27" i="43"/>
  <c r="E27" i="43"/>
  <c r="N19" i="43"/>
  <c r="H19" i="43"/>
  <c r="K19" i="43"/>
  <c r="I19" i="43"/>
  <c r="J19" i="43"/>
  <c r="L19" i="43"/>
  <c r="O19" i="43"/>
  <c r="G19" i="43"/>
  <c r="M19" i="43"/>
  <c r="P19" i="43"/>
  <c r="F31" i="57" l="1"/>
  <c r="Q148" i="43"/>
  <c r="S148" i="43" s="1"/>
  <c r="S13" i="43"/>
  <c r="S14" i="43"/>
  <c r="S68" i="43"/>
  <c r="S69" i="43"/>
  <c r="S70" i="43"/>
  <c r="S72" i="43"/>
  <c r="S73" i="43"/>
  <c r="S74" i="43"/>
  <c r="S76" i="43"/>
  <c r="S77" i="43"/>
  <c r="S78" i="43"/>
  <c r="S80" i="43"/>
  <c r="S81" i="43"/>
  <c r="S82" i="43"/>
  <c r="S84" i="43"/>
  <c r="S85" i="43"/>
  <c r="S88" i="43"/>
  <c r="S90" i="43"/>
  <c r="S91" i="43"/>
  <c r="S93" i="43"/>
  <c r="S94" i="43"/>
  <c r="S96" i="43"/>
  <c r="S97" i="43"/>
  <c r="S99" i="43"/>
  <c r="S100" i="43"/>
  <c r="S102" i="43"/>
  <c r="S103" i="43"/>
  <c r="S104" i="43"/>
  <c r="S105" i="43"/>
  <c r="S106" i="43"/>
  <c r="S107" i="43"/>
  <c r="S108" i="43"/>
  <c r="S109" i="43"/>
  <c r="S110" i="43"/>
  <c r="S111" i="43"/>
  <c r="S112" i="43"/>
  <c r="S113" i="43"/>
  <c r="S114" i="43"/>
  <c r="S115" i="43"/>
  <c r="S116" i="43"/>
  <c r="S117" i="43"/>
  <c r="S118" i="43"/>
  <c r="S119" i="43"/>
  <c r="S120" i="43"/>
  <c r="S134" i="43"/>
  <c r="S135" i="43"/>
  <c r="S136" i="43"/>
  <c r="S138" i="43"/>
  <c r="S139" i="43"/>
  <c r="S140" i="43"/>
  <c r="S9" i="43"/>
  <c r="S10" i="43"/>
  <c r="S8" i="43"/>
  <c r="V64" i="43" l="1"/>
  <c r="W64" i="43"/>
  <c r="P60" i="43"/>
  <c r="V60" i="43"/>
  <c r="W60" i="43"/>
  <c r="P61" i="43"/>
  <c r="P62" i="43"/>
  <c r="V56" i="43"/>
  <c r="W56" i="43"/>
  <c r="F64" i="43"/>
  <c r="G64" i="43"/>
  <c r="H64" i="43"/>
  <c r="I64" i="43"/>
  <c r="J64" i="43"/>
  <c r="K64" i="43"/>
  <c r="L64" i="43"/>
  <c r="N64" i="43"/>
  <c r="O64" i="43"/>
  <c r="P64" i="43"/>
  <c r="F65" i="43"/>
  <c r="G65" i="43"/>
  <c r="H65" i="43"/>
  <c r="I65" i="43"/>
  <c r="J65" i="43"/>
  <c r="K65" i="43"/>
  <c r="L65" i="43"/>
  <c r="M65" i="43"/>
  <c r="N65" i="43"/>
  <c r="O65" i="43"/>
  <c r="P65" i="43"/>
  <c r="F66" i="43"/>
  <c r="G66" i="43"/>
  <c r="H66" i="43"/>
  <c r="I66" i="43"/>
  <c r="J66" i="43"/>
  <c r="K66" i="43"/>
  <c r="L66" i="43"/>
  <c r="M66" i="43"/>
  <c r="N66" i="43"/>
  <c r="O66" i="43"/>
  <c r="P66" i="43"/>
  <c r="E65" i="43"/>
  <c r="E66" i="43"/>
  <c r="E64" i="43"/>
  <c r="F60" i="43"/>
  <c r="G60" i="43"/>
  <c r="H60" i="43"/>
  <c r="I60" i="43"/>
  <c r="J60" i="43"/>
  <c r="K60" i="43"/>
  <c r="L60" i="43"/>
  <c r="M60" i="43"/>
  <c r="N60" i="43"/>
  <c r="O60" i="43"/>
  <c r="F61" i="43"/>
  <c r="G61" i="43"/>
  <c r="H61" i="43"/>
  <c r="I61" i="43"/>
  <c r="J61" i="43"/>
  <c r="K61" i="43"/>
  <c r="L61" i="43"/>
  <c r="M61" i="43"/>
  <c r="N61" i="43"/>
  <c r="O61" i="43"/>
  <c r="F62" i="43"/>
  <c r="G62" i="43"/>
  <c r="H62" i="43"/>
  <c r="I62" i="43"/>
  <c r="J62" i="43"/>
  <c r="K62" i="43"/>
  <c r="L62" i="43"/>
  <c r="M62" i="43"/>
  <c r="N62" i="43"/>
  <c r="O62" i="43"/>
  <c r="E61" i="43"/>
  <c r="E62" i="43"/>
  <c r="E60" i="43"/>
  <c r="T12" i="43"/>
  <c r="F11" i="43"/>
  <c r="G11" i="43"/>
  <c r="H11" i="43"/>
  <c r="I11" i="43"/>
  <c r="J11" i="43"/>
  <c r="K11" i="43"/>
  <c r="L11" i="43"/>
  <c r="M11" i="43"/>
  <c r="N11" i="43"/>
  <c r="O11" i="43"/>
  <c r="P11" i="43"/>
  <c r="S11" i="43"/>
  <c r="E11" i="43"/>
  <c r="W12" i="43"/>
  <c r="E10" i="44" l="1"/>
  <c r="E9" i="44"/>
  <c r="D10" i="44"/>
  <c r="C9" i="44"/>
  <c r="D8" i="44"/>
  <c r="C8" i="44"/>
  <c r="J15" i="44"/>
  <c r="J16" i="44"/>
  <c r="E8" i="44" s="1"/>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J70" i="44"/>
  <c r="J71" i="44"/>
  <c r="J72" i="44"/>
  <c r="J73" i="44"/>
  <c r="J74" i="44"/>
  <c r="J75" i="44"/>
  <c r="J76" i="44"/>
  <c r="J77" i="44"/>
  <c r="J78" i="44"/>
  <c r="J79" i="44"/>
  <c r="J80" i="44"/>
  <c r="J81" i="44"/>
  <c r="J82" i="44"/>
  <c r="J83" i="44"/>
  <c r="J84" i="44"/>
  <c r="J85" i="44"/>
  <c r="J86" i="44"/>
  <c r="J87" i="44"/>
  <c r="J88" i="44"/>
  <c r="J89" i="44"/>
  <c r="J90" i="44"/>
  <c r="J91" i="44"/>
  <c r="J92" i="44"/>
  <c r="J93" i="44"/>
  <c r="J94" i="44"/>
  <c r="J95" i="44"/>
  <c r="J96" i="44"/>
  <c r="J97" i="44"/>
  <c r="J98" i="44"/>
  <c r="J99" i="44"/>
  <c r="J100" i="44"/>
  <c r="J101" i="44"/>
  <c r="J102" i="44"/>
  <c r="J103" i="44"/>
  <c r="J104" i="44"/>
  <c r="J105" i="44"/>
  <c r="J106" i="44"/>
  <c r="J107" i="44"/>
  <c r="J108" i="44"/>
  <c r="J109" i="44"/>
  <c r="J110" i="44"/>
  <c r="J111" i="44"/>
  <c r="J112" i="44"/>
  <c r="J113" i="44"/>
  <c r="J114" i="44"/>
  <c r="J115" i="44"/>
  <c r="J116" i="44"/>
  <c r="J117" i="44"/>
  <c r="J118" i="44"/>
  <c r="J119" i="44"/>
  <c r="J120" i="44"/>
  <c r="J121" i="44"/>
  <c r="J122" i="44"/>
  <c r="J123" i="44"/>
  <c r="J124" i="44"/>
  <c r="J125" i="44"/>
  <c r="J126" i="44"/>
  <c r="J127" i="44"/>
  <c r="J128" i="44"/>
  <c r="J129" i="44"/>
  <c r="J130" i="44"/>
  <c r="J131" i="44"/>
  <c r="J132" i="44"/>
  <c r="J133" i="44"/>
  <c r="J134" i="44"/>
  <c r="J135" i="44"/>
  <c r="J136" i="44"/>
  <c r="J137" i="44"/>
  <c r="J138" i="44"/>
  <c r="J139" i="44"/>
  <c r="J140" i="44"/>
  <c r="J141" i="44"/>
  <c r="J142" i="44"/>
  <c r="J143" i="44"/>
  <c r="J144" i="44"/>
  <c r="J145" i="44"/>
  <c r="J146" i="44"/>
  <c r="J147" i="44"/>
  <c r="J148" i="44"/>
  <c r="J149" i="44"/>
  <c r="J150" i="44"/>
  <c r="J151" i="44"/>
  <c r="J152" i="44"/>
  <c r="J153" i="44"/>
  <c r="J154" i="44"/>
  <c r="J155" i="44"/>
  <c r="J156" i="44"/>
  <c r="J157" i="44"/>
  <c r="J158" i="44"/>
  <c r="J159" i="44"/>
  <c r="J160" i="44"/>
  <c r="J161" i="44"/>
  <c r="J162" i="44"/>
  <c r="J163" i="44"/>
  <c r="J164" i="44"/>
  <c r="J165" i="44"/>
  <c r="J166" i="44"/>
  <c r="J167" i="44"/>
  <c r="J168" i="44"/>
  <c r="J169" i="44"/>
  <c r="J170" i="44"/>
  <c r="J171" i="44"/>
  <c r="J172" i="44"/>
  <c r="J173" i="44"/>
  <c r="J174" i="44"/>
  <c r="J175" i="44"/>
  <c r="J176" i="44"/>
  <c r="J177" i="44"/>
  <c r="J178" i="44"/>
  <c r="J179" i="44"/>
  <c r="J180" i="44"/>
  <c r="J181" i="44"/>
  <c r="J182" i="44"/>
  <c r="J183" i="44"/>
  <c r="J184" i="44"/>
  <c r="J185" i="44"/>
  <c r="J186" i="44"/>
  <c r="J187" i="44"/>
  <c r="J188" i="44"/>
  <c r="J189" i="44"/>
  <c r="J190" i="44"/>
  <c r="J191" i="44"/>
  <c r="J192" i="44"/>
  <c r="J193" i="44"/>
  <c r="J194" i="44"/>
  <c r="J195" i="44"/>
  <c r="J196" i="44"/>
  <c r="J197" i="44"/>
  <c r="J198" i="44"/>
  <c r="J199" i="44"/>
  <c r="J200" i="44"/>
  <c r="J201" i="44"/>
  <c r="J202" i="44"/>
  <c r="J203" i="44"/>
  <c r="J204" i="44"/>
  <c r="J205" i="44"/>
  <c r="J206" i="44"/>
  <c r="J207" i="44"/>
  <c r="J208" i="44"/>
  <c r="J209" i="44"/>
  <c r="J210" i="44"/>
  <c r="J211" i="44"/>
  <c r="J212" i="44"/>
  <c r="J213" i="44"/>
  <c r="J214" i="44"/>
  <c r="J215" i="44"/>
  <c r="J216" i="44"/>
  <c r="J217" i="44"/>
  <c r="J218" i="44"/>
  <c r="J219" i="44"/>
  <c r="J220" i="44"/>
  <c r="J221" i="44"/>
  <c r="J222" i="44"/>
  <c r="J223" i="44"/>
  <c r="J224" i="44"/>
  <c r="J225" i="44"/>
  <c r="J226" i="44"/>
  <c r="J227" i="44"/>
  <c r="J228" i="44"/>
  <c r="J229" i="44"/>
  <c r="J230" i="44"/>
  <c r="J231" i="44"/>
  <c r="J232" i="44"/>
  <c r="J233" i="44"/>
  <c r="J234" i="44"/>
  <c r="J235" i="44"/>
  <c r="J236" i="44"/>
  <c r="J237" i="44"/>
  <c r="J238" i="44"/>
  <c r="J239" i="44"/>
  <c r="J240" i="44"/>
  <c r="J241" i="44"/>
  <c r="J242" i="44"/>
  <c r="J243" i="44"/>
  <c r="J244" i="44"/>
  <c r="J245" i="44"/>
  <c r="J246" i="44"/>
  <c r="J247" i="44"/>
  <c r="J248" i="44"/>
  <c r="J249" i="44"/>
  <c r="J250" i="44"/>
  <c r="J251" i="44"/>
  <c r="J252" i="44"/>
  <c r="J253" i="44"/>
  <c r="J254" i="44"/>
  <c r="J255" i="44"/>
  <c r="J256" i="44"/>
  <c r="J257" i="44"/>
  <c r="J258" i="44"/>
  <c r="J259" i="44"/>
  <c r="J260" i="44"/>
  <c r="J261" i="44"/>
  <c r="J262" i="44"/>
  <c r="J263" i="44"/>
  <c r="J264" i="44"/>
  <c r="J265" i="44"/>
  <c r="J266" i="44"/>
  <c r="J267" i="44"/>
  <c r="J268" i="44"/>
  <c r="J269" i="44"/>
  <c r="J270" i="44"/>
  <c r="J271" i="44"/>
  <c r="J272" i="44"/>
  <c r="J273" i="44"/>
  <c r="J274" i="44"/>
  <c r="J275" i="44"/>
  <c r="J276" i="44"/>
  <c r="J277" i="44"/>
  <c r="J278" i="44"/>
  <c r="J279" i="44"/>
  <c r="J280" i="44"/>
  <c r="J281" i="44"/>
  <c r="J282" i="44"/>
  <c r="J283" i="44"/>
  <c r="J284" i="44"/>
  <c r="J285" i="44"/>
  <c r="J286" i="44"/>
  <c r="J287" i="44"/>
  <c r="J288" i="44"/>
  <c r="J289" i="44"/>
  <c r="J290" i="44"/>
  <c r="J291" i="44"/>
  <c r="J292" i="44"/>
  <c r="J293" i="44"/>
  <c r="J294" i="44"/>
  <c r="J295" i="44"/>
  <c r="J296" i="44"/>
  <c r="J297" i="44"/>
  <c r="J298" i="44"/>
  <c r="J299" i="44"/>
  <c r="J300" i="44"/>
  <c r="J301" i="44"/>
  <c r="J302" i="44"/>
  <c r="J303" i="44"/>
  <c r="J304" i="44"/>
  <c r="J305" i="44"/>
  <c r="J306" i="44"/>
  <c r="J307" i="44"/>
  <c r="J308" i="44"/>
  <c r="J309" i="44"/>
  <c r="J310" i="44"/>
  <c r="J311" i="44"/>
  <c r="J312" i="44"/>
  <c r="J313" i="44"/>
  <c r="J314" i="44"/>
  <c r="J315" i="44"/>
  <c r="J316" i="44"/>
  <c r="J317" i="44"/>
  <c r="J318" i="44"/>
  <c r="J319" i="44"/>
  <c r="J320" i="44"/>
  <c r="J321" i="44"/>
  <c r="J322" i="44"/>
  <c r="J323" i="44"/>
  <c r="J324" i="44"/>
  <c r="J325" i="44"/>
  <c r="J326" i="44"/>
  <c r="J327" i="44"/>
  <c r="J328" i="44"/>
  <c r="J329" i="44"/>
  <c r="J330" i="44"/>
  <c r="J331" i="44"/>
  <c r="J332" i="44"/>
  <c r="J333" i="44"/>
  <c r="J334" i="44"/>
  <c r="J335" i="44"/>
  <c r="J336" i="44"/>
  <c r="J337" i="44"/>
  <c r="J338" i="44"/>
  <c r="J339" i="44"/>
  <c r="J340" i="44"/>
  <c r="J341" i="44"/>
  <c r="J342" i="44"/>
  <c r="J14" i="44"/>
  <c r="C10" i="44" s="1"/>
  <c r="A2" i="44"/>
  <c r="C8" i="32"/>
  <c r="C9" i="32"/>
  <c r="C7" i="32"/>
  <c r="Z8" i="16"/>
  <c r="Y8" i="16"/>
  <c r="X8" i="16"/>
  <c r="W8" i="16"/>
  <c r="V8" i="16"/>
  <c r="U8" i="16"/>
  <c r="T8" i="16"/>
  <c r="S8" i="16"/>
  <c r="R8" i="16"/>
  <c r="Q8" i="16"/>
  <c r="P8" i="16"/>
  <c r="O8" i="16"/>
  <c r="N8" i="16"/>
  <c r="M8" i="16"/>
  <c r="L8" i="16"/>
  <c r="K8" i="16"/>
  <c r="J8" i="16"/>
  <c r="I8" i="16"/>
  <c r="H8" i="16"/>
  <c r="G8" i="16"/>
  <c r="F8" i="16"/>
  <c r="E8" i="16"/>
  <c r="D8" i="16"/>
  <c r="C8" i="16"/>
  <c r="Z16" i="16"/>
  <c r="Y16" i="16"/>
  <c r="X16" i="16"/>
  <c r="W16" i="16"/>
  <c r="V16" i="16"/>
  <c r="U16" i="16"/>
  <c r="T16" i="16"/>
  <c r="S16" i="16"/>
  <c r="R16" i="16"/>
  <c r="Q16" i="16"/>
  <c r="P16" i="16"/>
  <c r="O16" i="16"/>
  <c r="N16" i="16"/>
  <c r="M16" i="16"/>
  <c r="L16" i="16"/>
  <c r="K16" i="16"/>
  <c r="J16" i="16"/>
  <c r="I16" i="16"/>
  <c r="H16" i="16"/>
  <c r="G16" i="16"/>
  <c r="F16" i="16"/>
  <c r="E16" i="16"/>
  <c r="D16" i="16"/>
  <c r="C16" i="16"/>
  <c r="Z24" i="16"/>
  <c r="Y24" i="16"/>
  <c r="X24" i="16"/>
  <c r="W24" i="16"/>
  <c r="V24" i="16"/>
  <c r="U24" i="16"/>
  <c r="T24" i="16"/>
  <c r="S24" i="16"/>
  <c r="R24" i="16"/>
  <c r="Q24" i="16"/>
  <c r="P24" i="16"/>
  <c r="O24" i="16"/>
  <c r="N24" i="16"/>
  <c r="M24" i="16"/>
  <c r="L24" i="16"/>
  <c r="K24" i="16"/>
  <c r="J24" i="16"/>
  <c r="I24" i="16"/>
  <c r="H24" i="16"/>
  <c r="G24" i="16"/>
  <c r="F24" i="16"/>
  <c r="E24" i="16"/>
  <c r="D24" i="16"/>
  <c r="C24" i="16"/>
  <c r="Z32" i="16"/>
  <c r="Y32" i="16"/>
  <c r="X32" i="16"/>
  <c r="W32" i="16"/>
  <c r="V32" i="16"/>
  <c r="U32" i="16"/>
  <c r="T32" i="16"/>
  <c r="S32" i="16"/>
  <c r="R32" i="16"/>
  <c r="Q32" i="16"/>
  <c r="P32" i="16"/>
  <c r="O32" i="16"/>
  <c r="N32" i="16"/>
  <c r="M32" i="16"/>
  <c r="L32" i="16"/>
  <c r="K32" i="16"/>
  <c r="J32" i="16"/>
  <c r="I32" i="16"/>
  <c r="H32" i="16"/>
  <c r="G32" i="16"/>
  <c r="F32" i="16"/>
  <c r="E32" i="16"/>
  <c r="D32" i="16"/>
  <c r="C32" i="16"/>
  <c r="Z40" i="16"/>
  <c r="Y40" i="16"/>
  <c r="X40" i="16"/>
  <c r="W40" i="16"/>
  <c r="V40" i="16"/>
  <c r="U40" i="16"/>
  <c r="T40" i="16"/>
  <c r="S40" i="16"/>
  <c r="R40" i="16"/>
  <c r="Q40" i="16"/>
  <c r="P40" i="16"/>
  <c r="O40" i="16"/>
  <c r="N40" i="16"/>
  <c r="M40" i="16"/>
  <c r="L40" i="16"/>
  <c r="K40" i="16"/>
  <c r="J40" i="16"/>
  <c r="I40" i="16"/>
  <c r="H40" i="16"/>
  <c r="G40" i="16"/>
  <c r="F40" i="16"/>
  <c r="E40" i="16"/>
  <c r="D40" i="16"/>
  <c r="C40" i="16"/>
  <c r="Z48" i="16"/>
  <c r="Y48" i="16"/>
  <c r="X48" i="16"/>
  <c r="W48" i="16"/>
  <c r="V48" i="16"/>
  <c r="U48" i="16"/>
  <c r="T48" i="16"/>
  <c r="S48" i="16"/>
  <c r="R48" i="16"/>
  <c r="Q48" i="16"/>
  <c r="P48" i="16"/>
  <c r="O48" i="16"/>
  <c r="N48" i="16"/>
  <c r="M48" i="16"/>
  <c r="L48" i="16"/>
  <c r="K48" i="16"/>
  <c r="J48" i="16"/>
  <c r="I48" i="16"/>
  <c r="H48" i="16"/>
  <c r="G48" i="16"/>
  <c r="F48" i="16"/>
  <c r="E48" i="16"/>
  <c r="D48" i="16"/>
  <c r="C48" i="16"/>
  <c r="Z56" i="16"/>
  <c r="Y56" i="16"/>
  <c r="X56" i="16"/>
  <c r="W56" i="16"/>
  <c r="V56" i="16"/>
  <c r="U56" i="16"/>
  <c r="T56" i="16"/>
  <c r="S56" i="16"/>
  <c r="R56" i="16"/>
  <c r="Q56" i="16"/>
  <c r="P56" i="16"/>
  <c r="O56" i="16"/>
  <c r="N56" i="16"/>
  <c r="M56" i="16"/>
  <c r="L56" i="16"/>
  <c r="K56" i="16"/>
  <c r="J56" i="16"/>
  <c r="I56" i="16"/>
  <c r="H56" i="16"/>
  <c r="G56" i="16"/>
  <c r="F56" i="16"/>
  <c r="E56" i="16"/>
  <c r="D56" i="16"/>
  <c r="C56" i="16"/>
  <c r="Z64" i="16"/>
  <c r="Y64" i="16"/>
  <c r="X64" i="16"/>
  <c r="W64" i="16"/>
  <c r="V64" i="16"/>
  <c r="U64" i="16"/>
  <c r="T64" i="16"/>
  <c r="S64" i="16"/>
  <c r="R64" i="16"/>
  <c r="Q64" i="16"/>
  <c r="P64" i="16"/>
  <c r="O64" i="16"/>
  <c r="N64" i="16"/>
  <c r="M64" i="16"/>
  <c r="L64" i="16"/>
  <c r="K64" i="16"/>
  <c r="J64" i="16"/>
  <c r="I64" i="16"/>
  <c r="H64" i="16"/>
  <c r="G64" i="16"/>
  <c r="F64" i="16"/>
  <c r="E64" i="16"/>
  <c r="D64" i="16"/>
  <c r="C64" i="16"/>
  <c r="AA7" i="52"/>
  <c r="Z7" i="52"/>
  <c r="Y7" i="52"/>
  <c r="X7" i="52"/>
  <c r="W7" i="52"/>
  <c r="V7" i="52"/>
  <c r="U7" i="52"/>
  <c r="T7" i="52"/>
  <c r="S7" i="52"/>
  <c r="R7" i="52"/>
  <c r="Q7" i="52"/>
  <c r="P7" i="52"/>
  <c r="O7" i="52"/>
  <c r="N7" i="52"/>
  <c r="M7" i="52"/>
  <c r="L7" i="52"/>
  <c r="K7" i="52"/>
  <c r="J7" i="52"/>
  <c r="I7" i="52"/>
  <c r="H7" i="52"/>
  <c r="G7" i="52"/>
  <c r="F7" i="52"/>
  <c r="E7" i="52"/>
  <c r="D7" i="52"/>
  <c r="AA38" i="52"/>
  <c r="Z38" i="52"/>
  <c r="Y38" i="52"/>
  <c r="X38" i="52"/>
  <c r="W38" i="52"/>
  <c r="V38" i="52"/>
  <c r="U38" i="52"/>
  <c r="T38" i="52"/>
  <c r="S38" i="52"/>
  <c r="R38" i="52"/>
  <c r="Q38" i="52"/>
  <c r="P38" i="52"/>
  <c r="O38" i="52"/>
  <c r="N38" i="52"/>
  <c r="M38" i="52"/>
  <c r="L38" i="52"/>
  <c r="K38" i="52"/>
  <c r="J38" i="52"/>
  <c r="I38" i="52"/>
  <c r="H38" i="52"/>
  <c r="G38" i="52"/>
  <c r="F38" i="52"/>
  <c r="E38" i="52"/>
  <c r="D38" i="52"/>
  <c r="Z21" i="53"/>
  <c r="Y21" i="53"/>
  <c r="X21" i="53"/>
  <c r="W21" i="53"/>
  <c r="V21" i="53"/>
  <c r="U21" i="53"/>
  <c r="T21" i="53"/>
  <c r="S21" i="53"/>
  <c r="R21" i="53"/>
  <c r="Q21" i="53"/>
  <c r="P21" i="53"/>
  <c r="O21" i="53"/>
  <c r="N21" i="53"/>
  <c r="M21" i="53"/>
  <c r="L21" i="53"/>
  <c r="K21" i="53"/>
  <c r="J21" i="53"/>
  <c r="I21" i="53"/>
  <c r="H21" i="53"/>
  <c r="G21" i="53"/>
  <c r="F21" i="53"/>
  <c r="E21" i="53"/>
  <c r="D21" i="53"/>
  <c r="C21" i="53"/>
  <c r="Z9" i="53"/>
  <c r="Y9" i="53"/>
  <c r="X9" i="53"/>
  <c r="W9" i="53"/>
  <c r="V9" i="53"/>
  <c r="U9" i="53"/>
  <c r="T9" i="53"/>
  <c r="S9" i="53"/>
  <c r="R9" i="53"/>
  <c r="Q9" i="53"/>
  <c r="P9" i="53"/>
  <c r="O9" i="53"/>
  <c r="N9" i="53"/>
  <c r="M9" i="53"/>
  <c r="L9" i="53"/>
  <c r="K9" i="53"/>
  <c r="J9" i="53"/>
  <c r="I9" i="53"/>
  <c r="H9" i="53"/>
  <c r="G9" i="53"/>
  <c r="F9" i="53"/>
  <c r="E9" i="53"/>
  <c r="D9" i="53"/>
  <c r="C9" i="53"/>
  <c r="E11" i="44" l="1"/>
  <c r="F10" i="44"/>
  <c r="D9" i="44"/>
  <c r="F9" i="44" s="1"/>
  <c r="F8" i="44"/>
  <c r="C11" i="44"/>
  <c r="A2" i="46"/>
  <c r="A2" i="45"/>
  <c r="D11" i="44" l="1"/>
  <c r="F11" i="44" s="1"/>
  <c r="J9" i="44" s="1"/>
  <c r="A2" i="43"/>
  <c r="A2" i="31"/>
  <c r="A2" i="32"/>
  <c r="F207" i="54"/>
  <c r="M207" i="54"/>
  <c r="P207" i="54"/>
  <c r="F208" i="54"/>
  <c r="M208" i="54"/>
  <c r="P208" i="54"/>
  <c r="F209" i="54"/>
  <c r="M209" i="54"/>
  <c r="P209" i="54"/>
  <c r="F11" i="54"/>
  <c r="M11" i="54"/>
  <c r="P11" i="54"/>
  <c r="F12" i="54"/>
  <c r="M12" i="54"/>
  <c r="P12" i="54"/>
  <c r="F13" i="54"/>
  <c r="M13" i="54"/>
  <c r="P13" i="54"/>
  <c r="F14" i="54"/>
  <c r="M14" i="54"/>
  <c r="P14" i="54"/>
  <c r="F15" i="54"/>
  <c r="M15" i="54"/>
  <c r="P15" i="54"/>
  <c r="F16" i="54"/>
  <c r="M16" i="54"/>
  <c r="P16" i="54"/>
  <c r="F17" i="54"/>
  <c r="M17" i="54"/>
  <c r="P17" i="54"/>
  <c r="F18" i="54"/>
  <c r="M18" i="54"/>
  <c r="P18" i="54"/>
  <c r="F19" i="54"/>
  <c r="M19" i="54"/>
  <c r="P19" i="54"/>
  <c r="F20" i="54"/>
  <c r="M20" i="54"/>
  <c r="P20" i="54"/>
  <c r="F21" i="54"/>
  <c r="M21" i="54"/>
  <c r="P21" i="54"/>
  <c r="F22" i="54"/>
  <c r="M22" i="54"/>
  <c r="P22" i="54"/>
  <c r="F23" i="54"/>
  <c r="M23" i="54"/>
  <c r="P23" i="54"/>
  <c r="F24" i="54"/>
  <c r="M24" i="54"/>
  <c r="P24" i="54"/>
  <c r="F25" i="54"/>
  <c r="M25" i="54"/>
  <c r="P25" i="54"/>
  <c r="F26" i="54"/>
  <c r="M26" i="54"/>
  <c r="P26" i="54"/>
  <c r="F27" i="54"/>
  <c r="M27" i="54"/>
  <c r="P27" i="54"/>
  <c r="F28" i="54"/>
  <c r="M28" i="54"/>
  <c r="P28" i="54"/>
  <c r="F29" i="54"/>
  <c r="M29" i="54"/>
  <c r="P29" i="54"/>
  <c r="F30" i="54"/>
  <c r="M30" i="54"/>
  <c r="P30" i="54"/>
  <c r="F31" i="54"/>
  <c r="M31" i="54"/>
  <c r="P31" i="54"/>
  <c r="F32" i="54"/>
  <c r="M32" i="54"/>
  <c r="P32" i="54"/>
  <c r="F33" i="54"/>
  <c r="M33" i="54"/>
  <c r="P33" i="54"/>
  <c r="F34" i="54"/>
  <c r="M34" i="54"/>
  <c r="P34" i="54"/>
  <c r="F35" i="54"/>
  <c r="M35" i="54"/>
  <c r="P35" i="54"/>
  <c r="F36" i="54"/>
  <c r="M36" i="54"/>
  <c r="P36" i="54"/>
  <c r="F37" i="54"/>
  <c r="M37" i="54"/>
  <c r="P37" i="54"/>
  <c r="F38" i="54"/>
  <c r="M38" i="54"/>
  <c r="P38" i="54"/>
  <c r="F39" i="54"/>
  <c r="M39" i="54"/>
  <c r="P39" i="54"/>
  <c r="F40" i="54"/>
  <c r="M40" i="54"/>
  <c r="P40" i="54"/>
  <c r="F41" i="54"/>
  <c r="M41" i="54"/>
  <c r="P41" i="54"/>
  <c r="F42" i="54"/>
  <c r="M42" i="54"/>
  <c r="P42" i="54"/>
  <c r="F43" i="54"/>
  <c r="M43" i="54"/>
  <c r="P43" i="54"/>
  <c r="F44" i="54"/>
  <c r="M44" i="54"/>
  <c r="P44" i="54"/>
  <c r="F45" i="54"/>
  <c r="M45" i="54"/>
  <c r="P45" i="54"/>
  <c r="F46" i="54"/>
  <c r="M46" i="54"/>
  <c r="P46" i="54"/>
  <c r="F47" i="54"/>
  <c r="M47" i="54"/>
  <c r="P47" i="54"/>
  <c r="F48" i="54"/>
  <c r="M48" i="54"/>
  <c r="P48" i="54"/>
  <c r="F49" i="54"/>
  <c r="M49" i="54"/>
  <c r="P49" i="54"/>
  <c r="F50" i="54"/>
  <c r="M50" i="54"/>
  <c r="P50" i="54"/>
  <c r="F51" i="54"/>
  <c r="M51" i="54"/>
  <c r="P51" i="54"/>
  <c r="F52" i="54"/>
  <c r="M52" i="54"/>
  <c r="P52" i="54"/>
  <c r="F53" i="54"/>
  <c r="M53" i="54"/>
  <c r="P53" i="54"/>
  <c r="F54" i="54"/>
  <c r="M54" i="54"/>
  <c r="P54" i="54"/>
  <c r="F55" i="54"/>
  <c r="M55" i="54"/>
  <c r="P55" i="54"/>
  <c r="F56" i="54"/>
  <c r="M56" i="54"/>
  <c r="P56" i="54"/>
  <c r="F57" i="54"/>
  <c r="M57" i="54"/>
  <c r="P57" i="54"/>
  <c r="F58" i="54"/>
  <c r="M58" i="54"/>
  <c r="P58" i="54"/>
  <c r="F59" i="54"/>
  <c r="M59" i="54"/>
  <c r="P59" i="54"/>
  <c r="F60" i="54"/>
  <c r="M60" i="54"/>
  <c r="P60" i="54"/>
  <c r="F61" i="54"/>
  <c r="M61" i="54"/>
  <c r="P61" i="54"/>
  <c r="F62" i="54"/>
  <c r="M62" i="54"/>
  <c r="P62" i="54"/>
  <c r="F63" i="54"/>
  <c r="M63" i="54"/>
  <c r="P63" i="54"/>
  <c r="F64" i="54"/>
  <c r="M64" i="54"/>
  <c r="P64" i="54"/>
  <c r="F65" i="54"/>
  <c r="M65" i="54"/>
  <c r="P65" i="54"/>
  <c r="F66" i="54"/>
  <c r="M66" i="54"/>
  <c r="P66" i="54"/>
  <c r="F67" i="54"/>
  <c r="M67" i="54"/>
  <c r="P67" i="54"/>
  <c r="F68" i="54"/>
  <c r="M68" i="54"/>
  <c r="P68" i="54"/>
  <c r="F69" i="54"/>
  <c r="M69" i="54"/>
  <c r="P69" i="54"/>
  <c r="F70" i="54"/>
  <c r="M70" i="54"/>
  <c r="P70" i="54"/>
  <c r="F71" i="54"/>
  <c r="M71" i="54"/>
  <c r="P71" i="54"/>
  <c r="F72" i="54"/>
  <c r="M72" i="54"/>
  <c r="P72" i="54"/>
  <c r="F73" i="54"/>
  <c r="M73" i="54"/>
  <c r="P73" i="54"/>
  <c r="F74" i="54"/>
  <c r="M74" i="54"/>
  <c r="P74" i="54"/>
  <c r="F75" i="54"/>
  <c r="M75" i="54"/>
  <c r="P75" i="54"/>
  <c r="F76" i="54"/>
  <c r="M76" i="54"/>
  <c r="P76" i="54"/>
  <c r="F77" i="54"/>
  <c r="M77" i="54"/>
  <c r="P77" i="54"/>
  <c r="F78" i="54"/>
  <c r="M78" i="54"/>
  <c r="P78" i="54"/>
  <c r="F79" i="54"/>
  <c r="M79" i="54"/>
  <c r="P79" i="54"/>
  <c r="F80" i="54"/>
  <c r="M80" i="54"/>
  <c r="P80" i="54"/>
  <c r="F81" i="54"/>
  <c r="M81" i="54"/>
  <c r="P81" i="54"/>
  <c r="F82" i="54"/>
  <c r="M82" i="54"/>
  <c r="P82" i="54"/>
  <c r="F83" i="54"/>
  <c r="M83" i="54"/>
  <c r="P83" i="54"/>
  <c r="F84" i="54"/>
  <c r="M84" i="54"/>
  <c r="P84" i="54"/>
  <c r="F85" i="54"/>
  <c r="M85" i="54"/>
  <c r="P85" i="54"/>
  <c r="F86" i="54"/>
  <c r="M86" i="54"/>
  <c r="P86" i="54"/>
  <c r="F87" i="54"/>
  <c r="M87" i="54"/>
  <c r="P87" i="54"/>
  <c r="F88" i="54"/>
  <c r="M88" i="54"/>
  <c r="P88" i="54"/>
  <c r="F89" i="54"/>
  <c r="M89" i="54"/>
  <c r="P89" i="54"/>
  <c r="F90" i="54"/>
  <c r="M90" i="54"/>
  <c r="P90" i="54"/>
  <c r="F91" i="54"/>
  <c r="M91" i="54"/>
  <c r="P91" i="54"/>
  <c r="F92" i="54"/>
  <c r="M92" i="54"/>
  <c r="P92" i="54"/>
  <c r="F93" i="54"/>
  <c r="M93" i="54"/>
  <c r="P93" i="54"/>
  <c r="F94" i="54"/>
  <c r="M94" i="54"/>
  <c r="P94" i="54"/>
  <c r="F95" i="54"/>
  <c r="M95" i="54"/>
  <c r="P95" i="54"/>
  <c r="F96" i="54"/>
  <c r="M96" i="54"/>
  <c r="P96" i="54"/>
  <c r="F97" i="54"/>
  <c r="M97" i="54"/>
  <c r="P97" i="54"/>
  <c r="F98" i="54"/>
  <c r="M98" i="54"/>
  <c r="P98" i="54"/>
  <c r="F99" i="54"/>
  <c r="M99" i="54"/>
  <c r="P99" i="54"/>
  <c r="F100" i="54"/>
  <c r="M100" i="54"/>
  <c r="P100" i="54"/>
  <c r="F101" i="54"/>
  <c r="M101" i="54"/>
  <c r="P101" i="54"/>
  <c r="F102" i="54"/>
  <c r="M102" i="54"/>
  <c r="P102" i="54"/>
  <c r="F103" i="54"/>
  <c r="M103" i="54"/>
  <c r="P103" i="54"/>
  <c r="F104" i="54"/>
  <c r="M104" i="54"/>
  <c r="P104" i="54"/>
  <c r="F105" i="54"/>
  <c r="M105" i="54"/>
  <c r="P105" i="54"/>
  <c r="F106" i="54"/>
  <c r="M106" i="54"/>
  <c r="P106" i="54"/>
  <c r="F107" i="54"/>
  <c r="M107" i="54"/>
  <c r="P107" i="54"/>
  <c r="F108" i="54"/>
  <c r="M108" i="54"/>
  <c r="P108" i="54"/>
  <c r="F109" i="54"/>
  <c r="M109" i="54"/>
  <c r="P109" i="54"/>
  <c r="F110" i="54"/>
  <c r="M110" i="54"/>
  <c r="P110" i="54"/>
  <c r="F111" i="54"/>
  <c r="M111" i="54"/>
  <c r="P111" i="54"/>
  <c r="F112" i="54"/>
  <c r="M112" i="54"/>
  <c r="P112" i="54"/>
  <c r="F113" i="54"/>
  <c r="M113" i="54"/>
  <c r="P113" i="54"/>
  <c r="F114" i="54"/>
  <c r="M114" i="54"/>
  <c r="P114" i="54"/>
  <c r="F115" i="54"/>
  <c r="M115" i="54"/>
  <c r="P115" i="54"/>
  <c r="F116" i="54"/>
  <c r="M116" i="54"/>
  <c r="P116" i="54"/>
  <c r="F117" i="54"/>
  <c r="M117" i="54"/>
  <c r="P117" i="54"/>
  <c r="F118" i="54"/>
  <c r="M118" i="54"/>
  <c r="P118" i="54"/>
  <c r="F119" i="54"/>
  <c r="M119" i="54"/>
  <c r="P119" i="54"/>
  <c r="F120" i="54"/>
  <c r="M120" i="54"/>
  <c r="P120" i="54"/>
  <c r="F121" i="54"/>
  <c r="M121" i="54"/>
  <c r="P121" i="54"/>
  <c r="F122" i="54"/>
  <c r="M122" i="54"/>
  <c r="P122" i="54"/>
  <c r="F123" i="54"/>
  <c r="M123" i="54"/>
  <c r="P123" i="54"/>
  <c r="F124" i="54"/>
  <c r="M124" i="54"/>
  <c r="P124" i="54"/>
  <c r="F125" i="54"/>
  <c r="M125" i="54"/>
  <c r="P125" i="54"/>
  <c r="F126" i="54"/>
  <c r="M126" i="54"/>
  <c r="P126" i="54"/>
  <c r="F127" i="54"/>
  <c r="M127" i="54"/>
  <c r="P127" i="54"/>
  <c r="F128" i="54"/>
  <c r="M128" i="54"/>
  <c r="P128" i="54"/>
  <c r="F129" i="54"/>
  <c r="M129" i="54"/>
  <c r="P129" i="54"/>
  <c r="F130" i="54"/>
  <c r="M130" i="54"/>
  <c r="P130" i="54"/>
  <c r="F131" i="54"/>
  <c r="M131" i="54"/>
  <c r="P131" i="54"/>
  <c r="F132" i="54"/>
  <c r="M132" i="54"/>
  <c r="P132" i="54"/>
  <c r="F133" i="54"/>
  <c r="M133" i="54"/>
  <c r="P133" i="54"/>
  <c r="F134" i="54"/>
  <c r="M134" i="54"/>
  <c r="P134" i="54"/>
  <c r="F135" i="54"/>
  <c r="M135" i="54"/>
  <c r="P135" i="54"/>
  <c r="F136" i="54"/>
  <c r="M136" i="54"/>
  <c r="P136" i="54"/>
  <c r="F137" i="54"/>
  <c r="M137" i="54"/>
  <c r="P137" i="54"/>
  <c r="F138" i="54"/>
  <c r="M138" i="54"/>
  <c r="P138" i="54"/>
  <c r="F139" i="54"/>
  <c r="M139" i="54"/>
  <c r="P139" i="54"/>
  <c r="F140" i="54"/>
  <c r="M140" i="54"/>
  <c r="P140" i="54"/>
  <c r="F141" i="54"/>
  <c r="M141" i="54"/>
  <c r="P141" i="54"/>
  <c r="F142" i="54"/>
  <c r="M142" i="54"/>
  <c r="P142" i="54"/>
  <c r="F143" i="54"/>
  <c r="M143" i="54"/>
  <c r="P143" i="54"/>
  <c r="F144" i="54"/>
  <c r="M144" i="54"/>
  <c r="P144" i="54"/>
  <c r="F145" i="54"/>
  <c r="M145" i="54"/>
  <c r="P145" i="54"/>
  <c r="F146" i="54"/>
  <c r="M146" i="54"/>
  <c r="P146" i="54"/>
  <c r="F147" i="54"/>
  <c r="M147" i="54"/>
  <c r="P147" i="54"/>
  <c r="F148" i="54"/>
  <c r="M148" i="54"/>
  <c r="P148" i="54"/>
  <c r="F149" i="54"/>
  <c r="M149" i="54"/>
  <c r="P149" i="54"/>
  <c r="F150" i="54"/>
  <c r="M150" i="54"/>
  <c r="P150" i="54"/>
  <c r="F151" i="54"/>
  <c r="M151" i="54"/>
  <c r="P151" i="54"/>
  <c r="F152" i="54"/>
  <c r="M152" i="54"/>
  <c r="P152" i="54"/>
  <c r="F153" i="54"/>
  <c r="M153" i="54"/>
  <c r="P153" i="54"/>
  <c r="F154" i="54"/>
  <c r="M154" i="54"/>
  <c r="P154" i="54"/>
  <c r="F155" i="54"/>
  <c r="M155" i="54"/>
  <c r="P155" i="54"/>
  <c r="F156" i="54"/>
  <c r="M156" i="54"/>
  <c r="P156" i="54"/>
  <c r="F157" i="54"/>
  <c r="M157" i="54"/>
  <c r="P157" i="54"/>
  <c r="F158" i="54"/>
  <c r="M158" i="54"/>
  <c r="P158" i="54"/>
  <c r="F159" i="54"/>
  <c r="M159" i="54"/>
  <c r="P159" i="54"/>
  <c r="F160" i="54"/>
  <c r="M160" i="54"/>
  <c r="P160" i="54"/>
  <c r="F161" i="54"/>
  <c r="M161" i="54"/>
  <c r="P161" i="54"/>
  <c r="F162" i="54"/>
  <c r="M162" i="54"/>
  <c r="P162" i="54"/>
  <c r="F163" i="54"/>
  <c r="M163" i="54"/>
  <c r="P163" i="54"/>
  <c r="F164" i="54"/>
  <c r="M164" i="54"/>
  <c r="P164" i="54"/>
  <c r="F165" i="54"/>
  <c r="M165" i="54"/>
  <c r="P165" i="54"/>
  <c r="F166" i="54"/>
  <c r="M166" i="54"/>
  <c r="P166" i="54"/>
  <c r="F167" i="54"/>
  <c r="M167" i="54"/>
  <c r="P167" i="54"/>
  <c r="F168" i="54"/>
  <c r="M168" i="54"/>
  <c r="P168" i="54"/>
  <c r="F169" i="54"/>
  <c r="M169" i="54"/>
  <c r="P169" i="54"/>
  <c r="F170" i="54"/>
  <c r="M170" i="54"/>
  <c r="P170" i="54"/>
  <c r="F171" i="54"/>
  <c r="M171" i="54"/>
  <c r="P171" i="54"/>
  <c r="F172" i="54"/>
  <c r="M172" i="54"/>
  <c r="P172" i="54"/>
  <c r="F173" i="54"/>
  <c r="M173" i="54"/>
  <c r="P173" i="54"/>
  <c r="F174" i="54"/>
  <c r="M174" i="54"/>
  <c r="P174" i="54"/>
  <c r="F175" i="54"/>
  <c r="M175" i="54"/>
  <c r="P175" i="54"/>
  <c r="F176" i="54"/>
  <c r="M176" i="54"/>
  <c r="P176" i="54"/>
  <c r="F177" i="54"/>
  <c r="M177" i="54"/>
  <c r="P177" i="54"/>
  <c r="F178" i="54"/>
  <c r="M178" i="54"/>
  <c r="P178" i="54"/>
  <c r="F179" i="54"/>
  <c r="M179" i="54"/>
  <c r="P179" i="54"/>
  <c r="F180" i="54"/>
  <c r="M180" i="54"/>
  <c r="P180" i="54"/>
  <c r="F181" i="54"/>
  <c r="M181" i="54"/>
  <c r="P181" i="54"/>
  <c r="F182" i="54"/>
  <c r="M182" i="54"/>
  <c r="P182" i="54"/>
  <c r="F183" i="54"/>
  <c r="M183" i="54"/>
  <c r="P183" i="54"/>
  <c r="F184" i="54"/>
  <c r="M184" i="54"/>
  <c r="P184" i="54"/>
  <c r="F185" i="54"/>
  <c r="M185" i="54"/>
  <c r="P185" i="54"/>
  <c r="F186" i="54"/>
  <c r="M186" i="54"/>
  <c r="P186" i="54"/>
  <c r="F187" i="54"/>
  <c r="M187" i="54"/>
  <c r="P187" i="54"/>
  <c r="F188" i="54"/>
  <c r="M188" i="54"/>
  <c r="P188" i="54"/>
  <c r="F189" i="54"/>
  <c r="M189" i="54"/>
  <c r="P189" i="54"/>
  <c r="F190" i="54"/>
  <c r="M190" i="54"/>
  <c r="P190" i="54"/>
  <c r="F191" i="54"/>
  <c r="M191" i="54"/>
  <c r="P191" i="54"/>
  <c r="F192" i="54"/>
  <c r="M192" i="54"/>
  <c r="P192" i="54"/>
  <c r="F193" i="54"/>
  <c r="M193" i="54"/>
  <c r="P193" i="54"/>
  <c r="F194" i="54"/>
  <c r="M194" i="54"/>
  <c r="P194" i="54"/>
  <c r="F195" i="54"/>
  <c r="M195" i="54"/>
  <c r="P195" i="54"/>
  <c r="F196" i="54"/>
  <c r="M196" i="54"/>
  <c r="P196" i="54"/>
  <c r="F197" i="54"/>
  <c r="M197" i="54"/>
  <c r="P197" i="54"/>
  <c r="F198" i="54"/>
  <c r="M198" i="54"/>
  <c r="P198" i="54"/>
  <c r="F199" i="54"/>
  <c r="M199" i="54"/>
  <c r="P199" i="54"/>
  <c r="F200" i="54"/>
  <c r="M200" i="54"/>
  <c r="P200" i="54"/>
  <c r="F201" i="54"/>
  <c r="M201" i="54"/>
  <c r="P201" i="54"/>
  <c r="F202" i="54"/>
  <c r="M202" i="54"/>
  <c r="P202" i="54"/>
  <c r="F203" i="54"/>
  <c r="M203" i="54"/>
  <c r="P203" i="54"/>
  <c r="F204" i="54"/>
  <c r="M204" i="54"/>
  <c r="P204" i="54"/>
  <c r="F205" i="54"/>
  <c r="M205" i="54"/>
  <c r="P205" i="54"/>
  <c r="F206" i="54"/>
  <c r="M206" i="54"/>
  <c r="P206" i="54"/>
  <c r="A2" i="54"/>
  <c r="A3" i="41"/>
  <c r="A2" i="41"/>
  <c r="A2" i="28"/>
  <c r="A1" i="28"/>
  <c r="A2" i="16" l="1"/>
  <c r="A2" i="52"/>
  <c r="A2" i="53"/>
  <c r="I56" i="40"/>
  <c r="M56" i="40"/>
  <c r="I57" i="40"/>
  <c r="M57" i="40"/>
  <c r="I58" i="40"/>
  <c r="M58" i="40"/>
  <c r="I59" i="40"/>
  <c r="M59" i="40"/>
  <c r="I60" i="40"/>
  <c r="M60" i="40"/>
  <c r="I61" i="40"/>
  <c r="M61" i="40"/>
  <c r="I62" i="40"/>
  <c r="M62" i="40"/>
  <c r="I63" i="40"/>
  <c r="M63" i="40"/>
  <c r="I64" i="40"/>
  <c r="M64" i="40"/>
  <c r="A2" i="40" l="1"/>
  <c r="A2" i="36"/>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10" i="11"/>
  <c r="E11" i="11"/>
  <c r="E12" i="11"/>
  <c r="E13" i="11"/>
  <c r="E14" i="11"/>
  <c r="A2" i="11"/>
  <c r="A2" i="51"/>
  <c r="I18" i="56"/>
  <c r="R29" i="57" s="1"/>
  <c r="R30" i="57" s="1"/>
  <c r="I17" i="56"/>
  <c r="R28" i="57" s="1"/>
  <c r="I14" i="49"/>
  <c r="I18" i="49"/>
  <c r="I20" i="49"/>
  <c r="AO28" i="57" s="1"/>
  <c r="I21" i="49"/>
  <c r="AO29" i="57" s="1"/>
  <c r="AO30" i="57" s="1"/>
  <c r="A2" i="56" l="1"/>
  <c r="A2" i="49"/>
  <c r="A2" i="6" l="1"/>
  <c r="A2" i="18"/>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I173" i="6"/>
  <c r="J173" i="6"/>
  <c r="I174" i="6"/>
  <c r="J174" i="6"/>
  <c r="I175" i="6"/>
  <c r="J175" i="6"/>
  <c r="I176" i="6"/>
  <c r="J176" i="6"/>
  <c r="I177" i="6"/>
  <c r="J177" i="6"/>
  <c r="I178" i="6"/>
  <c r="J178" i="6"/>
  <c r="I179" i="6"/>
  <c r="J179" i="6"/>
  <c r="I180" i="6"/>
  <c r="J180" i="6"/>
  <c r="I181" i="6"/>
  <c r="J181" i="6"/>
  <c r="I182" i="6"/>
  <c r="J182" i="6"/>
  <c r="I183" i="6"/>
  <c r="J183" i="6"/>
  <c r="I184" i="6"/>
  <c r="J184" i="6"/>
  <c r="I185" i="6"/>
  <c r="J185" i="6"/>
  <c r="I186" i="6"/>
  <c r="J186" i="6"/>
  <c r="I187" i="6"/>
  <c r="J187" i="6"/>
  <c r="I188" i="6"/>
  <c r="J188" i="6"/>
  <c r="I189" i="6"/>
  <c r="J189" i="6"/>
  <c r="I190" i="6"/>
  <c r="J190" i="6"/>
  <c r="I191" i="6"/>
  <c r="J191" i="6"/>
  <c r="I192" i="6"/>
  <c r="J192" i="6"/>
  <c r="I193" i="6"/>
  <c r="J193" i="6"/>
  <c r="I194" i="6"/>
  <c r="J194" i="6"/>
  <c r="I195" i="6"/>
  <c r="J195" i="6"/>
  <c r="I196" i="6"/>
  <c r="J196" i="6"/>
  <c r="I197" i="6"/>
  <c r="J197" i="6"/>
  <c r="I198" i="6"/>
  <c r="J198" i="6"/>
  <c r="I199" i="6"/>
  <c r="J199" i="6"/>
  <c r="I200" i="6"/>
  <c r="J200" i="6"/>
  <c r="I201" i="6"/>
  <c r="J201" i="6"/>
  <c r="I202" i="6"/>
  <c r="J202" i="6"/>
  <c r="I203" i="6"/>
  <c r="J203" i="6"/>
  <c r="I204" i="6"/>
  <c r="J204" i="6"/>
  <c r="I205" i="6"/>
  <c r="J205" i="6"/>
  <c r="I206" i="6"/>
  <c r="J206" i="6"/>
  <c r="I207" i="6"/>
  <c r="J207" i="6"/>
  <c r="I208" i="6"/>
  <c r="J208" i="6"/>
  <c r="I209" i="6"/>
  <c r="J209" i="6"/>
  <c r="I210" i="6"/>
  <c r="J210" i="6"/>
  <c r="I13" i="6"/>
  <c r="J13" i="6" s="1"/>
  <c r="C8" i="31" l="1"/>
  <c r="I17" i="49" s="1"/>
  <c r="AO26" i="57" s="1"/>
  <c r="I14" i="56"/>
  <c r="D25" i="56"/>
  <c r="E25" i="56" s="1"/>
  <c r="F25" i="56" s="1"/>
  <c r="G25" i="56" s="1"/>
  <c r="H25" i="56" s="1"/>
  <c r="I25" i="56" s="1"/>
  <c r="J25" i="56" s="1"/>
  <c r="K25" i="56" s="1"/>
  <c r="L25" i="56" s="1"/>
  <c r="M25" i="56" s="1"/>
  <c r="N25" i="56" s="1"/>
  <c r="O25" i="56" s="1"/>
  <c r="G20" i="56"/>
  <c r="D18" i="56"/>
  <c r="N16" i="56"/>
  <c r="N17" i="56" s="1"/>
  <c r="N15" i="56"/>
  <c r="E68" i="16"/>
  <c r="F68" i="16" s="1"/>
  <c r="G68" i="16" s="1"/>
  <c r="H68" i="16" s="1"/>
  <c r="I68" i="16" s="1"/>
  <c r="J68" i="16" s="1"/>
  <c r="K68" i="16" s="1"/>
  <c r="L68" i="16" s="1"/>
  <c r="M68" i="16" s="1"/>
  <c r="N68" i="16" s="1"/>
  <c r="O68" i="16" s="1"/>
  <c r="P68" i="16" s="1"/>
  <c r="Q68" i="16" s="1"/>
  <c r="R68" i="16" s="1"/>
  <c r="S68" i="16" s="1"/>
  <c r="T68" i="16" s="1"/>
  <c r="U68" i="16" s="1"/>
  <c r="V68" i="16" s="1"/>
  <c r="W68" i="16" s="1"/>
  <c r="X68" i="16" s="1"/>
  <c r="Y68" i="16" s="1"/>
  <c r="Z68" i="16" s="1"/>
  <c r="C68" i="16"/>
  <c r="D68" i="16" s="1"/>
  <c r="C66" i="16"/>
  <c r="D66" i="16" s="1"/>
  <c r="E66" i="16" s="1"/>
  <c r="F66" i="16" s="1"/>
  <c r="G66" i="16" s="1"/>
  <c r="H66" i="16" s="1"/>
  <c r="I66" i="16" s="1"/>
  <c r="J66" i="16" s="1"/>
  <c r="K66" i="16" s="1"/>
  <c r="L66" i="16" s="1"/>
  <c r="M66" i="16" s="1"/>
  <c r="N66" i="16" s="1"/>
  <c r="O66" i="16" s="1"/>
  <c r="P66" i="16" s="1"/>
  <c r="Q66" i="16" s="1"/>
  <c r="R66" i="16" s="1"/>
  <c r="S66" i="16" s="1"/>
  <c r="T66" i="16" s="1"/>
  <c r="U66" i="16" s="1"/>
  <c r="V66" i="16" s="1"/>
  <c r="W66" i="16" s="1"/>
  <c r="X66" i="16" s="1"/>
  <c r="Y66" i="16" s="1"/>
  <c r="Z66" i="16" s="1"/>
  <c r="E60" i="16"/>
  <c r="F60" i="16" s="1"/>
  <c r="G60" i="16" s="1"/>
  <c r="H60" i="16" s="1"/>
  <c r="I60" i="16" s="1"/>
  <c r="J60" i="16" s="1"/>
  <c r="K60" i="16" s="1"/>
  <c r="L60" i="16" s="1"/>
  <c r="M60" i="16" s="1"/>
  <c r="N60" i="16" s="1"/>
  <c r="O60" i="16" s="1"/>
  <c r="P60" i="16" s="1"/>
  <c r="Q60" i="16" s="1"/>
  <c r="R60" i="16" s="1"/>
  <c r="S60" i="16" s="1"/>
  <c r="T60" i="16" s="1"/>
  <c r="U60" i="16" s="1"/>
  <c r="V60" i="16" s="1"/>
  <c r="W60" i="16" s="1"/>
  <c r="X60" i="16" s="1"/>
  <c r="Y60" i="16" s="1"/>
  <c r="Z60" i="16" s="1"/>
  <c r="D60" i="16"/>
  <c r="C60" i="16"/>
  <c r="C58" i="16"/>
  <c r="D58" i="16" s="1"/>
  <c r="E58" i="16" s="1"/>
  <c r="F58" i="16" s="1"/>
  <c r="G58" i="16" s="1"/>
  <c r="H58" i="16" s="1"/>
  <c r="I58" i="16" s="1"/>
  <c r="J58" i="16" s="1"/>
  <c r="K58" i="16" s="1"/>
  <c r="L58" i="16" s="1"/>
  <c r="M58" i="16" s="1"/>
  <c r="N58" i="16" s="1"/>
  <c r="O58" i="16" s="1"/>
  <c r="P58" i="16" s="1"/>
  <c r="Q58" i="16" s="1"/>
  <c r="R58" i="16" s="1"/>
  <c r="S58" i="16" s="1"/>
  <c r="T58" i="16" s="1"/>
  <c r="U58" i="16" s="1"/>
  <c r="V58" i="16" s="1"/>
  <c r="W58" i="16" s="1"/>
  <c r="X58" i="16" s="1"/>
  <c r="Y58" i="16" s="1"/>
  <c r="Z58" i="16" s="1"/>
  <c r="E52" i="16"/>
  <c r="F52" i="16" s="1"/>
  <c r="G52" i="16" s="1"/>
  <c r="H52" i="16" s="1"/>
  <c r="I52" i="16" s="1"/>
  <c r="J52" i="16" s="1"/>
  <c r="K52" i="16" s="1"/>
  <c r="L52" i="16" s="1"/>
  <c r="M52" i="16" s="1"/>
  <c r="N52" i="16" s="1"/>
  <c r="O52" i="16" s="1"/>
  <c r="P52" i="16" s="1"/>
  <c r="Q52" i="16" s="1"/>
  <c r="R52" i="16" s="1"/>
  <c r="S52" i="16" s="1"/>
  <c r="T52" i="16" s="1"/>
  <c r="U52" i="16" s="1"/>
  <c r="V52" i="16" s="1"/>
  <c r="W52" i="16" s="1"/>
  <c r="X52" i="16" s="1"/>
  <c r="Y52" i="16" s="1"/>
  <c r="Z52" i="16" s="1"/>
  <c r="C52" i="16"/>
  <c r="D52" i="16" s="1"/>
  <c r="C50" i="16"/>
  <c r="D50" i="16" s="1"/>
  <c r="E50" i="16" s="1"/>
  <c r="F50" i="16" s="1"/>
  <c r="G50" i="16" s="1"/>
  <c r="H50" i="16" s="1"/>
  <c r="I50" i="16" s="1"/>
  <c r="J50" i="16" s="1"/>
  <c r="K50" i="16" s="1"/>
  <c r="L50" i="16" s="1"/>
  <c r="M50" i="16" s="1"/>
  <c r="N50" i="16" s="1"/>
  <c r="O50" i="16" s="1"/>
  <c r="P50" i="16" s="1"/>
  <c r="Q50" i="16" s="1"/>
  <c r="R50" i="16" s="1"/>
  <c r="S50" i="16" s="1"/>
  <c r="T50" i="16" s="1"/>
  <c r="U50" i="16" s="1"/>
  <c r="V50" i="16" s="1"/>
  <c r="W50" i="16" s="1"/>
  <c r="X50" i="16" s="1"/>
  <c r="Y50" i="16" s="1"/>
  <c r="Z50" i="16" s="1"/>
  <c r="E44" i="16"/>
  <c r="F44" i="16" s="1"/>
  <c r="G44" i="16" s="1"/>
  <c r="H44" i="16" s="1"/>
  <c r="I44" i="16" s="1"/>
  <c r="J44" i="16" s="1"/>
  <c r="K44" i="16" s="1"/>
  <c r="L44" i="16" s="1"/>
  <c r="M44" i="16" s="1"/>
  <c r="N44" i="16" s="1"/>
  <c r="O44" i="16" s="1"/>
  <c r="P44" i="16" s="1"/>
  <c r="Q44" i="16" s="1"/>
  <c r="R44" i="16" s="1"/>
  <c r="S44" i="16" s="1"/>
  <c r="T44" i="16" s="1"/>
  <c r="U44" i="16" s="1"/>
  <c r="V44" i="16" s="1"/>
  <c r="W44" i="16" s="1"/>
  <c r="X44" i="16" s="1"/>
  <c r="Y44" i="16" s="1"/>
  <c r="Z44" i="16" s="1"/>
  <c r="C44" i="16"/>
  <c r="D44" i="16" s="1"/>
  <c r="C42" i="16"/>
  <c r="D42" i="16" s="1"/>
  <c r="E42" i="16" s="1"/>
  <c r="F42" i="16" s="1"/>
  <c r="G42" i="16" s="1"/>
  <c r="H42" i="16" s="1"/>
  <c r="I42" i="16" s="1"/>
  <c r="J42" i="16" s="1"/>
  <c r="K42" i="16" s="1"/>
  <c r="L42" i="16" s="1"/>
  <c r="M42" i="16" s="1"/>
  <c r="N42" i="16" s="1"/>
  <c r="O42" i="16" s="1"/>
  <c r="P42" i="16" s="1"/>
  <c r="Q42" i="16" s="1"/>
  <c r="R42" i="16" s="1"/>
  <c r="S42" i="16" s="1"/>
  <c r="T42" i="16" s="1"/>
  <c r="U42" i="16" s="1"/>
  <c r="V42" i="16" s="1"/>
  <c r="W42" i="16" s="1"/>
  <c r="X42" i="16" s="1"/>
  <c r="Y42" i="16" s="1"/>
  <c r="Z42" i="16" s="1"/>
  <c r="E36" i="16"/>
  <c r="F36" i="16" s="1"/>
  <c r="G36" i="16" s="1"/>
  <c r="H36" i="16" s="1"/>
  <c r="I36" i="16" s="1"/>
  <c r="J36" i="16" s="1"/>
  <c r="K36" i="16" s="1"/>
  <c r="L36" i="16" s="1"/>
  <c r="M36" i="16" s="1"/>
  <c r="N36" i="16" s="1"/>
  <c r="O36" i="16" s="1"/>
  <c r="P36" i="16" s="1"/>
  <c r="Q36" i="16" s="1"/>
  <c r="R36" i="16" s="1"/>
  <c r="S36" i="16" s="1"/>
  <c r="T36" i="16" s="1"/>
  <c r="U36" i="16" s="1"/>
  <c r="V36" i="16" s="1"/>
  <c r="W36" i="16" s="1"/>
  <c r="X36" i="16" s="1"/>
  <c r="Y36" i="16" s="1"/>
  <c r="Z36" i="16" s="1"/>
  <c r="C36" i="16"/>
  <c r="D36" i="16" s="1"/>
  <c r="C34" i="16"/>
  <c r="D34" i="16" s="1"/>
  <c r="E34" i="16" s="1"/>
  <c r="F34" i="16" s="1"/>
  <c r="G34" i="16" s="1"/>
  <c r="H34" i="16" s="1"/>
  <c r="I34" i="16" s="1"/>
  <c r="J34" i="16" s="1"/>
  <c r="K34" i="16" s="1"/>
  <c r="L34" i="16" s="1"/>
  <c r="M34" i="16" s="1"/>
  <c r="N34" i="16" s="1"/>
  <c r="O34" i="16" s="1"/>
  <c r="P34" i="16" s="1"/>
  <c r="Q34" i="16" s="1"/>
  <c r="R34" i="16" s="1"/>
  <c r="S34" i="16" s="1"/>
  <c r="T34" i="16" s="1"/>
  <c r="U34" i="16" s="1"/>
  <c r="V34" i="16" s="1"/>
  <c r="W34" i="16" s="1"/>
  <c r="X34" i="16" s="1"/>
  <c r="Y34" i="16" s="1"/>
  <c r="Z34" i="16" s="1"/>
  <c r="E28" i="16"/>
  <c r="F28" i="16" s="1"/>
  <c r="G28" i="16" s="1"/>
  <c r="H28" i="16" s="1"/>
  <c r="I28" i="16" s="1"/>
  <c r="J28" i="16" s="1"/>
  <c r="K28" i="16" s="1"/>
  <c r="L28" i="16" s="1"/>
  <c r="M28" i="16" s="1"/>
  <c r="N28" i="16" s="1"/>
  <c r="O28" i="16" s="1"/>
  <c r="P28" i="16" s="1"/>
  <c r="Q28" i="16" s="1"/>
  <c r="R28" i="16" s="1"/>
  <c r="S28" i="16" s="1"/>
  <c r="T28" i="16" s="1"/>
  <c r="U28" i="16" s="1"/>
  <c r="V28" i="16" s="1"/>
  <c r="W28" i="16" s="1"/>
  <c r="X28" i="16" s="1"/>
  <c r="Y28" i="16" s="1"/>
  <c r="Z28" i="16" s="1"/>
  <c r="C28" i="16"/>
  <c r="D28" i="16" s="1"/>
  <c r="C26" i="16"/>
  <c r="D26" i="16" s="1"/>
  <c r="E26" i="16" s="1"/>
  <c r="F26" i="16" s="1"/>
  <c r="G26" i="16" s="1"/>
  <c r="H26" i="16" s="1"/>
  <c r="I26" i="16" s="1"/>
  <c r="J26" i="16" s="1"/>
  <c r="K26" i="16" s="1"/>
  <c r="L26" i="16" s="1"/>
  <c r="M26" i="16" s="1"/>
  <c r="N26" i="16" s="1"/>
  <c r="O26" i="16" s="1"/>
  <c r="P26" i="16" s="1"/>
  <c r="Q26" i="16" s="1"/>
  <c r="R26" i="16" s="1"/>
  <c r="S26" i="16" s="1"/>
  <c r="T26" i="16" s="1"/>
  <c r="U26" i="16" s="1"/>
  <c r="V26" i="16" s="1"/>
  <c r="W26" i="16" s="1"/>
  <c r="X26" i="16" s="1"/>
  <c r="Y26" i="16" s="1"/>
  <c r="Z26" i="16" s="1"/>
  <c r="E20" i="16"/>
  <c r="F20" i="16" s="1"/>
  <c r="G20" i="16" s="1"/>
  <c r="H20" i="16" s="1"/>
  <c r="I20" i="16" s="1"/>
  <c r="J20" i="16" s="1"/>
  <c r="K20" i="16" s="1"/>
  <c r="L20" i="16" s="1"/>
  <c r="M20" i="16" s="1"/>
  <c r="N20" i="16" s="1"/>
  <c r="O20" i="16" s="1"/>
  <c r="P20" i="16" s="1"/>
  <c r="Q20" i="16" s="1"/>
  <c r="R20" i="16" s="1"/>
  <c r="S20" i="16" s="1"/>
  <c r="T20" i="16" s="1"/>
  <c r="U20" i="16" s="1"/>
  <c r="V20" i="16" s="1"/>
  <c r="W20" i="16" s="1"/>
  <c r="X20" i="16" s="1"/>
  <c r="Y20" i="16" s="1"/>
  <c r="Z20" i="16" s="1"/>
  <c r="C20" i="16"/>
  <c r="D20" i="16" s="1"/>
  <c r="C18" i="16"/>
  <c r="D18" i="16" s="1"/>
  <c r="E18" i="16" s="1"/>
  <c r="F18" i="16" s="1"/>
  <c r="G18" i="16" s="1"/>
  <c r="H18" i="16" s="1"/>
  <c r="I18" i="16" s="1"/>
  <c r="J18" i="16" s="1"/>
  <c r="K18" i="16" s="1"/>
  <c r="L18" i="16" s="1"/>
  <c r="M18" i="16" s="1"/>
  <c r="N18" i="16" s="1"/>
  <c r="O18" i="16" s="1"/>
  <c r="P18" i="16" s="1"/>
  <c r="Q18" i="16" s="1"/>
  <c r="R18" i="16" s="1"/>
  <c r="S18" i="16" s="1"/>
  <c r="T18" i="16" s="1"/>
  <c r="U18" i="16" s="1"/>
  <c r="V18" i="16" s="1"/>
  <c r="W18" i="16" s="1"/>
  <c r="X18" i="16" s="1"/>
  <c r="Y18" i="16" s="1"/>
  <c r="Z18" i="16" s="1"/>
  <c r="E12" i="16"/>
  <c r="F12" i="16" s="1"/>
  <c r="G12" i="16" s="1"/>
  <c r="H12" i="16" s="1"/>
  <c r="I12" i="16" s="1"/>
  <c r="J12" i="16" s="1"/>
  <c r="K12" i="16" s="1"/>
  <c r="L12" i="16" s="1"/>
  <c r="M12" i="16" s="1"/>
  <c r="N12" i="16" s="1"/>
  <c r="O12" i="16" s="1"/>
  <c r="P12" i="16" s="1"/>
  <c r="Q12" i="16" s="1"/>
  <c r="R12" i="16" s="1"/>
  <c r="S12" i="16" s="1"/>
  <c r="T12" i="16" s="1"/>
  <c r="U12" i="16" s="1"/>
  <c r="V12" i="16" s="1"/>
  <c r="W12" i="16" s="1"/>
  <c r="X12" i="16" s="1"/>
  <c r="Y12" i="16" s="1"/>
  <c r="Z12" i="16" s="1"/>
  <c r="C12" i="16"/>
  <c r="D12" i="16" s="1"/>
  <c r="C10" i="16"/>
  <c r="D10" i="16" s="1"/>
  <c r="E10" i="16" s="1"/>
  <c r="F10" i="16" s="1"/>
  <c r="G10" i="16" s="1"/>
  <c r="H10" i="16" s="1"/>
  <c r="I10" i="16" s="1"/>
  <c r="J10" i="16" s="1"/>
  <c r="K10" i="16" s="1"/>
  <c r="L10" i="16" s="1"/>
  <c r="M10" i="16" s="1"/>
  <c r="N10" i="16" s="1"/>
  <c r="O10" i="16" s="1"/>
  <c r="P10" i="16" s="1"/>
  <c r="Q10" i="16" s="1"/>
  <c r="R10" i="16" s="1"/>
  <c r="S10" i="16" s="1"/>
  <c r="T10" i="16" s="1"/>
  <c r="U10" i="16" s="1"/>
  <c r="V10" i="16" s="1"/>
  <c r="W10" i="16" s="1"/>
  <c r="X10" i="16" s="1"/>
  <c r="Y10" i="16" s="1"/>
  <c r="Z10" i="16" s="1"/>
  <c r="I16" i="49"/>
  <c r="I13" i="49"/>
  <c r="R25" i="57" l="1"/>
  <c r="I16" i="56"/>
  <c r="R27" i="57" s="1"/>
  <c r="N13" i="56"/>
  <c r="R32" i="57" s="1"/>
  <c r="I15" i="49"/>
  <c r="AO24" i="57" s="1"/>
  <c r="AO23" i="57"/>
  <c r="I19" i="49"/>
  <c r="AO27" i="57" s="1"/>
  <c r="AO25" i="57"/>
  <c r="AS25" i="57" s="1"/>
  <c r="R34" i="57"/>
  <c r="N14" i="56"/>
  <c r="R33" i="57" s="1"/>
  <c r="B19" i="56"/>
  <c r="I19" i="56"/>
  <c r="F108" i="43" l="1"/>
  <c r="F9" i="54" l="1"/>
  <c r="M9" i="54"/>
  <c r="P9" i="54"/>
  <c r="F10" i="54"/>
  <c r="M10" i="54"/>
  <c r="P10" i="54"/>
  <c r="M8" i="54" l="1"/>
  <c r="F8" i="54"/>
  <c r="P8" i="54" s="1"/>
  <c r="G9" i="52" l="1"/>
  <c r="K9" i="52"/>
  <c r="L9" i="52"/>
  <c r="M9" i="52"/>
  <c r="N9" i="52"/>
  <c r="O9" i="52"/>
  <c r="P9" i="52"/>
  <c r="Q9" i="52"/>
  <c r="R9" i="52"/>
  <c r="S9" i="52"/>
  <c r="T9" i="52"/>
  <c r="U9" i="52"/>
  <c r="V9" i="52"/>
  <c r="W9" i="52"/>
  <c r="X9" i="52"/>
  <c r="Y9" i="52"/>
  <c r="Z9" i="52"/>
  <c r="AA9" i="52"/>
  <c r="E9" i="52"/>
  <c r="F9" i="52"/>
  <c r="H9" i="52"/>
  <c r="I9" i="52"/>
  <c r="J9" i="52"/>
  <c r="F11" i="52" l="1"/>
  <c r="G11" i="52" s="1"/>
  <c r="E25" i="53"/>
  <c r="F25" i="53" s="1"/>
  <c r="G25" i="53" s="1"/>
  <c r="H25" i="53" s="1"/>
  <c r="I25" i="53" s="1"/>
  <c r="J25" i="53" s="1"/>
  <c r="K25" i="53" s="1"/>
  <c r="L25" i="53" s="1"/>
  <c r="M25" i="53" s="1"/>
  <c r="N25" i="53" s="1"/>
  <c r="O25" i="53" s="1"/>
  <c r="P25" i="53" s="1"/>
  <c r="Q25" i="53" s="1"/>
  <c r="R25" i="53" s="1"/>
  <c r="S25" i="53" s="1"/>
  <c r="T25" i="53" s="1"/>
  <c r="U25" i="53" s="1"/>
  <c r="V25" i="53" s="1"/>
  <c r="W25" i="53" s="1"/>
  <c r="X25" i="53" s="1"/>
  <c r="Y25" i="53" s="1"/>
  <c r="Z25" i="53" s="1"/>
  <c r="C25" i="53"/>
  <c r="D25" i="53" s="1"/>
  <c r="C23" i="53"/>
  <c r="D23" i="53" s="1"/>
  <c r="E23" i="53" s="1"/>
  <c r="F23" i="53" s="1"/>
  <c r="G23" i="53" s="1"/>
  <c r="H23" i="53" s="1"/>
  <c r="I23" i="53" s="1"/>
  <c r="J23" i="53" s="1"/>
  <c r="K23" i="53" s="1"/>
  <c r="L23" i="53" s="1"/>
  <c r="M23" i="53" s="1"/>
  <c r="N23" i="53" s="1"/>
  <c r="O23" i="53" s="1"/>
  <c r="P23" i="53" s="1"/>
  <c r="Q23" i="53" s="1"/>
  <c r="R23" i="53" s="1"/>
  <c r="S23" i="53" s="1"/>
  <c r="T23" i="53" s="1"/>
  <c r="U23" i="53" s="1"/>
  <c r="V23" i="53" s="1"/>
  <c r="W23" i="53" s="1"/>
  <c r="X23" i="53" s="1"/>
  <c r="Y23" i="53" s="1"/>
  <c r="Z23" i="53" s="1"/>
  <c r="C16" i="53"/>
  <c r="D16" i="53" s="1"/>
  <c r="E16" i="53" s="1"/>
  <c r="F16" i="53" s="1"/>
  <c r="G16" i="53" s="1"/>
  <c r="H16" i="53" s="1"/>
  <c r="I16" i="53" s="1"/>
  <c r="J16" i="53" s="1"/>
  <c r="C14" i="53"/>
  <c r="D14" i="53" s="1"/>
  <c r="E14" i="53" s="1"/>
  <c r="K16" i="53" l="1"/>
  <c r="L16" i="53" s="1"/>
  <c r="M16" i="53" s="1"/>
  <c r="N16" i="53" s="1"/>
  <c r="O16" i="53" s="1"/>
  <c r="P16" i="53" s="1"/>
  <c r="Q16" i="53" s="1"/>
  <c r="R16" i="53" s="1"/>
  <c r="S16" i="53" s="1"/>
  <c r="T16" i="53" s="1"/>
  <c r="U16" i="53" s="1"/>
  <c r="V16" i="53" s="1"/>
  <c r="W16" i="53" s="1"/>
  <c r="X16" i="53" s="1"/>
  <c r="Y16" i="53" s="1"/>
  <c r="Z16" i="53" s="1"/>
  <c r="AY27" i="57"/>
  <c r="F14" i="53"/>
  <c r="G14" i="53" l="1"/>
  <c r="H14" i="53" l="1"/>
  <c r="I14" i="53" l="1"/>
  <c r="J14" i="53" l="1"/>
  <c r="K14" i="53" l="1"/>
  <c r="L14" i="53" l="1"/>
  <c r="M14" i="53" l="1"/>
  <c r="N14" i="53" l="1"/>
  <c r="O14" i="53" l="1"/>
  <c r="P14" i="53" l="1"/>
  <c r="Q14" i="53" l="1"/>
  <c r="R14" i="53" l="1"/>
  <c r="S14" i="53" l="1"/>
  <c r="E39" i="52"/>
  <c r="F39" i="52"/>
  <c r="G39" i="52"/>
  <c r="H39" i="52"/>
  <c r="I39" i="52"/>
  <c r="J39" i="52"/>
  <c r="K39" i="52"/>
  <c r="L39" i="52"/>
  <c r="M39" i="52"/>
  <c r="N39" i="52"/>
  <c r="O39" i="52"/>
  <c r="P39" i="52"/>
  <c r="Q39" i="52"/>
  <c r="R39" i="52"/>
  <c r="S39" i="52"/>
  <c r="T39" i="52"/>
  <c r="U39" i="52"/>
  <c r="V39" i="52"/>
  <c r="W39" i="52"/>
  <c r="X39" i="52"/>
  <c r="Y39" i="52"/>
  <c r="Z39" i="52"/>
  <c r="AA39" i="52"/>
  <c r="E40" i="52"/>
  <c r="F40" i="52"/>
  <c r="G40" i="52"/>
  <c r="H40" i="52"/>
  <c r="I40" i="52"/>
  <c r="J40" i="52"/>
  <c r="K40" i="52"/>
  <c r="L40" i="52"/>
  <c r="M40" i="52"/>
  <c r="N40" i="52"/>
  <c r="O40" i="52"/>
  <c r="P40" i="52"/>
  <c r="Q40" i="52"/>
  <c r="R40" i="52"/>
  <c r="S40" i="52"/>
  <c r="T40" i="52"/>
  <c r="U40" i="52"/>
  <c r="V40" i="52"/>
  <c r="W40" i="52"/>
  <c r="X40" i="52"/>
  <c r="Y40" i="52"/>
  <c r="Z40" i="52"/>
  <c r="AA40" i="52"/>
  <c r="D40" i="52"/>
  <c r="D39" i="52"/>
  <c r="E8" i="52"/>
  <c r="F8" i="52"/>
  <c r="G8" i="52"/>
  <c r="H8" i="52"/>
  <c r="I8" i="52"/>
  <c r="J8" i="52"/>
  <c r="K8" i="52"/>
  <c r="L8" i="52"/>
  <c r="M8" i="52"/>
  <c r="N8" i="52"/>
  <c r="O8" i="52"/>
  <c r="P8" i="52"/>
  <c r="Q8" i="52"/>
  <c r="R8" i="52"/>
  <c r="S8" i="52"/>
  <c r="T8" i="52"/>
  <c r="U8" i="52"/>
  <c r="V8" i="52"/>
  <c r="W8" i="52"/>
  <c r="X8" i="52"/>
  <c r="Y8" i="52"/>
  <c r="Z8" i="52"/>
  <c r="AA8" i="52"/>
  <c r="D8" i="52"/>
  <c r="F10" i="52" l="1"/>
  <c r="G10" i="52" s="1"/>
  <c r="T14" i="53"/>
  <c r="U14" i="53" l="1"/>
  <c r="H10" i="52"/>
  <c r="I10" i="52" s="1"/>
  <c r="J10" i="52" s="1"/>
  <c r="K10" i="52" s="1"/>
  <c r="L10" i="52" s="1"/>
  <c r="M10" i="52" s="1"/>
  <c r="N10" i="52" s="1"/>
  <c r="O10" i="52" s="1"/>
  <c r="P10" i="52" s="1"/>
  <c r="Q10" i="52" s="1"/>
  <c r="R10" i="52" s="1"/>
  <c r="S10" i="52" s="1"/>
  <c r="T10" i="52" s="1"/>
  <c r="U10" i="52" s="1"/>
  <c r="V10" i="52" s="1"/>
  <c r="W10" i="52" s="1"/>
  <c r="X10" i="52" s="1"/>
  <c r="Y10" i="52" s="1"/>
  <c r="Z10" i="52" s="1"/>
  <c r="AA10" i="52" s="1"/>
  <c r="D41" i="52"/>
  <c r="N15" i="49"/>
  <c r="B19" i="49" l="1"/>
  <c r="AC27" i="57"/>
  <c r="C7" i="53"/>
  <c r="U15" i="53" s="1"/>
  <c r="V14" i="53"/>
  <c r="AC33" i="57" l="1"/>
  <c r="AG33" i="57" s="1"/>
  <c r="AC29" i="57"/>
  <c r="AC28" i="57"/>
  <c r="AC31" i="57" s="1"/>
  <c r="O11" i="53"/>
  <c r="G13" i="53"/>
  <c r="V17" i="53"/>
  <c r="D13" i="53"/>
  <c r="N17" i="53"/>
  <c r="L17" i="53"/>
  <c r="K17" i="53"/>
  <c r="F17" i="53"/>
  <c r="I11" i="53"/>
  <c r="X11" i="53"/>
  <c r="K13" i="53"/>
  <c r="T11" i="53"/>
  <c r="N13" i="53"/>
  <c r="H11" i="53"/>
  <c r="I13" i="53"/>
  <c r="S11" i="53"/>
  <c r="J17" i="53"/>
  <c r="F11" i="53"/>
  <c r="D11" i="53"/>
  <c r="H17" i="53"/>
  <c r="D17" i="53"/>
  <c r="C15" i="53"/>
  <c r="E13" i="53"/>
  <c r="R13" i="53"/>
  <c r="Y13" i="53"/>
  <c r="J13" i="53"/>
  <c r="W13" i="53"/>
  <c r="V13" i="53"/>
  <c r="Z17" i="53"/>
  <c r="G11" i="53"/>
  <c r="P11" i="53"/>
  <c r="W11" i="53"/>
  <c r="M17" i="53"/>
  <c r="V11" i="53"/>
  <c r="L11" i="53"/>
  <c r="O13" i="53"/>
  <c r="R17" i="53"/>
  <c r="E17" i="53"/>
  <c r="C17" i="53"/>
  <c r="U17" i="53"/>
  <c r="D15" i="53"/>
  <c r="Z11" i="53"/>
  <c r="Y17" i="53"/>
  <c r="F13" i="53"/>
  <c r="T13" i="53"/>
  <c r="H13" i="53"/>
  <c r="T17" i="53"/>
  <c r="Q11" i="53"/>
  <c r="S13" i="53"/>
  <c r="W17" i="53"/>
  <c r="Q13" i="53"/>
  <c r="O17" i="53"/>
  <c r="E15" i="53"/>
  <c r="K11" i="53"/>
  <c r="R11" i="53"/>
  <c r="U13" i="53"/>
  <c r="Q17" i="53"/>
  <c r="X17" i="53"/>
  <c r="X13" i="53"/>
  <c r="N11" i="53"/>
  <c r="P13" i="53"/>
  <c r="C11" i="53"/>
  <c r="C13" i="53"/>
  <c r="J11" i="53"/>
  <c r="M13" i="53"/>
  <c r="I17" i="53"/>
  <c r="P17" i="53"/>
  <c r="U11" i="53"/>
  <c r="Z13" i="53"/>
  <c r="M11" i="53"/>
  <c r="G17" i="53"/>
  <c r="Y11" i="53"/>
  <c r="E11" i="53"/>
  <c r="S17" i="53"/>
  <c r="L13" i="53"/>
  <c r="F15" i="53"/>
  <c r="G15" i="53"/>
  <c r="H15" i="53"/>
  <c r="I15" i="53"/>
  <c r="J15" i="53"/>
  <c r="K15" i="53"/>
  <c r="L15" i="53"/>
  <c r="M15" i="53"/>
  <c r="N15" i="53"/>
  <c r="O15" i="53"/>
  <c r="P15" i="53"/>
  <c r="Q15" i="53"/>
  <c r="R15" i="53"/>
  <c r="S15" i="53"/>
  <c r="T15" i="53"/>
  <c r="W14" i="53"/>
  <c r="V15" i="53"/>
  <c r="D42" i="52"/>
  <c r="E41" i="52"/>
  <c r="F41" i="52" s="1"/>
  <c r="G41" i="52" s="1"/>
  <c r="H41" i="52" s="1"/>
  <c r="I41" i="52" s="1"/>
  <c r="J41" i="52" s="1"/>
  <c r="K41" i="52" s="1"/>
  <c r="L41" i="52" s="1"/>
  <c r="M41" i="52" s="1"/>
  <c r="N41" i="52" s="1"/>
  <c r="O41" i="52" s="1"/>
  <c r="P41" i="52" s="1"/>
  <c r="Q41" i="52" s="1"/>
  <c r="R41" i="52" s="1"/>
  <c r="S41" i="52" s="1"/>
  <c r="T41" i="52" s="1"/>
  <c r="U41" i="52" s="1"/>
  <c r="V41" i="52" s="1"/>
  <c r="W41" i="52" s="1"/>
  <c r="X41" i="52" s="1"/>
  <c r="Y41" i="52" s="1"/>
  <c r="Z41" i="52" s="1"/>
  <c r="AA41" i="52" s="1"/>
  <c r="E9" i="11"/>
  <c r="F27" i="51"/>
  <c r="F28" i="51"/>
  <c r="AZ58" i="57"/>
  <c r="J27" i="51"/>
  <c r="I27" i="51"/>
  <c r="I28" i="51"/>
  <c r="I29" i="51"/>
  <c r="I26" i="51"/>
  <c r="E27" i="51"/>
  <c r="E28" i="51"/>
  <c r="E29" i="51"/>
  <c r="E26" i="51"/>
  <c r="J26" i="51"/>
  <c r="F26" i="51"/>
  <c r="AZ57" i="57" s="1"/>
  <c r="L11" i="51"/>
  <c r="L12" i="51"/>
  <c r="L13" i="51"/>
  <c r="L14" i="51"/>
  <c r="L15" i="51"/>
  <c r="L16" i="51"/>
  <c r="L17" i="51"/>
  <c r="L18" i="51"/>
  <c r="L19" i="51"/>
  <c r="J29" i="51"/>
  <c r="J28" i="51"/>
  <c r="N16" i="49"/>
  <c r="N17" i="49" s="1"/>
  <c r="AO34" i="57" l="1"/>
  <c r="AY23" i="57" s="1"/>
  <c r="N14" i="49"/>
  <c r="N13" i="49"/>
  <c r="AO32" i="57" s="1"/>
  <c r="I22" i="49"/>
  <c r="G23" i="49"/>
  <c r="W15" i="53"/>
  <c r="X14" i="53"/>
  <c r="E42" i="52"/>
  <c r="AO33" i="57" l="1"/>
  <c r="AY24" i="57" s="1"/>
  <c r="AO35" i="57"/>
  <c r="Y14" i="53"/>
  <c r="X15" i="53"/>
  <c r="H11" i="52"/>
  <c r="F42" i="52"/>
  <c r="Y15" i="53" l="1"/>
  <c r="Z14" i="53"/>
  <c r="I11" i="52"/>
  <c r="G42" i="52"/>
  <c r="Z15" i="53" l="1"/>
  <c r="AY26" i="57"/>
  <c r="BE28" i="57" s="1"/>
  <c r="G130" i="55" s="1"/>
  <c r="J11" i="52"/>
  <c r="H42" i="52"/>
  <c r="I11" i="6"/>
  <c r="J11" i="6" s="1"/>
  <c r="I12" i="6"/>
  <c r="J12" i="6" s="1"/>
  <c r="I10" i="6"/>
  <c r="J10" i="6" s="1"/>
  <c r="W171" i="43"/>
  <c r="V171" i="43"/>
  <c r="U171" i="43"/>
  <c r="Q171" i="43"/>
  <c r="W170" i="43"/>
  <c r="V170" i="43"/>
  <c r="U170" i="43"/>
  <c r="T170" i="43"/>
  <c r="Q170" i="43"/>
  <c r="V169" i="43"/>
  <c r="U169" i="43"/>
  <c r="W168" i="43"/>
  <c r="V168" i="43"/>
  <c r="U168" i="43"/>
  <c r="T168" i="43"/>
  <c r="Q168" i="43"/>
  <c r="W167" i="43"/>
  <c r="V167" i="43"/>
  <c r="U167" i="43"/>
  <c r="T167" i="43"/>
  <c r="Q167" i="43"/>
  <c r="V166" i="43"/>
  <c r="U166" i="43"/>
  <c r="W165" i="43"/>
  <c r="V165" i="43"/>
  <c r="U165" i="43"/>
  <c r="T165" i="43"/>
  <c r="Q165" i="43"/>
  <c r="W164" i="43"/>
  <c r="V164" i="43"/>
  <c r="U164" i="43"/>
  <c r="T164" i="43"/>
  <c r="Q164" i="43"/>
  <c r="W162" i="43"/>
  <c r="V162" i="43"/>
  <c r="U162" i="43"/>
  <c r="T162" i="43"/>
  <c r="W161" i="43"/>
  <c r="V161" i="43"/>
  <c r="U161" i="43"/>
  <c r="T161" i="43"/>
  <c r="Q161" i="43"/>
  <c r="W160" i="43"/>
  <c r="V160" i="43"/>
  <c r="U160" i="43"/>
  <c r="T160" i="43"/>
  <c r="Q160" i="43"/>
  <c r="W159" i="43"/>
  <c r="V159" i="43"/>
  <c r="U159" i="43"/>
  <c r="T159" i="43"/>
  <c r="Q159" i="43"/>
  <c r="W158" i="43"/>
  <c r="V158" i="43"/>
  <c r="U158" i="43"/>
  <c r="T158" i="43"/>
  <c r="Q158" i="43"/>
  <c r="W157" i="43"/>
  <c r="V157" i="43"/>
  <c r="U157" i="43"/>
  <c r="T157" i="43"/>
  <c r="Q157" i="43"/>
  <c r="P156" i="43"/>
  <c r="O156" i="43"/>
  <c r="N156" i="43"/>
  <c r="W156" i="43" s="1"/>
  <c r="M156" i="43"/>
  <c r="L156" i="43"/>
  <c r="K156" i="43"/>
  <c r="J156" i="43"/>
  <c r="I156" i="43"/>
  <c r="H156" i="43"/>
  <c r="U156" i="43" s="1"/>
  <c r="G156" i="43"/>
  <c r="F156" i="43"/>
  <c r="E156" i="43"/>
  <c r="W155" i="43"/>
  <c r="V155" i="43"/>
  <c r="U155" i="43"/>
  <c r="T155" i="43"/>
  <c r="S155" i="43"/>
  <c r="W154" i="43"/>
  <c r="V154" i="43"/>
  <c r="U154" i="43"/>
  <c r="T154" i="43"/>
  <c r="S154" i="43"/>
  <c r="W153" i="43"/>
  <c r="V153" i="43"/>
  <c r="U153" i="43"/>
  <c r="T153" i="43"/>
  <c r="S153" i="43"/>
  <c r="P152" i="43"/>
  <c r="O152" i="43"/>
  <c r="N152" i="43"/>
  <c r="M152" i="43"/>
  <c r="L152" i="43"/>
  <c r="K152" i="43"/>
  <c r="J152" i="43"/>
  <c r="I152" i="43"/>
  <c r="H152" i="43"/>
  <c r="G152" i="43"/>
  <c r="F152" i="43"/>
  <c r="E152" i="43"/>
  <c r="W151" i="43"/>
  <c r="V151" i="43"/>
  <c r="U151" i="43"/>
  <c r="T151" i="43"/>
  <c r="S151" i="43"/>
  <c r="W150" i="43"/>
  <c r="V150" i="43"/>
  <c r="U150" i="43"/>
  <c r="T150" i="43"/>
  <c r="S150" i="43"/>
  <c r="W149" i="43"/>
  <c r="V149" i="43"/>
  <c r="U149" i="43"/>
  <c r="T149" i="43"/>
  <c r="S149" i="43"/>
  <c r="P148" i="43"/>
  <c r="O148" i="43"/>
  <c r="N148" i="43"/>
  <c r="M148" i="43"/>
  <c r="L148" i="43"/>
  <c r="K148" i="43"/>
  <c r="J148" i="43"/>
  <c r="I148" i="43"/>
  <c r="H148" i="43"/>
  <c r="G148" i="43"/>
  <c r="F148" i="43"/>
  <c r="E148" i="43"/>
  <c r="W147" i="43"/>
  <c r="V147" i="43"/>
  <c r="U147" i="43"/>
  <c r="T147" i="43"/>
  <c r="W146" i="43"/>
  <c r="V146" i="43"/>
  <c r="U146" i="43"/>
  <c r="T146" i="43"/>
  <c r="W145" i="43"/>
  <c r="V145" i="43"/>
  <c r="U145" i="43"/>
  <c r="T145" i="43"/>
  <c r="P141" i="43"/>
  <c r="O141" i="43"/>
  <c r="N141" i="43"/>
  <c r="M141" i="43"/>
  <c r="L141" i="43"/>
  <c r="K141" i="43"/>
  <c r="J141" i="43"/>
  <c r="I141" i="43"/>
  <c r="H141" i="43"/>
  <c r="G141" i="43"/>
  <c r="F141" i="43"/>
  <c r="E141" i="43"/>
  <c r="W140" i="43"/>
  <c r="V140" i="43"/>
  <c r="U140" i="43"/>
  <c r="T140" i="43"/>
  <c r="Q140" i="43"/>
  <c r="W139" i="43"/>
  <c r="V139" i="43"/>
  <c r="U139" i="43"/>
  <c r="T139" i="43"/>
  <c r="Q139" i="43"/>
  <c r="W138" i="43"/>
  <c r="V138" i="43"/>
  <c r="U138" i="43"/>
  <c r="T138" i="43"/>
  <c r="Q138" i="43"/>
  <c r="P137" i="43"/>
  <c r="O137" i="43"/>
  <c r="N137" i="43"/>
  <c r="M137" i="43"/>
  <c r="L137" i="43"/>
  <c r="V137" i="43" s="1"/>
  <c r="K137" i="43"/>
  <c r="J137" i="43"/>
  <c r="I137" i="43"/>
  <c r="H137" i="43"/>
  <c r="G137" i="43"/>
  <c r="F137" i="43"/>
  <c r="E137" i="43"/>
  <c r="W136" i="43"/>
  <c r="V136" i="43"/>
  <c r="U136" i="43"/>
  <c r="T136" i="43"/>
  <c r="Q136" i="43"/>
  <c r="W135" i="43"/>
  <c r="V135" i="43"/>
  <c r="U135" i="43"/>
  <c r="T135" i="43"/>
  <c r="Q135" i="43"/>
  <c r="W134" i="43"/>
  <c r="V134" i="43"/>
  <c r="U134" i="43"/>
  <c r="T134" i="43"/>
  <c r="Q134" i="43"/>
  <c r="W133" i="43"/>
  <c r="V133" i="43"/>
  <c r="P132" i="43"/>
  <c r="O132" i="43"/>
  <c r="N132" i="43"/>
  <c r="M132" i="43"/>
  <c r="L132" i="43"/>
  <c r="K132" i="43"/>
  <c r="J132" i="43"/>
  <c r="I132" i="43"/>
  <c r="H132" i="43"/>
  <c r="G132" i="43"/>
  <c r="F132" i="43"/>
  <c r="E132" i="43"/>
  <c r="W131" i="43"/>
  <c r="V131" i="43"/>
  <c r="U131" i="43"/>
  <c r="T131" i="43"/>
  <c r="Q131" i="43"/>
  <c r="S131" i="43" s="1"/>
  <c r="W130" i="43"/>
  <c r="V130" i="43"/>
  <c r="U130" i="43"/>
  <c r="T130" i="43"/>
  <c r="Q130" i="43"/>
  <c r="S130" i="43" s="1"/>
  <c r="W129" i="43"/>
  <c r="V129" i="43"/>
  <c r="U129" i="43"/>
  <c r="T129" i="43"/>
  <c r="Q129" i="43"/>
  <c r="S129" i="43" s="1"/>
  <c r="P128" i="43"/>
  <c r="O128" i="43"/>
  <c r="N128" i="43"/>
  <c r="M128" i="43"/>
  <c r="L128" i="43"/>
  <c r="K128" i="43"/>
  <c r="J128" i="43"/>
  <c r="I128" i="43"/>
  <c r="H128" i="43"/>
  <c r="G128" i="43"/>
  <c r="F128" i="43"/>
  <c r="E128" i="43"/>
  <c r="W127" i="43"/>
  <c r="V127" i="43"/>
  <c r="U127" i="43"/>
  <c r="T127" i="43"/>
  <c r="Q127" i="43"/>
  <c r="S127" i="43" s="1"/>
  <c r="W126" i="43"/>
  <c r="V126" i="43"/>
  <c r="U126" i="43"/>
  <c r="T126" i="43"/>
  <c r="Q126" i="43"/>
  <c r="S126" i="43" s="1"/>
  <c r="W125" i="43"/>
  <c r="V125" i="43"/>
  <c r="U125" i="43"/>
  <c r="T125" i="43"/>
  <c r="Q125" i="43"/>
  <c r="S125" i="43" s="1"/>
  <c r="P124" i="43"/>
  <c r="O124" i="43"/>
  <c r="N124" i="43"/>
  <c r="M124" i="43"/>
  <c r="L124" i="43"/>
  <c r="K124" i="43"/>
  <c r="J124" i="43"/>
  <c r="I124" i="43"/>
  <c r="H124" i="43"/>
  <c r="G124" i="43"/>
  <c r="F124" i="43"/>
  <c r="E124" i="43"/>
  <c r="W123" i="43"/>
  <c r="V123" i="43"/>
  <c r="U123" i="43"/>
  <c r="T123" i="43"/>
  <c r="Q123" i="43"/>
  <c r="S123" i="43" s="1"/>
  <c r="W122" i="43"/>
  <c r="V122" i="43"/>
  <c r="U122" i="43"/>
  <c r="T122" i="43"/>
  <c r="Q122" i="43"/>
  <c r="S122" i="43" s="1"/>
  <c r="W121" i="43"/>
  <c r="V121" i="43"/>
  <c r="U121" i="43"/>
  <c r="T121" i="43"/>
  <c r="Q121" i="43"/>
  <c r="S121" i="43" s="1"/>
  <c r="W120" i="43"/>
  <c r="V120" i="43"/>
  <c r="U120" i="43"/>
  <c r="T120" i="43"/>
  <c r="Q120" i="43"/>
  <c r="W119" i="43"/>
  <c r="V119" i="43"/>
  <c r="U119" i="43"/>
  <c r="T119" i="43"/>
  <c r="Q119" i="43"/>
  <c r="W117" i="43"/>
  <c r="V117" i="43"/>
  <c r="U117" i="43"/>
  <c r="T117" i="43"/>
  <c r="Q117" i="43"/>
  <c r="W116" i="43"/>
  <c r="V116" i="43"/>
  <c r="U116" i="43"/>
  <c r="T116" i="43"/>
  <c r="Q116" i="43"/>
  <c r="W115" i="43"/>
  <c r="V115" i="43"/>
  <c r="U115" i="43"/>
  <c r="W114" i="43"/>
  <c r="V114" i="43"/>
  <c r="U114" i="43"/>
  <c r="W113" i="43"/>
  <c r="V113" i="43"/>
  <c r="U113" i="43"/>
  <c r="W112" i="43"/>
  <c r="V112" i="43"/>
  <c r="U112" i="43"/>
  <c r="W111" i="43"/>
  <c r="V111" i="43"/>
  <c r="U111" i="43"/>
  <c r="W110" i="43"/>
  <c r="V110" i="43"/>
  <c r="U110" i="43"/>
  <c r="W109" i="43"/>
  <c r="V109" i="43"/>
  <c r="U109" i="43"/>
  <c r="F109" i="43"/>
  <c r="W108" i="43"/>
  <c r="V108" i="43"/>
  <c r="U108" i="43"/>
  <c r="W107" i="43"/>
  <c r="V107" i="43"/>
  <c r="U107" i="43"/>
  <c r="T107" i="43"/>
  <c r="Q107" i="43"/>
  <c r="W106" i="43"/>
  <c r="V106" i="43"/>
  <c r="U106" i="43"/>
  <c r="T106" i="43"/>
  <c r="Q106" i="43"/>
  <c r="W105" i="43"/>
  <c r="V105" i="43"/>
  <c r="U105" i="43"/>
  <c r="T105" i="43"/>
  <c r="Q105" i="43"/>
  <c r="W104" i="43"/>
  <c r="V104" i="43"/>
  <c r="U104" i="43"/>
  <c r="T104" i="43"/>
  <c r="Q104" i="43"/>
  <c r="W103" i="43"/>
  <c r="V103" i="43"/>
  <c r="U103" i="43"/>
  <c r="T103" i="43"/>
  <c r="Q103" i="43"/>
  <c r="W102" i="43"/>
  <c r="V102" i="43"/>
  <c r="U102" i="43"/>
  <c r="T102" i="43"/>
  <c r="Q102" i="43"/>
  <c r="P101" i="43"/>
  <c r="O101" i="43"/>
  <c r="N101" i="43"/>
  <c r="M101" i="43"/>
  <c r="L101" i="43"/>
  <c r="K101" i="43"/>
  <c r="J101" i="43"/>
  <c r="I101" i="43"/>
  <c r="H101" i="43"/>
  <c r="G101" i="43"/>
  <c r="F101" i="43"/>
  <c r="E101" i="43"/>
  <c r="W100" i="43"/>
  <c r="V100" i="43"/>
  <c r="U100" i="43"/>
  <c r="T100" i="43"/>
  <c r="Q100" i="43"/>
  <c r="W99" i="43"/>
  <c r="V99" i="43"/>
  <c r="U99" i="43"/>
  <c r="T99" i="43"/>
  <c r="Q99" i="43"/>
  <c r="P98" i="43"/>
  <c r="O98" i="43"/>
  <c r="N98" i="43"/>
  <c r="M98" i="43"/>
  <c r="L98" i="43"/>
  <c r="K98" i="43"/>
  <c r="V98" i="43" s="1"/>
  <c r="J98" i="43"/>
  <c r="I98" i="43"/>
  <c r="H98" i="43"/>
  <c r="G98" i="43"/>
  <c r="F98" i="43"/>
  <c r="E98" i="43"/>
  <c r="W97" i="43"/>
  <c r="V97" i="43"/>
  <c r="U97" i="43"/>
  <c r="T97" i="43"/>
  <c r="Q97" i="43"/>
  <c r="W96" i="43"/>
  <c r="V96" i="43"/>
  <c r="U96" i="43"/>
  <c r="T96" i="43"/>
  <c r="Q96" i="43"/>
  <c r="P95" i="43"/>
  <c r="O95" i="43"/>
  <c r="N95" i="43"/>
  <c r="M95" i="43"/>
  <c r="L95" i="43"/>
  <c r="K95" i="43"/>
  <c r="J95" i="43"/>
  <c r="I95" i="43"/>
  <c r="U95" i="43" s="1"/>
  <c r="H95" i="43"/>
  <c r="G95" i="43"/>
  <c r="F95" i="43"/>
  <c r="E95" i="43"/>
  <c r="W94" i="43"/>
  <c r="V94" i="43"/>
  <c r="U94" i="43"/>
  <c r="T94" i="43"/>
  <c r="Q94" i="43"/>
  <c r="W93" i="43"/>
  <c r="V93" i="43"/>
  <c r="U93" i="43"/>
  <c r="T93" i="43"/>
  <c r="Q93" i="43"/>
  <c r="P92" i="43"/>
  <c r="O92" i="43"/>
  <c r="N92" i="43"/>
  <c r="M92" i="43"/>
  <c r="L92" i="43"/>
  <c r="K92" i="43"/>
  <c r="J92" i="43"/>
  <c r="I92" i="43"/>
  <c r="H92" i="43"/>
  <c r="G92" i="43"/>
  <c r="F92" i="43"/>
  <c r="E92" i="43"/>
  <c r="W91" i="43"/>
  <c r="V91" i="43"/>
  <c r="U91" i="43"/>
  <c r="T91" i="43"/>
  <c r="Q91" i="43"/>
  <c r="W90" i="43"/>
  <c r="V90" i="43"/>
  <c r="U90" i="43"/>
  <c r="T90" i="43"/>
  <c r="Q90" i="43"/>
  <c r="P89" i="43"/>
  <c r="O89" i="43"/>
  <c r="N89" i="43"/>
  <c r="M89" i="43"/>
  <c r="L89" i="43"/>
  <c r="K89" i="43"/>
  <c r="J89" i="43"/>
  <c r="I89" i="43"/>
  <c r="G89" i="43"/>
  <c r="F89" i="43"/>
  <c r="E89" i="43"/>
  <c r="T89" i="43" s="1"/>
  <c r="W88" i="43"/>
  <c r="V88" i="43"/>
  <c r="U88" i="43"/>
  <c r="T88" i="43"/>
  <c r="Q88" i="43"/>
  <c r="W87" i="43"/>
  <c r="V87" i="43"/>
  <c r="T87" i="43"/>
  <c r="P86" i="43"/>
  <c r="O86" i="43"/>
  <c r="N86" i="43"/>
  <c r="M86" i="43"/>
  <c r="L86" i="43"/>
  <c r="K86" i="43"/>
  <c r="J86" i="43"/>
  <c r="I86" i="43"/>
  <c r="H86" i="43"/>
  <c r="H87" i="43" s="1"/>
  <c r="U87" i="43" s="1"/>
  <c r="G86" i="43"/>
  <c r="F86" i="43"/>
  <c r="E86" i="43"/>
  <c r="W85" i="43"/>
  <c r="V85" i="43"/>
  <c r="U85" i="43"/>
  <c r="T85" i="43"/>
  <c r="Q85" i="43"/>
  <c r="W84" i="43"/>
  <c r="V84" i="43"/>
  <c r="U84" i="43"/>
  <c r="T84" i="43"/>
  <c r="Q84" i="43"/>
  <c r="P83" i="43"/>
  <c r="O83" i="43"/>
  <c r="N83" i="43"/>
  <c r="M83" i="43"/>
  <c r="L83" i="43"/>
  <c r="K83" i="43"/>
  <c r="J83" i="43"/>
  <c r="I83" i="43"/>
  <c r="H83" i="43"/>
  <c r="G83" i="43"/>
  <c r="F83" i="43"/>
  <c r="E83" i="43"/>
  <c r="W82" i="43"/>
  <c r="V82" i="43"/>
  <c r="U82" i="43"/>
  <c r="T82" i="43"/>
  <c r="Q82" i="43"/>
  <c r="W81" i="43"/>
  <c r="V81" i="43"/>
  <c r="U81" i="43"/>
  <c r="T81" i="43"/>
  <c r="Q81" i="43"/>
  <c r="W80" i="43"/>
  <c r="V80" i="43"/>
  <c r="U80" i="43"/>
  <c r="T80" i="43"/>
  <c r="Q80" i="43"/>
  <c r="P79" i="43"/>
  <c r="O79" i="43"/>
  <c r="N79" i="43"/>
  <c r="M79" i="43"/>
  <c r="L79" i="43"/>
  <c r="K79" i="43"/>
  <c r="J79" i="43"/>
  <c r="I79" i="43"/>
  <c r="H79" i="43"/>
  <c r="G79" i="43"/>
  <c r="F79" i="43"/>
  <c r="E79" i="43"/>
  <c r="W78" i="43"/>
  <c r="V78" i="43"/>
  <c r="U78" i="43"/>
  <c r="T78" i="43"/>
  <c r="Q78" i="43"/>
  <c r="W77" i="43"/>
  <c r="V77" i="43"/>
  <c r="U77" i="43"/>
  <c r="T77" i="43"/>
  <c r="Q77" i="43"/>
  <c r="W76" i="43"/>
  <c r="V76" i="43"/>
  <c r="U76" i="43"/>
  <c r="T76" i="43"/>
  <c r="Q76" i="43"/>
  <c r="W75" i="43"/>
  <c r="T75" i="43"/>
  <c r="Q75" i="43"/>
  <c r="P75" i="43"/>
  <c r="O75" i="43"/>
  <c r="N75" i="43"/>
  <c r="M75" i="43"/>
  <c r="L75" i="43"/>
  <c r="K75" i="43"/>
  <c r="J75" i="43"/>
  <c r="I75" i="43"/>
  <c r="H75" i="43"/>
  <c r="G75" i="43"/>
  <c r="F75" i="43"/>
  <c r="E75" i="43"/>
  <c r="W71" i="43"/>
  <c r="T71" i="43"/>
  <c r="P71" i="43"/>
  <c r="O71" i="43"/>
  <c r="N71" i="43"/>
  <c r="M71" i="43"/>
  <c r="L71" i="43"/>
  <c r="K71" i="43"/>
  <c r="J71" i="43"/>
  <c r="I71" i="43"/>
  <c r="H71" i="43"/>
  <c r="G71" i="43"/>
  <c r="F71" i="43"/>
  <c r="E71" i="43"/>
  <c r="Q70" i="43"/>
  <c r="Q69" i="43"/>
  <c r="Q68" i="43"/>
  <c r="P55" i="43"/>
  <c r="O55" i="43"/>
  <c r="N55" i="43"/>
  <c r="M55" i="43"/>
  <c r="L55" i="43"/>
  <c r="K55" i="43"/>
  <c r="J55" i="43"/>
  <c r="I55" i="43"/>
  <c r="H55" i="43"/>
  <c r="G55" i="43"/>
  <c r="F55" i="43"/>
  <c r="E55" i="43"/>
  <c r="W54" i="43"/>
  <c r="V54" i="43"/>
  <c r="U54" i="43"/>
  <c r="T54" i="43"/>
  <c r="Q54" i="43"/>
  <c r="S54" i="43" s="1"/>
  <c r="W53" i="43"/>
  <c r="V53" i="43"/>
  <c r="U53" i="43"/>
  <c r="T53" i="43"/>
  <c r="Q53" i="43"/>
  <c r="S53" i="43" s="1"/>
  <c r="W52" i="43"/>
  <c r="V52" i="43"/>
  <c r="U52" i="43"/>
  <c r="T52" i="43"/>
  <c r="Q52" i="43"/>
  <c r="S52" i="43" s="1"/>
  <c r="P51" i="43"/>
  <c r="O51" i="43"/>
  <c r="N51" i="43"/>
  <c r="M51" i="43"/>
  <c r="L51" i="43"/>
  <c r="K51" i="43"/>
  <c r="J51" i="43"/>
  <c r="I51" i="43"/>
  <c r="H51" i="43"/>
  <c r="G51" i="43"/>
  <c r="F51" i="43"/>
  <c r="E51" i="43"/>
  <c r="W50" i="43"/>
  <c r="V50" i="43"/>
  <c r="U50" i="43"/>
  <c r="T50" i="43"/>
  <c r="Q50" i="43"/>
  <c r="S50" i="43" s="1"/>
  <c r="W49" i="43"/>
  <c r="V49" i="43"/>
  <c r="U49" i="43"/>
  <c r="T49" i="43"/>
  <c r="Q49" i="43"/>
  <c r="S49" i="43" s="1"/>
  <c r="W48" i="43"/>
  <c r="V48" i="43"/>
  <c r="U48" i="43"/>
  <c r="T48" i="43"/>
  <c r="Q48" i="43"/>
  <c r="S48" i="43" s="1"/>
  <c r="P47" i="43"/>
  <c r="O47" i="43"/>
  <c r="N47" i="43"/>
  <c r="M47" i="43"/>
  <c r="L47" i="43"/>
  <c r="K47" i="43"/>
  <c r="J47" i="43"/>
  <c r="I47" i="43"/>
  <c r="H47" i="43"/>
  <c r="G47" i="43"/>
  <c r="F47" i="43"/>
  <c r="E47" i="43"/>
  <c r="W46" i="43"/>
  <c r="V46" i="43"/>
  <c r="U46" i="43"/>
  <c r="T46" i="43"/>
  <c r="Q46" i="43"/>
  <c r="S46" i="43" s="1"/>
  <c r="W45" i="43"/>
  <c r="V45" i="43"/>
  <c r="U45" i="43"/>
  <c r="T45" i="43"/>
  <c r="Q45" i="43"/>
  <c r="S45" i="43" s="1"/>
  <c r="W44" i="43"/>
  <c r="V44" i="43"/>
  <c r="U44" i="43"/>
  <c r="T44" i="43"/>
  <c r="Q44" i="43"/>
  <c r="S44" i="43" s="1"/>
  <c r="P43" i="43"/>
  <c r="O43" i="43"/>
  <c r="N43" i="43"/>
  <c r="M43" i="43"/>
  <c r="L43" i="43"/>
  <c r="K43" i="43"/>
  <c r="J43" i="43"/>
  <c r="I43" i="43"/>
  <c r="H43" i="43"/>
  <c r="G43" i="43"/>
  <c r="F43" i="43"/>
  <c r="E43" i="43"/>
  <c r="W42" i="43"/>
  <c r="V42" i="43"/>
  <c r="U42" i="43"/>
  <c r="T42" i="43"/>
  <c r="Q42" i="43"/>
  <c r="S42" i="43" s="1"/>
  <c r="W41" i="43"/>
  <c r="V41" i="43"/>
  <c r="U41" i="43"/>
  <c r="T41" i="43"/>
  <c r="Q41" i="43"/>
  <c r="S41" i="43" s="1"/>
  <c r="W40" i="43"/>
  <c r="V40" i="43"/>
  <c r="U40" i="43"/>
  <c r="T40" i="43"/>
  <c r="Q40" i="43"/>
  <c r="S40" i="43" s="1"/>
  <c r="P39" i="43"/>
  <c r="O39" i="43"/>
  <c r="N39" i="43"/>
  <c r="M39" i="43"/>
  <c r="L39" i="43"/>
  <c r="K39" i="43"/>
  <c r="J39" i="43"/>
  <c r="I39" i="43"/>
  <c r="H39" i="43"/>
  <c r="G39" i="43"/>
  <c r="F39" i="43"/>
  <c r="E39" i="43"/>
  <c r="W38" i="43"/>
  <c r="V38" i="43"/>
  <c r="U38" i="43"/>
  <c r="T38" i="43"/>
  <c r="Q38" i="43"/>
  <c r="S38" i="43" s="1"/>
  <c r="W37" i="43"/>
  <c r="V37" i="43"/>
  <c r="U37" i="43"/>
  <c r="T37" i="43"/>
  <c r="Q37" i="43"/>
  <c r="S37" i="43" s="1"/>
  <c r="W36" i="43"/>
  <c r="V36" i="43"/>
  <c r="U36" i="43"/>
  <c r="T36" i="43"/>
  <c r="Q36" i="43"/>
  <c r="S36" i="43" s="1"/>
  <c r="P35" i="43"/>
  <c r="O35" i="43"/>
  <c r="N35" i="43"/>
  <c r="M35" i="43"/>
  <c r="L35" i="43"/>
  <c r="K35" i="43"/>
  <c r="J35" i="43"/>
  <c r="I35" i="43"/>
  <c r="H35" i="43"/>
  <c r="G35" i="43"/>
  <c r="F35" i="43"/>
  <c r="E35" i="43"/>
  <c r="W34" i="43"/>
  <c r="V34" i="43"/>
  <c r="U34" i="43"/>
  <c r="T34" i="43"/>
  <c r="Q34" i="43"/>
  <c r="S34" i="43" s="1"/>
  <c r="W33" i="43"/>
  <c r="V33" i="43"/>
  <c r="U33" i="43"/>
  <c r="T33" i="43"/>
  <c r="Q33" i="43"/>
  <c r="S33" i="43" s="1"/>
  <c r="W32" i="43"/>
  <c r="V32" i="43"/>
  <c r="U32" i="43"/>
  <c r="T32" i="43"/>
  <c r="Q32" i="43"/>
  <c r="S32" i="43" s="1"/>
  <c r="P31" i="43"/>
  <c r="O31" i="43"/>
  <c r="N31" i="43"/>
  <c r="M31" i="43"/>
  <c r="L31" i="43"/>
  <c r="K31" i="43"/>
  <c r="J31" i="43"/>
  <c r="I31" i="43"/>
  <c r="H31" i="43"/>
  <c r="G31" i="43"/>
  <c r="F31" i="43"/>
  <c r="E31" i="43"/>
  <c r="W30" i="43"/>
  <c r="V30" i="43"/>
  <c r="U30" i="43"/>
  <c r="T30" i="43"/>
  <c r="Q30" i="43"/>
  <c r="S30" i="43" s="1"/>
  <c r="W29" i="43"/>
  <c r="V29" i="43"/>
  <c r="U29" i="43"/>
  <c r="T29" i="43"/>
  <c r="Q29" i="43"/>
  <c r="S29" i="43" s="1"/>
  <c r="W28" i="43"/>
  <c r="V28" i="43"/>
  <c r="U28" i="43"/>
  <c r="T28" i="43"/>
  <c r="Q28" i="43"/>
  <c r="S28" i="43" s="1"/>
  <c r="W26" i="43"/>
  <c r="V26" i="43"/>
  <c r="U26" i="43"/>
  <c r="T26" i="43"/>
  <c r="Q26" i="43"/>
  <c r="S26" i="43" s="1"/>
  <c r="W25" i="43"/>
  <c r="V25" i="43"/>
  <c r="U25" i="43"/>
  <c r="T25" i="43"/>
  <c r="Q25" i="43"/>
  <c r="S25" i="43" s="1"/>
  <c r="W24" i="43"/>
  <c r="V24" i="43"/>
  <c r="U24" i="43"/>
  <c r="T24" i="43"/>
  <c r="Q24" i="43"/>
  <c r="P23" i="43"/>
  <c r="O23" i="43"/>
  <c r="N23" i="43"/>
  <c r="M23" i="43"/>
  <c r="L23" i="43"/>
  <c r="K23" i="43"/>
  <c r="J23" i="43"/>
  <c r="I23" i="43"/>
  <c r="H23" i="43"/>
  <c r="G23" i="43"/>
  <c r="F23" i="43"/>
  <c r="E23" i="43"/>
  <c r="W22" i="43"/>
  <c r="V22" i="43"/>
  <c r="U22" i="43"/>
  <c r="T22" i="43"/>
  <c r="Q22" i="43"/>
  <c r="S22" i="43" s="1"/>
  <c r="W21" i="43"/>
  <c r="V21" i="43"/>
  <c r="U21" i="43"/>
  <c r="T21" i="43"/>
  <c r="Q21" i="43"/>
  <c r="S21" i="43" s="1"/>
  <c r="W20" i="43"/>
  <c r="V20" i="43"/>
  <c r="U20" i="43"/>
  <c r="T20" i="43"/>
  <c r="Q20" i="43"/>
  <c r="E19" i="43"/>
  <c r="W18" i="43"/>
  <c r="V18" i="43"/>
  <c r="U18" i="43"/>
  <c r="U62" i="43" s="1"/>
  <c r="T18" i="43"/>
  <c r="Q18" i="43"/>
  <c r="S18" i="43" s="1"/>
  <c r="W17" i="43"/>
  <c r="V17" i="43"/>
  <c r="U17" i="43"/>
  <c r="U61" i="43" s="1"/>
  <c r="T17" i="43"/>
  <c r="Q17" i="43"/>
  <c r="S17" i="43" s="1"/>
  <c r="W16" i="43"/>
  <c r="V16" i="43"/>
  <c r="U16" i="43"/>
  <c r="U60" i="43" s="1"/>
  <c r="T16" i="43"/>
  <c r="Q16" i="43"/>
  <c r="S16" i="43" s="1"/>
  <c r="P15" i="43"/>
  <c r="O15" i="43"/>
  <c r="N15" i="43"/>
  <c r="M15" i="43"/>
  <c r="L15" i="43"/>
  <c r="K15" i="43"/>
  <c r="J15" i="43"/>
  <c r="I15" i="43"/>
  <c r="H15" i="43"/>
  <c r="G15" i="43"/>
  <c r="F15" i="43"/>
  <c r="E15" i="43"/>
  <c r="W14" i="43"/>
  <c r="V14" i="43"/>
  <c r="U14" i="43"/>
  <c r="T14" i="43"/>
  <c r="Q14" i="43"/>
  <c r="W13" i="43"/>
  <c r="V13" i="43"/>
  <c r="U13" i="43"/>
  <c r="T13" i="43"/>
  <c r="Q13" i="43"/>
  <c r="V12" i="43"/>
  <c r="U12" i="43"/>
  <c r="T15" i="43"/>
  <c r="Q12" i="43"/>
  <c r="E133" i="43" l="1"/>
  <c r="F133" i="43"/>
  <c r="V152" i="43"/>
  <c r="U55" i="43"/>
  <c r="G133" i="43"/>
  <c r="T133" i="43" s="1"/>
  <c r="H133" i="43"/>
  <c r="U133" i="43" s="1"/>
  <c r="U124" i="43"/>
  <c r="T124" i="43"/>
  <c r="S24" i="43"/>
  <c r="Q56" i="43"/>
  <c r="S56" i="43" s="1"/>
  <c r="S20" i="43"/>
  <c r="Q64" i="43"/>
  <c r="S64" i="43" s="1"/>
  <c r="T51" i="43"/>
  <c r="W39" i="43"/>
  <c r="V23" i="43"/>
  <c r="T64" i="43"/>
  <c r="T23" i="43"/>
  <c r="E67" i="43"/>
  <c r="E63" i="43"/>
  <c r="E59" i="43"/>
  <c r="M59" i="43"/>
  <c r="M63" i="43"/>
  <c r="M67" i="43"/>
  <c r="F59" i="43"/>
  <c r="F67" i="43"/>
  <c r="F63" i="43"/>
  <c r="N67" i="43"/>
  <c r="N59" i="43"/>
  <c r="N63" i="43"/>
  <c r="O67" i="43"/>
  <c r="O59" i="43"/>
  <c r="O63" i="43"/>
  <c r="I59" i="43"/>
  <c r="I63" i="43"/>
  <c r="I67" i="43"/>
  <c r="G67" i="43"/>
  <c r="G63" i="43"/>
  <c r="G59" i="43"/>
  <c r="H67" i="43"/>
  <c r="H63" i="43"/>
  <c r="H59" i="43"/>
  <c r="P67" i="43"/>
  <c r="P59" i="43"/>
  <c r="P63" i="43"/>
  <c r="J63" i="43"/>
  <c r="J67" i="43"/>
  <c r="J59" i="43"/>
  <c r="K63" i="43"/>
  <c r="K59" i="43"/>
  <c r="K67" i="43"/>
  <c r="L59" i="43"/>
  <c r="L63" i="43"/>
  <c r="L67" i="43"/>
  <c r="Q60" i="43"/>
  <c r="S60" i="43" s="1"/>
  <c r="Q58" i="43"/>
  <c r="S58" i="43" s="1"/>
  <c r="Q66" i="43"/>
  <c r="S66" i="43" s="1"/>
  <c r="Q62" i="43"/>
  <c r="S62" i="43" s="1"/>
  <c r="V61" i="43"/>
  <c r="V57" i="43"/>
  <c r="V65" i="43"/>
  <c r="U58" i="43"/>
  <c r="U66" i="43"/>
  <c r="W65" i="43"/>
  <c r="W61" i="43"/>
  <c r="W57" i="43"/>
  <c r="T62" i="43"/>
  <c r="T58" i="43"/>
  <c r="T66" i="43"/>
  <c r="V31" i="43"/>
  <c r="W31" i="43"/>
  <c r="Q61" i="43"/>
  <c r="S61" i="43" s="1"/>
  <c r="Q57" i="43"/>
  <c r="S57" i="43" s="1"/>
  <c r="Q65" i="43"/>
  <c r="S65" i="43" s="1"/>
  <c r="T56" i="43"/>
  <c r="V66" i="43"/>
  <c r="V62" i="43"/>
  <c r="V58" i="43"/>
  <c r="T19" i="43"/>
  <c r="T63" i="43" s="1"/>
  <c r="T60" i="43"/>
  <c r="T65" i="43"/>
  <c r="T61" i="43"/>
  <c r="T57" i="43"/>
  <c r="W66" i="43"/>
  <c r="W62" i="43"/>
  <c r="W58" i="43"/>
  <c r="U64" i="43"/>
  <c r="U56" i="43"/>
  <c r="U65" i="43"/>
  <c r="U57" i="43"/>
  <c r="W43" i="43"/>
  <c r="U101" i="43"/>
  <c r="U86" i="43"/>
  <c r="W86" i="43"/>
  <c r="U83" i="43"/>
  <c r="T31" i="43"/>
  <c r="U79" i="43"/>
  <c r="Q27" i="43"/>
  <c r="T141" i="43"/>
  <c r="Q71" i="43"/>
  <c r="V86" i="43"/>
  <c r="T128" i="43"/>
  <c r="W95" i="43"/>
  <c r="V124" i="43"/>
  <c r="T39" i="43"/>
  <c r="W89" i="43"/>
  <c r="Q43" i="43"/>
  <c r="S43" i="43" s="1"/>
  <c r="T98" i="43"/>
  <c r="U27" i="43"/>
  <c r="W47" i="43"/>
  <c r="W141" i="43"/>
  <c r="U148" i="43"/>
  <c r="T152" i="43"/>
  <c r="V79" i="43"/>
  <c r="U15" i="43"/>
  <c r="V95" i="43"/>
  <c r="T101" i="43"/>
  <c r="Q141" i="43"/>
  <c r="S141" i="43" s="1"/>
  <c r="V15" i="43"/>
  <c r="W137" i="43"/>
  <c r="V47" i="43"/>
  <c r="W79" i="43"/>
  <c r="U132" i="43"/>
  <c r="U51" i="43"/>
  <c r="T55" i="43"/>
  <c r="W148" i="43"/>
  <c r="W35" i="43"/>
  <c r="V39" i="43"/>
  <c r="T47" i="43"/>
  <c r="W55" i="43"/>
  <c r="T92" i="43"/>
  <c r="U137" i="43"/>
  <c r="V92" i="43"/>
  <c r="T95" i="43"/>
  <c r="Q98" i="43"/>
  <c r="S98" i="43" s="1"/>
  <c r="Q152" i="43"/>
  <c r="S152" i="43" s="1"/>
  <c r="V89" i="43"/>
  <c r="W92" i="43"/>
  <c r="W128" i="43"/>
  <c r="V141" i="43"/>
  <c r="T148" i="43"/>
  <c r="V148" i="43"/>
  <c r="T156" i="43"/>
  <c r="V156" i="43"/>
  <c r="Q39" i="43"/>
  <c r="S39" i="43" s="1"/>
  <c r="Q47" i="43"/>
  <c r="S47" i="43" s="1"/>
  <c r="T35" i="43"/>
  <c r="V35" i="43"/>
  <c r="U43" i="43"/>
  <c r="T86" i="43"/>
  <c r="U92" i="43"/>
  <c r="W19" i="43"/>
  <c r="W27" i="43"/>
  <c r="T43" i="43"/>
  <c r="V51" i="43"/>
  <c r="Q83" i="43"/>
  <c r="S83" i="43" s="1"/>
  <c r="V83" i="43"/>
  <c r="V101" i="43"/>
  <c r="W124" i="43"/>
  <c r="Q128" i="43"/>
  <c r="S128" i="43" s="1"/>
  <c r="U19" i="43"/>
  <c r="Q31" i="43"/>
  <c r="S31" i="43" s="1"/>
  <c r="W51" i="43"/>
  <c r="W83" i="43"/>
  <c r="W98" i="43"/>
  <c r="W101" i="43"/>
  <c r="Q132" i="43"/>
  <c r="S132" i="43" s="1"/>
  <c r="V132" i="43"/>
  <c r="W152" i="43"/>
  <c r="Q15" i="43"/>
  <c r="S15" i="43" s="1"/>
  <c r="U35" i="43"/>
  <c r="V43" i="43"/>
  <c r="V55" i="43"/>
  <c r="T79" i="43"/>
  <c r="F110" i="43"/>
  <c r="F111" i="43" s="1"/>
  <c r="V128" i="43"/>
  <c r="W132" i="43"/>
  <c r="T137" i="43"/>
  <c r="K11" i="52"/>
  <c r="I42" i="52"/>
  <c r="T27" i="43"/>
  <c r="U39" i="43"/>
  <c r="U47" i="43"/>
  <c r="T83" i="43"/>
  <c r="U98" i="43"/>
  <c r="Q109" i="43"/>
  <c r="U128" i="43"/>
  <c r="T132" i="43"/>
  <c r="U141" i="43"/>
  <c r="U152" i="43"/>
  <c r="V19" i="43"/>
  <c r="U23" i="43"/>
  <c r="W23" i="43"/>
  <c r="V27" i="43"/>
  <c r="U31" i="43"/>
  <c r="Q35" i="43"/>
  <c r="S35" i="43" s="1"/>
  <c r="Q51" i="43"/>
  <c r="S51" i="43" s="1"/>
  <c r="Q92" i="43"/>
  <c r="S92" i="43" s="1"/>
  <c r="Q108" i="43"/>
  <c r="Q156" i="43"/>
  <c r="S156" i="43" s="1"/>
  <c r="Q95" i="43"/>
  <c r="S95" i="43" s="1"/>
  <c r="H89" i="43"/>
  <c r="U89" i="43" s="1"/>
  <c r="T109" i="43"/>
  <c r="W15" i="43"/>
  <c r="Q19" i="43"/>
  <c r="S19" i="43" s="1"/>
  <c r="Q87" i="43"/>
  <c r="S87" i="43" s="1"/>
  <c r="Q101" i="43"/>
  <c r="S101" i="43" s="1"/>
  <c r="T108" i="43"/>
  <c r="Q79" i="43"/>
  <c r="S79" i="43" s="1"/>
  <c r="Q23" i="43"/>
  <c r="Q55" i="43"/>
  <c r="S55" i="43" s="1"/>
  <c r="Q86" i="43"/>
  <c r="S86" i="43" s="1"/>
  <c r="Q124" i="43"/>
  <c r="Q137" i="43"/>
  <c r="S137" i="43" s="1"/>
  <c r="S124" i="43" l="1"/>
  <c r="AN55" i="57"/>
  <c r="Q133" i="43"/>
  <c r="S133" i="43" s="1"/>
  <c r="S23" i="43"/>
  <c r="AN53" i="57"/>
  <c r="S27" i="43"/>
  <c r="Q59" i="43"/>
  <c r="AN54" i="57" s="1"/>
  <c r="T59" i="43"/>
  <c r="T67" i="43"/>
  <c r="U63" i="43"/>
  <c r="U59" i="43"/>
  <c r="U67" i="43"/>
  <c r="W63" i="43"/>
  <c r="W59" i="43"/>
  <c r="W67" i="43"/>
  <c r="Q67" i="43"/>
  <c r="S67" i="43" s="1"/>
  <c r="Q63" i="43"/>
  <c r="S63" i="43" s="1"/>
  <c r="S59" i="43"/>
  <c r="V63" i="43"/>
  <c r="V67" i="43"/>
  <c r="V59" i="43"/>
  <c r="Q111" i="43"/>
  <c r="T111" i="43"/>
  <c r="T110" i="43"/>
  <c r="Q110" i="43"/>
  <c r="F112" i="43"/>
  <c r="F113" i="43" s="1"/>
  <c r="T113" i="43" s="1"/>
  <c r="L11" i="52"/>
  <c r="J42" i="52"/>
  <c r="Q89" i="43"/>
  <c r="S89" i="43" s="1"/>
  <c r="F114" i="43" l="1"/>
  <c r="F115" i="43" s="1"/>
  <c r="Q115" i="43" s="1"/>
  <c r="Q113" i="43"/>
  <c r="Q112" i="43"/>
  <c r="T112" i="43"/>
  <c r="M11" i="52"/>
  <c r="K42" i="52"/>
  <c r="Q114" i="43" l="1"/>
  <c r="T114" i="43"/>
  <c r="T115" i="43"/>
  <c r="N11" i="52"/>
  <c r="L42" i="52"/>
  <c r="M55" i="40"/>
  <c r="I55" i="40"/>
  <c r="M54" i="40"/>
  <c r="I54" i="40"/>
  <c r="M46" i="40"/>
  <c r="M44" i="40"/>
  <c r="I44" i="40"/>
  <c r="M43" i="40"/>
  <c r="I43" i="40"/>
  <c r="M42" i="40"/>
  <c r="I42" i="40"/>
  <c r="M41" i="40"/>
  <c r="I41" i="40"/>
  <c r="M40" i="40"/>
  <c r="I40" i="40"/>
  <c r="M39" i="40"/>
  <c r="I39" i="40"/>
  <c r="M38" i="40"/>
  <c r="I38" i="40"/>
  <c r="M37" i="40"/>
  <c r="I37" i="40"/>
  <c r="M35" i="40"/>
  <c r="I35" i="40"/>
  <c r="M34" i="40"/>
  <c r="I34" i="40"/>
  <c r="M33" i="40"/>
  <c r="I33" i="40"/>
  <c r="M32" i="40"/>
  <c r="I32" i="40"/>
  <c r="M30" i="40"/>
  <c r="I30" i="40"/>
  <c r="M29" i="40"/>
  <c r="I29" i="40"/>
  <c r="M28" i="40"/>
  <c r="I28" i="40"/>
  <c r="M27" i="40"/>
  <c r="I27" i="40"/>
  <c r="M26" i="40"/>
  <c r="I26" i="40"/>
  <c r="M25" i="40"/>
  <c r="I25" i="40"/>
  <c r="M24" i="40"/>
  <c r="I24" i="40"/>
  <c r="M23" i="40"/>
  <c r="I23" i="40"/>
  <c r="M22" i="40"/>
  <c r="I22" i="40"/>
  <c r="M21" i="40"/>
  <c r="I21" i="40"/>
  <c r="M19" i="40"/>
  <c r="I19" i="40"/>
  <c r="M18" i="40"/>
  <c r="I18" i="40"/>
  <c r="M17" i="40"/>
  <c r="I17" i="40"/>
  <c r="M16" i="40"/>
  <c r="I16" i="40"/>
  <c r="M15" i="40"/>
  <c r="I15" i="40"/>
  <c r="M14" i="40"/>
  <c r="I14" i="40"/>
  <c r="M13" i="40"/>
  <c r="I13" i="40"/>
  <c r="M12" i="40"/>
  <c r="I12" i="40"/>
  <c r="M11" i="40"/>
  <c r="I11" i="40"/>
  <c r="M10" i="40"/>
  <c r="I10" i="40"/>
  <c r="O11" i="52" l="1"/>
  <c r="M42" i="52"/>
  <c r="P11" i="52" l="1"/>
  <c r="N42" i="52"/>
  <c r="Q11" i="52" l="1"/>
  <c r="O42" i="52"/>
  <c r="R11" i="52" l="1"/>
  <c r="P42" i="52"/>
  <c r="S11" i="52" l="1"/>
  <c r="Q42" i="52"/>
  <c r="T11" i="52" l="1"/>
  <c r="R42" i="52"/>
  <c r="U11" i="52" l="1"/>
  <c r="S42" i="52"/>
  <c r="V11" i="52" l="1"/>
  <c r="T42" i="52"/>
  <c r="W11" i="52" l="1"/>
  <c r="U42" i="52"/>
  <c r="X11" i="52" l="1"/>
  <c r="V42" i="52"/>
  <c r="Y11" i="52" l="1"/>
  <c r="W42" i="52"/>
  <c r="Z11" i="52" l="1"/>
  <c r="X42" i="52"/>
  <c r="AA11" i="52" l="1"/>
  <c r="Y42" i="52"/>
  <c r="Z42" i="52" l="1"/>
  <c r="AA42"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8DC1A444-A466-4628-BE4F-A9034BEAD888}">
      <text>
        <r>
          <rPr>
            <b/>
            <sz val="9"/>
            <color indexed="81"/>
            <rFont val="Tahoma"/>
            <family val="2"/>
          </rPr>
          <t>This title will appear in all sheets</t>
        </r>
      </text>
    </comment>
    <comment ref="B14" authorId="0" shapeId="0" xr:uid="{E335EA7A-F8A5-4FEB-A840-AB548E69B168}">
      <text>
        <r>
          <rPr>
            <b/>
            <sz val="9"/>
            <color indexed="81"/>
            <rFont val="Tahoma"/>
            <family val="2"/>
          </rPr>
          <t>Auto Progress Caculations will be based on this value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7" authorId="0" shapeId="0" xr:uid="{F88813AB-9A5A-4E4C-A56D-62E7F5B0D03B}">
      <text>
        <r>
          <rPr>
            <b/>
            <sz val="9"/>
            <color indexed="81"/>
            <rFont val="Tahoma"/>
            <family val="2"/>
          </rPr>
          <t xml:space="preserve">Approved : Variation has been completed and addendum has been issued to contract
Rejected : Variation has been rejected from ADM
Pending Contractor : Awaiting contractor action
Pending Engineer : Awaiting consultant action
Pending ADM : Awaiting employer action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D11" authorId="0" shapeId="0" xr:uid="{F161F6FE-3628-44FB-9CAD-7EE303337F85}">
      <text>
        <r>
          <rPr>
            <b/>
            <sz val="9"/>
            <color indexed="81"/>
            <rFont val="Tahoma"/>
            <family val="2"/>
          </rPr>
          <t>Issued</t>
        </r>
        <r>
          <rPr>
            <sz val="9"/>
            <color indexed="81"/>
            <rFont val="Tahoma"/>
            <family val="2"/>
          </rPr>
          <t xml:space="preserve"> : Variation has been completed and addendum has been issued to contract</t>
        </r>
        <r>
          <rPr>
            <b/>
            <sz val="9"/>
            <color indexed="81"/>
            <rFont val="Tahoma"/>
            <family val="2"/>
          </rPr>
          <t xml:space="preserve">
Agreed </t>
        </r>
        <r>
          <rPr>
            <sz val="9"/>
            <color indexed="81"/>
            <rFont val="Tahoma"/>
            <family val="2"/>
          </rPr>
          <t>: Variation Approved, addendum in process</t>
        </r>
        <r>
          <rPr>
            <b/>
            <sz val="9"/>
            <color indexed="81"/>
            <rFont val="Tahoma"/>
            <family val="2"/>
          </rPr>
          <t xml:space="preserve">
Withdrawn </t>
        </r>
        <r>
          <rPr>
            <sz val="9"/>
            <color indexed="81"/>
            <rFont val="Tahoma"/>
            <family val="2"/>
          </rPr>
          <t xml:space="preserve">: Proposed or instructed change cancelled
</t>
        </r>
        <r>
          <rPr>
            <b/>
            <sz val="9"/>
            <color indexed="81"/>
            <rFont val="Tahoma"/>
            <family val="2"/>
          </rPr>
          <t>Rejected</t>
        </r>
        <r>
          <rPr>
            <sz val="9"/>
            <color indexed="81"/>
            <rFont val="Tahoma"/>
            <family val="2"/>
          </rPr>
          <t xml:space="preserve"> : Variation has been rejected from ADM</t>
        </r>
        <r>
          <rPr>
            <b/>
            <sz val="9"/>
            <color indexed="81"/>
            <rFont val="Tahoma"/>
            <family val="2"/>
          </rPr>
          <t xml:space="preserve">
Pending Contractor</t>
        </r>
        <r>
          <rPr>
            <sz val="9"/>
            <color indexed="81"/>
            <rFont val="Tahoma"/>
            <family val="2"/>
          </rPr>
          <t xml:space="preserve"> : Awaiting contractor action</t>
        </r>
        <r>
          <rPr>
            <b/>
            <sz val="9"/>
            <color indexed="81"/>
            <rFont val="Tahoma"/>
            <family val="2"/>
          </rPr>
          <t xml:space="preserve">
Pending Engineer </t>
        </r>
        <r>
          <rPr>
            <sz val="9"/>
            <color indexed="81"/>
            <rFont val="Tahoma"/>
            <family val="2"/>
          </rPr>
          <t>: Awaiting consultant action</t>
        </r>
        <r>
          <rPr>
            <b/>
            <sz val="9"/>
            <color indexed="81"/>
            <rFont val="Tahoma"/>
            <family val="2"/>
          </rPr>
          <t xml:space="preserve">
Pending ADM</t>
        </r>
        <r>
          <rPr>
            <sz val="9"/>
            <color indexed="81"/>
            <rFont val="Tahoma"/>
            <family val="2"/>
          </rPr>
          <t xml:space="preserve"> : Awaiting employer action</t>
        </r>
        <r>
          <rPr>
            <b/>
            <sz val="9"/>
            <color indexed="81"/>
            <rFont val="Tahoma"/>
            <family val="2"/>
          </rPr>
          <t xml:space="preserve"> </t>
        </r>
      </text>
    </comment>
    <comment ref="AD22" authorId="0" shapeId="0" xr:uid="{00BD67AE-0533-4990-B846-F5E48C3B1369}">
      <text>
        <r>
          <rPr>
            <b/>
            <sz val="9"/>
            <color indexed="81"/>
            <rFont val="Tahoma"/>
            <family val="2"/>
          </rPr>
          <t>Author:</t>
        </r>
        <r>
          <rPr>
            <sz val="9"/>
            <color indexed="81"/>
            <rFont val="Tahoma"/>
            <family val="2"/>
          </rPr>
          <t xml:space="preserve">
to be confirmed that a formal instruction  issued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Q7" authorId="0" shapeId="0" xr:uid="{016007D3-80CC-4240-9875-BEC5281D3416}">
      <text>
        <r>
          <rPr>
            <b/>
            <sz val="9"/>
            <color indexed="81"/>
            <rFont val="Tahoma"/>
            <family val="2"/>
          </rPr>
          <t>Calculation for starting current year  to date</t>
        </r>
      </text>
    </comment>
    <comment ref="R7" authorId="0" shapeId="0" xr:uid="{F1AC6D50-603E-438A-A504-F349ADC98D38}">
      <text>
        <r>
          <rPr>
            <b/>
            <sz val="9"/>
            <color indexed="81"/>
            <rFont val="Tahoma"/>
            <family val="2"/>
          </rPr>
          <t>Calculations of Previous years</t>
        </r>
      </text>
    </comment>
    <comment ref="S7" authorId="0" shapeId="0" xr:uid="{52F673B6-8C6A-406B-A4FF-2E0F9887A226}">
      <text>
        <r>
          <rPr>
            <b/>
            <sz val="9"/>
            <color indexed="81"/>
            <rFont val="Tahoma"/>
            <family val="2"/>
          </rPr>
          <t>Calculation for starting the project to date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8" authorId="0" shapeId="0" xr:uid="{59832246-8BB4-4583-94CD-1CC7FF503835}">
      <text>
        <r>
          <rPr>
            <b/>
            <sz val="9"/>
            <color indexed="81"/>
            <rFont val="Tahoma"/>
            <family val="2"/>
          </rPr>
          <t>Avg. No of Employees for the Project during the reporting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K14" authorId="0" shapeId="0" xr:uid="{CFFBD752-314E-4E96-87F2-A7204DF34896}">
      <text>
        <r>
          <rPr>
            <b/>
            <sz val="9"/>
            <color indexed="81"/>
            <rFont val="Tahoma"/>
            <family val="2"/>
          </rPr>
          <t>Excuding VAT</t>
        </r>
      </text>
    </comment>
    <comment ref="BE21" authorId="0" shapeId="0" xr:uid="{C6564A28-C33A-4CAD-A459-5C7F62C3613D}">
      <text>
        <r>
          <rPr>
            <b/>
            <sz val="9"/>
            <color indexed="81"/>
            <rFont val="Tahoma"/>
            <family val="2"/>
          </rPr>
          <t>Cost Expenditure Index</t>
        </r>
      </text>
    </comment>
    <comment ref="AI22" authorId="0" shapeId="0" xr:uid="{52929102-D5D6-458F-BB34-1C8DE0522218}">
      <text>
        <r>
          <rPr>
            <b/>
            <sz val="9"/>
            <color indexed="81"/>
            <rFont val="Tahoma"/>
            <family val="2"/>
          </rPr>
          <t>Excuding VAT</t>
        </r>
      </text>
    </comment>
    <comment ref="L23" authorId="0" shapeId="0" xr:uid="{124DCC5B-3535-47F0-A908-B9A83DC6075A}">
      <text>
        <r>
          <rPr>
            <b/>
            <sz val="9"/>
            <color indexed="81"/>
            <rFont val="Tahoma"/>
            <family val="2"/>
          </rPr>
          <t>Excuding VAT</t>
        </r>
      </text>
    </comment>
    <comment ref="AI23" authorId="0" shapeId="0" xr:uid="{6C723BF2-B398-43BE-99A4-4FEFBCFA0328}">
      <text>
        <r>
          <rPr>
            <b/>
            <sz val="9"/>
            <color indexed="81"/>
            <rFont val="Tahoma"/>
            <family val="2"/>
          </rPr>
          <t>Amount of Approved VO's + Approved Claims</t>
        </r>
      </text>
    </comment>
    <comment ref="B24" authorId="0" shapeId="0" xr:uid="{ED27207B-F34D-4EC2-B85D-F47968960F34}">
      <text>
        <r>
          <rPr>
            <b/>
            <sz val="9"/>
            <color indexed="81"/>
            <rFont val="Tahoma"/>
            <family val="2"/>
          </rPr>
          <t>Commencement Date</t>
        </r>
      </text>
    </comment>
    <comment ref="L24" authorId="0" shapeId="0" xr:uid="{87E483BE-6F46-4C08-BDD9-6F085E1D7B50}">
      <text>
        <r>
          <rPr>
            <b/>
            <sz val="9"/>
            <color indexed="81"/>
            <rFont val="Tahoma"/>
            <family val="2"/>
          </rPr>
          <t>Amount of Approved VO's + Approved Claims</t>
        </r>
      </text>
    </comment>
    <comment ref="Y24" authorId="0" shapeId="0" xr:uid="{C658570E-EBF3-4755-849B-67B49BAA4E1B}">
      <text>
        <r>
          <rPr>
            <b/>
            <sz val="9"/>
            <color indexed="81"/>
            <rFont val="Tahoma"/>
            <family val="2"/>
          </rPr>
          <t>Commencement Date</t>
        </r>
      </text>
    </comment>
    <comment ref="AI24" authorId="0" shapeId="0" xr:uid="{A99B317E-659E-4883-97B2-27BF79BB09A2}">
      <text>
        <r>
          <rPr>
            <b/>
            <sz val="9"/>
            <color indexed="81"/>
            <rFont val="Tahoma"/>
            <family val="2"/>
          </rPr>
          <t>Amount Of contract value + Approved changes per DHS</t>
        </r>
      </text>
    </comment>
    <comment ref="B25" authorId="0" shapeId="0" xr:uid="{3F201FA3-B8C4-4A5E-A169-312ED2B61D80}">
      <text>
        <r>
          <rPr>
            <b/>
            <sz val="9"/>
            <color indexed="81"/>
            <rFont val="Tahoma"/>
            <family val="2"/>
          </rPr>
          <t>Contract Completion Date</t>
        </r>
      </text>
    </comment>
    <comment ref="L25" authorId="0" shapeId="0" xr:uid="{1D885D4D-E31D-4E7B-AE0C-BB8BA48551C3}">
      <text>
        <r>
          <rPr>
            <b/>
            <sz val="9"/>
            <color indexed="81"/>
            <rFont val="Tahoma"/>
            <family val="2"/>
          </rPr>
          <t>Amount Of contract value + Approved Vos per DHS</t>
        </r>
      </text>
    </comment>
    <comment ref="Y25" authorId="0" shapeId="0" xr:uid="{9C554CF8-1F77-471E-90C8-0347E7313076}">
      <text>
        <r>
          <rPr>
            <b/>
            <sz val="9"/>
            <color indexed="81"/>
            <rFont val="Tahoma"/>
            <family val="2"/>
          </rPr>
          <t>Contract Completion Date</t>
        </r>
      </text>
    </comment>
    <comment ref="AI25" authorId="0" shapeId="0" xr:uid="{D37C91E5-96E5-452A-AB27-D813C04F3CD9}">
      <text>
        <r>
          <rPr>
            <b/>
            <sz val="9"/>
            <color indexed="81"/>
            <rFont val="Tahoma"/>
            <family val="2"/>
          </rPr>
          <t>Amount of Potenial VO's + Potential claims Per DHS</t>
        </r>
      </text>
    </comment>
    <comment ref="B26" authorId="0" shapeId="0" xr:uid="{7EDA46E4-E199-4CB9-9F00-E809EAFC2EC3}">
      <text>
        <r>
          <rPr>
            <b/>
            <sz val="9"/>
            <color indexed="81"/>
            <rFont val="Tahoma"/>
            <family val="2"/>
          </rPr>
          <t>Number of Days of Approved EOT</t>
        </r>
      </text>
    </comment>
    <comment ref="L26" authorId="0" shapeId="0" xr:uid="{B76887E7-9D0C-4DE9-AAE6-094485705881}">
      <text>
        <r>
          <rPr>
            <b/>
            <sz val="9"/>
            <color indexed="81"/>
            <rFont val="Tahoma"/>
            <family val="2"/>
          </rPr>
          <t>Amount of Potenial VO's + potential claims Per DHS</t>
        </r>
      </text>
    </comment>
    <comment ref="Y26" authorId="0" shapeId="0" xr:uid="{012E3EC0-A564-4282-B497-00E8F9D1BD66}">
      <text>
        <r>
          <rPr>
            <b/>
            <sz val="9"/>
            <color indexed="81"/>
            <rFont val="Tahoma"/>
            <family val="2"/>
          </rPr>
          <t>Number of Days of Approved EOT</t>
        </r>
      </text>
    </comment>
    <comment ref="BE26" authorId="0" shapeId="0" xr:uid="{94F18882-D8F1-4A0B-BBE1-455098ED3F73}">
      <text>
        <r>
          <rPr>
            <b/>
            <sz val="9"/>
            <color indexed="81"/>
            <rFont val="Tahoma"/>
            <family val="2"/>
          </rPr>
          <t>Earned Value Index</t>
        </r>
      </text>
    </comment>
    <comment ref="B27" authorId="0" shapeId="0" xr:uid="{E92A2691-D2B3-4AEC-9E57-4FE43BBF83B4}">
      <text>
        <r>
          <rPr>
            <b/>
            <sz val="9"/>
            <color indexed="81"/>
            <rFont val="Tahoma"/>
            <family val="2"/>
          </rPr>
          <t>Authorized Revised Date Based on EOT</t>
        </r>
      </text>
    </comment>
    <comment ref="L27" authorId="0" shapeId="0" xr:uid="{8321C680-90AC-4367-9DC3-BBE32E31130B}">
      <text>
        <r>
          <rPr>
            <b/>
            <sz val="9"/>
            <color indexed="81"/>
            <rFont val="Tahoma"/>
            <family val="2"/>
          </rPr>
          <t>Estimated at Completion</t>
        </r>
      </text>
    </comment>
    <comment ref="Y27" authorId="0" shapeId="0" xr:uid="{C441FB7F-C221-476D-95FF-8A235397224D}">
      <text>
        <r>
          <rPr>
            <b/>
            <sz val="9"/>
            <color indexed="81"/>
            <rFont val="Tahoma"/>
            <family val="2"/>
          </rPr>
          <t>Authorized Revised Date Based on EOT</t>
        </r>
      </text>
    </comment>
    <comment ref="AI27" authorId="0" shapeId="0" xr:uid="{195A50E4-ED93-4C83-A6FF-4DB24A3F4790}">
      <text>
        <r>
          <rPr>
            <b/>
            <sz val="9"/>
            <color indexed="81"/>
            <rFont val="Tahoma"/>
            <family val="2"/>
          </rPr>
          <t>Estimated at Completion</t>
        </r>
      </text>
    </comment>
    <comment ref="B28" authorId="0" shapeId="0" xr:uid="{C6F6C083-54B8-4235-9D63-ABD0D66845D7}">
      <text>
        <r>
          <rPr>
            <b/>
            <sz val="9"/>
            <color indexed="81"/>
            <rFont val="Tahoma"/>
            <family val="2"/>
          </rPr>
          <t>Number of Days as Per Contract</t>
        </r>
      </text>
    </comment>
    <comment ref="L28" authorId="0" shapeId="0" xr:uid="{B8F9D0BF-CC1F-4A86-916D-6EC154A7FE35}">
      <text>
        <r>
          <rPr>
            <b/>
            <sz val="9"/>
            <color indexed="81"/>
            <rFont val="Tahoma"/>
            <family val="2"/>
          </rPr>
          <t>Total certified payments up to date</t>
        </r>
      </text>
    </comment>
    <comment ref="Y28" authorId="0" shapeId="0" xr:uid="{C953A729-C70C-4FA6-AF8E-53C2CF8DE4CB}">
      <text>
        <r>
          <rPr>
            <b/>
            <sz val="9"/>
            <color indexed="81"/>
            <rFont val="Tahoma"/>
            <family val="2"/>
          </rPr>
          <t>Number of Days as Per Contract</t>
        </r>
      </text>
    </comment>
    <comment ref="AI28" authorId="0" shapeId="0" xr:uid="{ABE3B263-58E7-4DC6-884C-36E29F3F48AD}">
      <text>
        <r>
          <rPr>
            <b/>
            <sz val="9"/>
            <color indexed="81"/>
            <rFont val="Tahoma"/>
            <family val="2"/>
          </rPr>
          <t>Total certified payments up to date</t>
        </r>
      </text>
    </comment>
    <comment ref="B29" authorId="0" shapeId="0" xr:uid="{8A9F3671-06B6-467F-A802-A4BBE78A8598}">
      <text>
        <r>
          <rPr>
            <b/>
            <sz val="9"/>
            <color indexed="81"/>
            <rFont val="Tahoma"/>
            <family val="2"/>
          </rPr>
          <t>Number of Days</t>
        </r>
      </text>
    </comment>
    <comment ref="L29" authorId="0" shapeId="0" xr:uid="{E980F509-A0E0-42FE-932A-15272A0F52DA}">
      <text>
        <r>
          <rPr>
            <b/>
            <sz val="9"/>
            <color indexed="81"/>
            <rFont val="Tahoma"/>
            <family val="2"/>
          </rPr>
          <t xml:space="preserve"> Cumulative Paid to Date without advance Payment</t>
        </r>
      </text>
    </comment>
    <comment ref="Y29" authorId="0" shapeId="0" xr:uid="{5B2B07F8-182D-47A4-A8B8-63C8458B7367}">
      <text>
        <r>
          <rPr>
            <b/>
            <sz val="9"/>
            <color indexed="81"/>
            <rFont val="Tahoma"/>
            <family val="2"/>
          </rPr>
          <t>Number of Days</t>
        </r>
      </text>
    </comment>
    <comment ref="AI29" authorId="0" shapeId="0" xr:uid="{CC95F750-A1A4-4A35-A22D-DB89D1FED280}">
      <text>
        <r>
          <rPr>
            <b/>
            <sz val="9"/>
            <color indexed="81"/>
            <rFont val="Tahoma"/>
            <family val="2"/>
          </rPr>
          <t xml:space="preserve"> Cumulative Paid to Date without advance Payment</t>
        </r>
      </text>
    </comment>
    <comment ref="B30" authorId="0" shapeId="0" xr:uid="{6A0A58FD-84AF-4E73-AE16-F60DEFC0EE43}">
      <text>
        <r>
          <rPr>
            <b/>
            <sz val="9"/>
            <color indexed="81"/>
            <rFont val="Tahoma"/>
            <family val="2"/>
          </rPr>
          <t>Number of Days</t>
        </r>
      </text>
    </comment>
    <comment ref="L30" authorId="0" shapeId="0" xr:uid="{140AF994-7366-4DBB-9E80-110684E1312B}">
      <text>
        <r>
          <rPr>
            <b/>
            <sz val="9"/>
            <color indexed="81"/>
            <rFont val="Tahoma"/>
            <family val="2"/>
          </rPr>
          <t>% Paid of allocated budget this year</t>
        </r>
      </text>
    </comment>
    <comment ref="Y30" authorId="0" shapeId="0" xr:uid="{7D5989B3-A222-4655-82B4-F39862178E5A}">
      <text>
        <r>
          <rPr>
            <b/>
            <sz val="9"/>
            <color indexed="81"/>
            <rFont val="Tahoma"/>
            <family val="2"/>
          </rPr>
          <t>Number of Days</t>
        </r>
      </text>
    </comment>
    <comment ref="AI30" authorId="0" shapeId="0" xr:uid="{5CC9077E-9F1B-450D-A935-647C597FDB25}">
      <text>
        <r>
          <rPr>
            <b/>
            <sz val="9"/>
            <color indexed="81"/>
            <rFont val="Tahoma"/>
            <family val="2"/>
          </rPr>
          <t>% Paid of allocated budget this year</t>
        </r>
      </text>
    </comment>
    <comment ref="L31" authorId="0" shapeId="0" xr:uid="{DEE47045-F68F-45E2-B661-58E419B329F2}">
      <text>
        <r>
          <rPr>
            <b/>
            <sz val="9"/>
            <color indexed="81"/>
            <rFont val="Tahoma"/>
            <family val="2"/>
          </rPr>
          <t xml:space="preserve">Allocated Budget for the year
</t>
        </r>
      </text>
    </comment>
    <comment ref="AI31" authorId="0" shapeId="0" xr:uid="{C580EBB6-503E-4335-81B5-FFBF9DA5CF85}">
      <text>
        <r>
          <rPr>
            <b/>
            <sz val="9"/>
            <color indexed="81"/>
            <rFont val="Tahoma"/>
            <family val="2"/>
          </rPr>
          <t xml:space="preserve">Allocated Budget for the year
</t>
        </r>
      </text>
    </comment>
    <comment ref="B32" authorId="0" shapeId="0" xr:uid="{EDB46974-FC07-485F-9E28-9E8670D07B57}">
      <text>
        <r>
          <rPr>
            <b/>
            <sz val="9"/>
            <color indexed="81"/>
            <rFont val="Tahoma"/>
            <family val="2"/>
          </rPr>
          <t>Forecast Compition Date : Expected Completion Date by contractor Program, Based on Actual Progress</t>
        </r>
      </text>
    </comment>
    <comment ref="Y32" authorId="0" shapeId="0" xr:uid="{59BD23EC-C5B1-40FE-8EA5-F0A161E3C8B0}">
      <text>
        <r>
          <rPr>
            <b/>
            <sz val="9"/>
            <color indexed="81"/>
            <rFont val="Tahoma"/>
            <family val="2"/>
          </rPr>
          <t>Forecast Compition Date : Expected Completion Date by contractor Program, Based on Actual Progress</t>
        </r>
      </text>
    </comment>
    <comment ref="B33" authorId="0" shapeId="0" xr:uid="{72BC4A97-DDEE-4F57-BF02-36842376E616}">
      <text>
        <r>
          <rPr>
            <b/>
            <sz val="9"/>
            <color indexed="81"/>
            <rFont val="Tahoma"/>
            <family val="2"/>
          </rPr>
          <t>Number of Days</t>
        </r>
      </text>
    </comment>
    <comment ref="L34" authorId="0" shapeId="0" xr:uid="{1FF02F2C-6F79-40C4-95F6-1B07B13614F4}">
      <text>
        <r>
          <rPr>
            <b/>
            <sz val="9"/>
            <color indexed="81"/>
            <rFont val="Tahoma"/>
            <family val="2"/>
          </rPr>
          <t xml:space="preserve"> Cumulative Paid to Date without advance Payment</t>
        </r>
      </text>
    </comment>
    <comment ref="AI34" authorId="0" shapeId="0" xr:uid="{BC3A1D15-B373-451F-A99F-4C45ADF5422C}">
      <text>
        <r>
          <rPr>
            <b/>
            <sz val="9"/>
            <color indexed="81"/>
            <rFont val="Tahoma"/>
            <family val="2"/>
          </rPr>
          <t xml:space="preserve"> Cumulative Paid to Date without advance Payment</t>
        </r>
      </text>
    </comment>
    <comment ref="L35" authorId="0" shapeId="0" xr:uid="{23B09382-E1EA-41D2-A08B-04E47135147F}">
      <text>
        <r>
          <rPr>
            <b/>
            <sz val="9"/>
            <color indexed="81"/>
            <rFont val="Tahoma"/>
            <family val="2"/>
          </rPr>
          <t xml:space="preserve"> Cumulative Paid to Date without advance Payment</t>
        </r>
      </text>
    </comment>
    <comment ref="AI35" authorId="0" shapeId="0" xr:uid="{F75014AF-0E3C-4B52-9395-1D797DBE704F}">
      <text>
        <r>
          <rPr>
            <b/>
            <sz val="9"/>
            <color indexed="81"/>
            <rFont val="Tahoma"/>
            <family val="2"/>
          </rPr>
          <t xml:space="preserve"> Cumulative Paid to Date without advance Payment</t>
        </r>
      </text>
    </comment>
    <comment ref="L36" authorId="0" shapeId="0" xr:uid="{ED0CC36D-3756-4D0D-974D-5BD3DA87F25E}">
      <text>
        <r>
          <rPr>
            <b/>
            <sz val="9"/>
            <color indexed="81"/>
            <rFont val="Tahoma"/>
            <family val="2"/>
          </rPr>
          <t>% Paid of allocated budget this year</t>
        </r>
      </text>
    </comment>
    <comment ref="AI36" authorId="0" shapeId="0" xr:uid="{C55D6782-E799-4759-8D43-8BCB627FAEA6}">
      <text>
        <r>
          <rPr>
            <b/>
            <sz val="9"/>
            <color indexed="81"/>
            <rFont val="Tahoma"/>
            <family val="2"/>
          </rPr>
          <t>% Paid of allocated budget this year</t>
        </r>
      </text>
    </comment>
    <comment ref="AJ54" authorId="0" shapeId="0" xr:uid="{4983E416-FA0A-4291-931A-3CDA95FA1EA9}">
      <text>
        <r>
          <rPr>
            <b/>
            <sz val="9"/>
            <color indexed="81"/>
            <rFont val="Tahoma"/>
            <family val="2"/>
          </rPr>
          <t>Lost Time Injury Frequency 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078E53E6-0CC1-4230-9BED-C2A802DDE0DC}">
      <text>
        <r>
          <rPr>
            <b/>
            <sz val="9"/>
            <color indexed="81"/>
            <rFont val="Tahoma"/>
            <family val="2"/>
          </rPr>
          <t>Major Project Progress Tasks &amp; Construction Performance During This Period</t>
        </r>
      </text>
    </comment>
    <comment ref="C9" authorId="0" shapeId="0" xr:uid="{B1A1CE79-0AE6-453B-86D5-425CE8DD4769}">
      <text>
        <r>
          <rPr>
            <b/>
            <sz val="9"/>
            <color indexed="81"/>
            <rFont val="Tahoma"/>
            <family val="2"/>
          </rPr>
          <t>Planned Completion Date (the date by which related Activity was Planned for Completion). As per the approved programme.</t>
        </r>
        <r>
          <rPr>
            <sz val="9"/>
            <color indexed="81"/>
            <rFont val="Tahoma"/>
            <family val="2"/>
          </rPr>
          <t xml:space="preserve">
</t>
        </r>
      </text>
    </comment>
    <comment ref="D9" authorId="0" shapeId="0" xr:uid="{A54D5262-D523-4A86-B065-41D183484E5D}">
      <text>
        <r>
          <rPr>
            <b/>
            <sz val="9"/>
            <color indexed="81"/>
            <rFont val="Tahoma"/>
            <family val="2"/>
          </rPr>
          <t xml:space="preserve">  Actual Completion Date (the actual date when related activity was completed).</t>
        </r>
      </text>
    </comment>
    <comment ref="E9" authorId="0" shapeId="0" xr:uid="{7E053668-E1D0-48DB-89AC-3E0C69814120}">
      <text>
        <r>
          <rPr>
            <b/>
            <sz val="9"/>
            <color indexed="81"/>
            <rFont val="Tahoma"/>
            <family val="2"/>
          </rPr>
          <t>Forecast Completion Date (the New date which the related activity is forecasted to be completed).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12" authorId="0" shapeId="0" xr:uid="{5674481A-B6CA-4C32-A0E7-D89CA93D9CD4}">
      <text>
        <r>
          <rPr>
            <b/>
            <sz val="9"/>
            <color indexed="81"/>
            <rFont val="Tahoma"/>
            <family val="2"/>
          </rPr>
          <t>To be filled by ADM Teams</t>
        </r>
      </text>
    </comment>
    <comment ref="B15" authorId="0" shapeId="0" xr:uid="{F38D6E6F-99DA-4A15-AE4A-ABA5B4C6531B}">
      <text>
        <r>
          <rPr>
            <b/>
            <sz val="9"/>
            <color indexed="81"/>
            <rFont val="Tahoma"/>
            <family val="2"/>
          </rPr>
          <t>Total Approved EOT by Number of Days calculated from claims + VO's</t>
        </r>
      </text>
    </comment>
    <comment ref="B16" authorId="0" shapeId="0" xr:uid="{2E660374-03E8-4DBD-9F9A-5D2D23B5C27F}">
      <text>
        <r>
          <rPr>
            <b/>
            <sz val="9"/>
            <color indexed="81"/>
            <rFont val="Tahoma"/>
            <family val="2"/>
          </rPr>
          <t>Revised Complition Date based on the approved EOT</t>
        </r>
      </text>
    </comment>
    <comment ref="B17" authorId="0" shapeId="0" xr:uid="{E864BAAA-6571-4034-A2C5-A51E264F78B0}">
      <text>
        <r>
          <rPr>
            <b/>
            <sz val="9"/>
            <color indexed="81"/>
            <rFont val="Tahoma"/>
            <family val="2"/>
          </rPr>
          <t>Per Days</t>
        </r>
      </text>
    </comment>
    <comment ref="B18" authorId="0" shapeId="0" xr:uid="{0B3DE9E2-4E33-4FDD-94A6-41D8202B1D41}">
      <text>
        <r>
          <rPr>
            <b/>
            <sz val="9"/>
            <color indexed="81"/>
            <rFont val="Tahoma"/>
            <family val="2"/>
          </rPr>
          <t>Per Days</t>
        </r>
      </text>
    </comment>
    <comment ref="B26" authorId="0" shapeId="0" xr:uid="{22471DDD-DC31-4A79-9684-169E3651F465}">
      <text>
        <r>
          <rPr>
            <b/>
            <sz val="9"/>
            <color indexed="81"/>
            <rFont val="Tahoma"/>
            <family val="2"/>
          </rPr>
          <t>For ADM Team Use</t>
        </r>
      </text>
    </comment>
    <comment ref="B28" authorId="0" shapeId="0" xr:uid="{EE84E702-4A62-4F0A-9DB3-FAB6318707A1}">
      <text>
        <r>
          <rPr>
            <b/>
            <sz val="9"/>
            <color indexed="81"/>
            <rFont val="Tahoma"/>
            <family val="2"/>
          </rPr>
          <t>For ADM Team Use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12" authorId="0" shapeId="0" xr:uid="{308EAF6B-6827-454D-A90E-1E9BB9EA43E0}">
      <text>
        <r>
          <rPr>
            <b/>
            <sz val="9"/>
            <color indexed="81"/>
            <rFont val="Tahoma"/>
            <family val="2"/>
          </rPr>
          <t>For ADM Team Use</t>
        </r>
      </text>
    </comment>
    <comment ref="B15" authorId="0" shapeId="0" xr:uid="{305E3238-E862-4775-B2BA-9B246F26BD19}">
      <text>
        <r>
          <rPr>
            <b/>
            <sz val="9"/>
            <color indexed="81"/>
            <rFont val="Tahoma"/>
            <family val="2"/>
          </rPr>
          <t>Total Approved EOT by Number of Days</t>
        </r>
      </text>
    </comment>
    <comment ref="B16" authorId="0" shapeId="0" xr:uid="{7DCA8C28-EB1A-4132-B990-2FF3BC625507}">
      <text>
        <r>
          <rPr>
            <b/>
            <sz val="9"/>
            <color indexed="81"/>
            <rFont val="Tahoma"/>
            <family val="2"/>
          </rPr>
          <t>Revised Complition Date based on the approved EOT</t>
        </r>
      </text>
    </comment>
    <comment ref="B17" authorId="0" shapeId="0" xr:uid="{5EE39ABC-5DC8-4114-9F7E-27E5574EEA73}">
      <text>
        <r>
          <rPr>
            <b/>
            <sz val="9"/>
            <color indexed="81"/>
            <rFont val="Tahoma"/>
            <family val="2"/>
          </rPr>
          <t>Per Days</t>
        </r>
      </text>
    </comment>
    <comment ref="G17" authorId="0" shapeId="0" xr:uid="{7D5610D7-9934-4403-821C-8F6E9DC679E1}">
      <text>
        <r>
          <rPr>
            <b/>
            <sz val="9"/>
            <color indexed="81"/>
            <rFont val="Tahoma"/>
            <family val="2"/>
          </rPr>
          <t>Comulative Certified To date (DHs)</t>
        </r>
      </text>
    </comment>
    <comment ref="B18" authorId="0" shapeId="0" xr:uid="{B2972909-88D5-4029-9923-B2B5D1644654}">
      <text>
        <r>
          <rPr>
            <b/>
            <sz val="9"/>
            <color indexed="81"/>
            <rFont val="Tahoma"/>
            <family val="2"/>
          </rPr>
          <t>Per Days</t>
        </r>
      </text>
    </comment>
    <comment ref="G18" authorId="0" shapeId="0" xr:uid="{5035ACB7-965C-455A-A944-3C5B6D9AC02F}">
      <text>
        <r>
          <rPr>
            <b/>
            <sz val="9"/>
            <color indexed="81"/>
            <rFont val="Tahoma"/>
            <family val="2"/>
          </rPr>
          <t>Comulative Paid To date (DHs)</t>
        </r>
      </text>
    </comment>
    <comment ref="B24" authorId="0" shapeId="0" xr:uid="{4A795E9B-4B49-4216-AA82-47654E4DE7CD}">
      <text>
        <r>
          <rPr>
            <b/>
            <sz val="9"/>
            <color indexed="81"/>
            <rFont val="Tahoma"/>
            <family val="2"/>
          </rPr>
          <t>For ADM Team Use</t>
        </r>
      </text>
    </comment>
    <comment ref="B26" authorId="0" shapeId="0" xr:uid="{69911F01-DD2D-43FA-85B4-E986734F3FB0}">
      <text>
        <r>
          <rPr>
            <b/>
            <sz val="9"/>
            <color indexed="81"/>
            <rFont val="Tahoma"/>
            <family val="2"/>
          </rPr>
          <t>For ADM Team Use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BB980381-3944-46AA-B887-8085C4D34B26}">
      <text>
        <r>
          <rPr>
            <b/>
            <sz val="9"/>
            <color indexed="81"/>
            <rFont val="Tahoma"/>
            <family val="2"/>
          </rPr>
          <t xml:space="preserve">Total Submittals for Project </t>
        </r>
      </text>
    </comment>
    <comment ref="D8" authorId="0" shapeId="0" xr:uid="{3C510B63-A3C1-47F5-AF46-BA17A159C1CD}">
      <text>
        <r>
          <rPr>
            <b/>
            <sz val="9"/>
            <color indexed="81"/>
            <rFont val="Tahoma"/>
            <family val="2"/>
          </rPr>
          <t>Comulative Planned Submittals till report date</t>
        </r>
      </text>
    </comment>
    <comment ref="E8" authorId="0" shapeId="0" xr:uid="{5D3F3480-0876-459D-945A-7AAA2928BC3C}">
      <text>
        <r>
          <rPr>
            <b/>
            <sz val="9"/>
            <color indexed="81"/>
            <rFont val="Tahoma"/>
            <family val="2"/>
          </rPr>
          <t>Comulative Actual submittals till report date</t>
        </r>
      </text>
    </comment>
    <comment ref="J8" authorId="0" shapeId="0" xr:uid="{1B100DA3-4201-4B15-A23B-C90A1DAB66B2}">
      <text>
        <r>
          <rPr>
            <b/>
            <sz val="9"/>
            <color indexed="81"/>
            <rFont val="Tahoma"/>
            <family val="2"/>
          </rPr>
          <t>Planned Submittals this month</t>
        </r>
      </text>
    </comment>
    <comment ref="K8" authorId="0" shapeId="0" xr:uid="{AD632C41-2D44-4105-A764-9B0053EC944F}">
      <text>
        <r>
          <rPr>
            <b/>
            <sz val="9"/>
            <color indexed="81"/>
            <rFont val="Tahoma"/>
            <family val="2"/>
          </rPr>
          <t>Actual Submittals this month</t>
        </r>
      </text>
    </comment>
    <comment ref="G9" authorId="0" shapeId="0" xr:uid="{C2E0C952-1F22-4784-A45F-237C18352B14}">
      <text>
        <r>
          <rPr>
            <b/>
            <sz val="9"/>
            <color indexed="81"/>
            <rFont val="Tahoma"/>
            <family val="2"/>
          </rPr>
          <t>Approved &amp; Approved as noted</t>
        </r>
      </text>
    </comment>
    <comment ref="B23" authorId="0" shapeId="0" xr:uid="{97F4F471-FBB1-4792-A3E4-0E2CAF3E0F07}">
      <text>
        <r>
          <rPr>
            <b/>
            <sz val="9"/>
            <color indexed="81"/>
            <rFont val="Tahoma"/>
            <family val="2"/>
          </rPr>
          <t>Major Project Progress Tasks &amp; Construction Performance During This Period</t>
        </r>
      </text>
    </comment>
    <comment ref="C24" authorId="0" shapeId="0" xr:uid="{D6018389-C960-4223-A70D-36CC39AD343B}">
      <text>
        <r>
          <rPr>
            <b/>
            <sz val="9"/>
            <color indexed="81"/>
            <rFont val="Tahoma"/>
            <family val="2"/>
          </rPr>
          <t xml:space="preserve">Total Submittals for Project </t>
        </r>
      </text>
    </comment>
    <comment ref="D24" authorId="0" shapeId="0" xr:uid="{B4B25186-A2C4-4301-A451-52B9D214F6DF}">
      <text>
        <r>
          <rPr>
            <b/>
            <sz val="9"/>
            <color indexed="81"/>
            <rFont val="Tahoma"/>
            <family val="2"/>
          </rPr>
          <t>Comulative Actual submittals till report date</t>
        </r>
      </text>
    </comment>
    <comment ref="E24" authorId="0" shapeId="0" xr:uid="{95BF359A-F7B1-4B94-90EB-E677DAF36972}">
      <text>
        <r>
          <rPr>
            <b/>
            <sz val="9"/>
            <color indexed="81"/>
            <rFont val="Tahoma"/>
            <family val="2"/>
          </rPr>
          <t>Comulative Actual submittals till report date</t>
        </r>
      </text>
    </comment>
    <comment ref="G24" authorId="0" shapeId="0" xr:uid="{3B1F13C8-1549-47AC-9B33-6AA562E092D6}">
      <text>
        <r>
          <rPr>
            <b/>
            <sz val="9"/>
            <color indexed="81"/>
            <rFont val="Tahoma"/>
            <family val="2"/>
          </rPr>
          <t xml:space="preserve">Total Submittals for Project </t>
        </r>
      </text>
    </comment>
    <comment ref="H24" authorId="0" shapeId="0" xr:uid="{F1537D44-D4A9-4D9F-9E60-3B204D991C46}">
      <text>
        <r>
          <rPr>
            <b/>
            <sz val="9"/>
            <color indexed="81"/>
            <rFont val="Tahoma"/>
            <family val="2"/>
          </rPr>
          <t>Comulative Actual submittals till report date</t>
        </r>
      </text>
    </comment>
    <comment ref="I24" authorId="0" shapeId="0" xr:uid="{0768DD76-6F8A-4BAF-B42A-79B305858E27}">
      <text>
        <r>
          <rPr>
            <b/>
            <sz val="9"/>
            <color indexed="81"/>
            <rFont val="Tahoma"/>
            <family val="2"/>
          </rPr>
          <t>Comulative Actual submittals till report date</t>
        </r>
      </text>
    </comment>
    <comment ref="B26" authorId="0" shapeId="0" xr:uid="{0F566374-FC20-4A69-A881-34813782B354}">
      <text>
        <r>
          <rPr>
            <b/>
            <sz val="9"/>
            <color indexed="81"/>
            <rFont val="Tahoma"/>
            <family val="2"/>
          </rPr>
          <t xml:space="preserve">Planned : NCR's with Planned Corrective Actions Up to Date </t>
        </r>
      </text>
    </comment>
    <comment ref="B27" authorId="0" shapeId="0" xr:uid="{735363A1-8BF5-4EA9-9464-4CCF49528D95}">
      <text>
        <r>
          <rPr>
            <b/>
            <sz val="9"/>
            <color indexed="81"/>
            <rFont val="Tahoma"/>
            <family val="2"/>
          </rPr>
          <t>Planned : Instructions with Planned Corrective Actions Up to Date</t>
        </r>
        <r>
          <rPr>
            <sz val="9"/>
            <color indexed="81"/>
            <rFont val="Tahoma"/>
            <family val="2"/>
          </rPr>
          <t xml:space="preserve">
</t>
        </r>
      </text>
    </comment>
    <comment ref="B28" authorId="0" shapeId="0" xr:uid="{6313FC3A-F6C1-4306-85D7-44FC524D59D1}">
      <text>
        <r>
          <rPr>
            <b/>
            <sz val="9"/>
            <color indexed="81"/>
            <rFont val="Tahoma"/>
            <family val="2"/>
          </rPr>
          <t>Planned : Observations with Planned Corrective Actions Up to Date</t>
        </r>
      </text>
    </comment>
    <comment ref="B33" authorId="0" shapeId="0" xr:uid="{4497FB3E-0E65-4D7F-B594-13F0428BF5DD}">
      <text>
        <r>
          <rPr>
            <b/>
            <sz val="9"/>
            <color indexed="81"/>
            <rFont val="Tahoma"/>
            <family val="2"/>
          </rPr>
          <t>Major Project Progress Tasks &amp; Construction Performance During This Period</t>
        </r>
      </text>
    </comment>
    <comment ref="C34" authorId="0" shapeId="0" xr:uid="{E25720B6-2087-467E-895C-CA1C704BA61D}">
      <text>
        <r>
          <rPr>
            <b/>
            <sz val="9"/>
            <color indexed="81"/>
            <rFont val="Tahoma"/>
            <family val="2"/>
          </rPr>
          <t xml:space="preserve">Total Submittals for Project </t>
        </r>
      </text>
    </comment>
    <comment ref="D34" authorId="0" shapeId="0" xr:uid="{D7F14136-4561-4B80-8C16-D0460A686099}">
      <text>
        <r>
          <rPr>
            <b/>
            <sz val="9"/>
            <color indexed="81"/>
            <rFont val="Tahoma"/>
            <family val="2"/>
          </rPr>
          <t>Comulative Actual submittals till report date</t>
        </r>
      </text>
    </comment>
    <comment ref="F34" authorId="0" shapeId="0" xr:uid="{437990F6-5CDD-4943-94FE-4B71950091AC}">
      <text>
        <r>
          <rPr>
            <b/>
            <sz val="9"/>
            <color indexed="81"/>
            <rFont val="Tahoma"/>
            <family val="2"/>
          </rPr>
          <t>Comulative Actual submittals till report date</t>
        </r>
      </text>
    </comment>
    <comment ref="H34" authorId="0" shapeId="0" xr:uid="{83DCB9A5-9805-4B68-80C8-96F3CDC1AA18}">
      <text>
        <r>
          <rPr>
            <b/>
            <sz val="9"/>
            <color indexed="81"/>
            <rFont val="Tahoma"/>
            <family val="2"/>
          </rPr>
          <t>Total submittals this month</t>
        </r>
      </text>
    </comment>
    <comment ref="I34" authorId="0" shapeId="0" xr:uid="{696F8F5D-6142-4104-895F-94DF32809C6A}">
      <text>
        <r>
          <rPr>
            <b/>
            <sz val="9"/>
            <color indexed="81"/>
            <rFont val="Tahoma"/>
            <family val="2"/>
          </rPr>
          <t xml:space="preserve">Total Submittals for Project </t>
        </r>
      </text>
    </comment>
    <comment ref="J34" authorId="0" shapeId="0" xr:uid="{607518C1-7811-477A-90D4-227CB81C2452}">
      <text>
        <r>
          <rPr>
            <b/>
            <sz val="9"/>
            <color indexed="81"/>
            <rFont val="Tahoma"/>
            <family val="2"/>
          </rPr>
          <t>Comulative Actual submittals till report date</t>
        </r>
      </text>
    </comment>
    <comment ref="K34" authorId="0" shapeId="0" xr:uid="{4CE6CF63-3A82-40C1-8416-C0207542B72F}">
      <text>
        <r>
          <rPr>
            <b/>
            <sz val="9"/>
            <color indexed="81"/>
            <rFont val="Tahoma"/>
            <family val="2"/>
          </rPr>
          <t>Comulative Actual submittals till report date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7" authorId="0" shapeId="0" xr:uid="{4DCA0F64-3876-4955-996A-9A35E0386E55}">
      <text>
        <r>
          <rPr>
            <b/>
            <sz val="9"/>
            <color indexed="81"/>
            <rFont val="Tahoma"/>
            <family val="2"/>
          </rPr>
          <t xml:space="preserve">Issue : The high priority issues raised during the reporting period of pending from the previous reports
</t>
        </r>
      </text>
    </comment>
    <comment ref="B7" authorId="0" shapeId="0" xr:uid="{0145F217-25EB-4918-9C6C-9D03D9991AC0}">
      <text>
        <r>
          <rPr>
            <b/>
            <sz val="9"/>
            <color indexed="81"/>
            <rFont val="Tahoma"/>
            <family val="2"/>
          </rPr>
          <t xml:space="preserve">Issue : The high priority issues raised during the reporting period of pending from the previous reports
</t>
        </r>
      </text>
    </comment>
    <comment ref="C7" authorId="0" shapeId="0" xr:uid="{CF478EE9-4EC5-41AF-9938-548FB2707F4E}">
      <text>
        <r>
          <rPr>
            <b/>
            <sz val="9"/>
            <color indexed="81"/>
            <rFont val="Tahoma"/>
            <family val="2"/>
          </rPr>
          <t xml:space="preserve">The impact rating of each identified issue </t>
        </r>
      </text>
    </comment>
    <comment ref="F7" authorId="0" shapeId="0" xr:uid="{AFC6A50C-29A2-4B8C-B9DA-028EA360B693}">
      <text>
        <r>
          <rPr>
            <b/>
            <sz val="9"/>
            <color indexed="81"/>
            <rFont val="Tahoma"/>
            <family val="2"/>
          </rPr>
          <t>A desctiption of the action required</t>
        </r>
        <r>
          <rPr>
            <sz val="9"/>
            <color indexed="81"/>
            <rFont val="Tahoma"/>
            <family val="2"/>
          </rPr>
          <t xml:space="preserve">
</t>
        </r>
      </text>
    </comment>
    <comment ref="G7" authorId="0" shapeId="0" xr:uid="{EE190FA4-C745-4CB1-B23B-3FD52E82F13C}">
      <text>
        <r>
          <rPr>
            <sz val="9"/>
            <color indexed="81"/>
            <rFont val="Tahoma"/>
            <family val="2"/>
          </rPr>
          <t xml:space="preserve">i.e. ADM, Consultant, Contractor, Others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0BAA36C1-5FE3-4EC0-9703-B68DB9370F0F}">
      <text>
        <r>
          <rPr>
            <b/>
            <sz val="9"/>
            <color indexed="81"/>
            <rFont val="Tahoma"/>
            <family val="2"/>
          </rPr>
          <t xml:space="preserve">Issue : The high priority issues raised during the reporting period of pending from the previous reports
</t>
        </r>
      </text>
    </comment>
    <comment ref="C7" authorId="0" shapeId="0" xr:uid="{990CCFD2-8D16-49B3-84F5-4489849CB497}">
      <text>
        <r>
          <rPr>
            <b/>
            <sz val="9"/>
            <color indexed="81"/>
            <rFont val="Tahoma"/>
            <family val="2"/>
          </rPr>
          <t xml:space="preserve">Brief Description :  For the Critical submittals which might have impact to the schedule </t>
        </r>
      </text>
    </comment>
    <comment ref="D7" authorId="0" shapeId="0" xr:uid="{40B65032-3113-48D8-84D2-7409A2A0DC64}">
      <text>
        <r>
          <rPr>
            <b/>
            <sz val="9"/>
            <color indexed="81"/>
            <rFont val="Tahoma"/>
            <family val="2"/>
          </rPr>
          <t>Pending = submitted and not responded yet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40BA27F-2F06-4626-83AA-D4CDF2AE80CF}">
      <text>
        <r>
          <rPr>
            <b/>
            <sz val="9"/>
            <color indexed="81"/>
            <rFont val="Tahoma"/>
            <family val="2"/>
          </rPr>
          <t>For Risk Management Methodology, Please refer to Sheet (DC)</t>
        </r>
      </text>
    </comment>
    <comment ref="F7" authorId="0" shapeId="0" xr:uid="{B72D12ED-DC58-45E5-A445-DED0D0054E13}">
      <text>
        <r>
          <rPr>
            <b/>
            <sz val="9"/>
            <color indexed="81"/>
            <rFont val="Tahoma"/>
            <family val="2"/>
          </rPr>
          <t xml:space="preserve">
Internal : Project Owner and Teams including (ADM - Consultant - Contractor)
External : Other Entities </t>
        </r>
        <r>
          <rPr>
            <sz val="9"/>
            <color indexed="81"/>
            <rFont val="Tahoma"/>
            <family val="2"/>
          </rPr>
          <t xml:space="preserve">
</t>
        </r>
      </text>
    </comment>
  </commentList>
</comments>
</file>

<file path=xl/sharedStrings.xml><?xml version="1.0" encoding="utf-8"?>
<sst xmlns="http://schemas.openxmlformats.org/spreadsheetml/2006/main" count="1770" uniqueCount="856">
  <si>
    <t>Show the status of the project major activities against schedule by completing the following table.</t>
  </si>
  <si>
    <t>Approval Date</t>
  </si>
  <si>
    <t xml:space="preserve">Status </t>
  </si>
  <si>
    <t>Impact</t>
  </si>
  <si>
    <t>Impact to the Schedule</t>
  </si>
  <si>
    <t>Location</t>
  </si>
  <si>
    <t>ADM</t>
  </si>
  <si>
    <t>EQUIPMENT</t>
  </si>
  <si>
    <t>Category</t>
  </si>
  <si>
    <t xml:space="preserve">Owner *                     </t>
  </si>
  <si>
    <t>Describe each high priority issue and impact rate on the project by completing the following table:</t>
  </si>
  <si>
    <t>QUALITY</t>
  </si>
  <si>
    <t>Description</t>
  </si>
  <si>
    <t>Indicator</t>
  </si>
  <si>
    <t>High</t>
  </si>
  <si>
    <t>DATE</t>
  </si>
  <si>
    <t>SCHEDULE</t>
  </si>
  <si>
    <t>Major Project Progress Tasks &amp; Construction Performance During This Period</t>
  </si>
  <si>
    <t>Major Project Progress Tasks &amp; Construction Performance During Next Period</t>
  </si>
  <si>
    <t>Engineer</t>
  </si>
  <si>
    <t>Month</t>
  </si>
  <si>
    <t>JCB</t>
  </si>
  <si>
    <t>Tipper truck</t>
  </si>
  <si>
    <t>Excavator</t>
  </si>
  <si>
    <t>Mobile Cranes</t>
  </si>
  <si>
    <t>Generators</t>
  </si>
  <si>
    <t>Plate Compactor</t>
  </si>
  <si>
    <t>Buses</t>
  </si>
  <si>
    <t>Actual</t>
  </si>
  <si>
    <t>Closed</t>
  </si>
  <si>
    <t>Contractor</t>
  </si>
  <si>
    <t>Amount (AED)</t>
  </si>
  <si>
    <t>Current Status</t>
  </si>
  <si>
    <t>Comments</t>
  </si>
  <si>
    <t>Submission Date</t>
  </si>
  <si>
    <t>Description of the Variation</t>
  </si>
  <si>
    <t xml:space="preserve">Employer's Instruction </t>
  </si>
  <si>
    <t>Employer's Variation Order</t>
  </si>
  <si>
    <t>Signature by the Parties (Date)</t>
  </si>
  <si>
    <t>Action by Date</t>
  </si>
  <si>
    <t>Correspondence</t>
  </si>
  <si>
    <t>Time Impact if any (days)</t>
  </si>
  <si>
    <t>Evaluated Amount (AED)</t>
  </si>
  <si>
    <t>Remarks</t>
  </si>
  <si>
    <t>Date</t>
  </si>
  <si>
    <t>Ref. No.</t>
  </si>
  <si>
    <t>Type</t>
  </si>
  <si>
    <t>This Month</t>
  </si>
  <si>
    <t>Planned</t>
  </si>
  <si>
    <t>#</t>
  </si>
  <si>
    <t>الخطر
HAZARD/ RISKS INVOLVED</t>
  </si>
  <si>
    <t>وصف الخطر
RISK DESCRIPTION</t>
  </si>
  <si>
    <t>جهة  الخطر
Risk Owner</t>
  </si>
  <si>
    <t>تقييم الخطر الأولي
INITIAL RISK ASSESSMENT</t>
  </si>
  <si>
    <t>إجراءات السيطرة والتحكم
RISK CONTROL MEASURE</t>
  </si>
  <si>
    <t>تقييم الخطر المتبقي
RESIDUAL RISK ASSESSMENT</t>
  </si>
  <si>
    <t>خطة خفض الخطر
MITIGATION PLAN</t>
  </si>
  <si>
    <t>الجهة المسؤولة عن التنفيذ
RESPONSIBLE</t>
  </si>
  <si>
    <t>تاريخ الاستحقاق
DUE DATE</t>
  </si>
  <si>
    <t>الحالة
STATUS</t>
  </si>
  <si>
    <t>ملاحظات
COMMENTS</t>
  </si>
  <si>
    <t>الاحتمالية
PROBABILITY</t>
  </si>
  <si>
    <t>التأثير
IMPACT</t>
  </si>
  <si>
    <t>التقييم
RISK SCORE</t>
  </si>
  <si>
    <t>Not commitment to technical specification</t>
  </si>
  <si>
    <t>Failure of consultants and contractors to comply with approved Infrastructure technical specifications in design and constructions will lead to nonconforming Infrastructure assets</t>
  </si>
  <si>
    <t>_ Design Approval Process.
_ Materials testing and acceptance process.
_ Material submittals and samples process.
_ Quality control and inspection process.
_ Approval of QA/QC project plan.
_ Project manager site visits
_ QA/QC reporting process.
_ Assets Handing Over Process.</t>
  </si>
  <si>
    <t>No Action Required</t>
  </si>
  <si>
    <t>FINANCIAL</t>
  </si>
  <si>
    <t>HSE</t>
  </si>
  <si>
    <t>LEGAL - CONTRACTUAL</t>
  </si>
  <si>
    <t xml:space="preserve">Other </t>
  </si>
  <si>
    <t>External &amp; Internal</t>
  </si>
  <si>
    <t>Show the status of the project Claims by completing the following table:</t>
  </si>
  <si>
    <t>Engineer Response</t>
  </si>
  <si>
    <t>Doc Reference</t>
  </si>
  <si>
    <t>Engineer Recommendation</t>
  </si>
  <si>
    <t>Response Date</t>
  </si>
  <si>
    <t>Project Category</t>
  </si>
  <si>
    <t>Parks Area</t>
  </si>
  <si>
    <t>Contract Number</t>
  </si>
  <si>
    <t>Region</t>
  </si>
  <si>
    <t>Contractor Name</t>
  </si>
  <si>
    <t>Project Manager</t>
  </si>
  <si>
    <t>Division</t>
  </si>
  <si>
    <t>Project Management</t>
  </si>
  <si>
    <t>SPI</t>
  </si>
  <si>
    <t>Contract Value</t>
  </si>
  <si>
    <t>Recap Value</t>
  </si>
  <si>
    <t>N/A</t>
  </si>
  <si>
    <t>PART A - OCCUPATIONAL HEALTH &amp; SAFETY KEY PERFORMANCE INDICATORS (OHS KPIs)</t>
  </si>
  <si>
    <t>KPIs</t>
  </si>
  <si>
    <t>YTD</t>
  </si>
  <si>
    <t>ITD</t>
  </si>
  <si>
    <t>Average No. of Employees</t>
  </si>
  <si>
    <t>Consultant</t>
  </si>
  <si>
    <t>Sub-Cont.</t>
  </si>
  <si>
    <t xml:space="preserve">Total </t>
  </si>
  <si>
    <t>Man-hours worked</t>
  </si>
  <si>
    <t>Work Days Lost</t>
  </si>
  <si>
    <t>Reportable Incidents ( within 24 Hrs) (KPI 2-02 &amp; KPI 3-01)</t>
  </si>
  <si>
    <t>Recordable Incidents (within 24 Hrs) (KPI 2-02 , 2-06 &amp; 3-01, 3-02)</t>
  </si>
  <si>
    <t>Incident Rates / Frequency</t>
  </si>
  <si>
    <t>EHS Department Resources (KPI 5-01)</t>
  </si>
  <si>
    <t>Number of Employees in EHS Department (UAE Nationals)</t>
  </si>
  <si>
    <t>Number of Employees in EHS Department (Non UAE Nationals - Expatriates)</t>
  </si>
  <si>
    <t>Number of Employees attended the AD EHSMS Practitioner  Course</t>
  </si>
  <si>
    <t>Number of Employees Registered at Qudorat</t>
  </si>
  <si>
    <t>Written warning notices from  the SRA  (KPI 5-04)</t>
  </si>
  <si>
    <t>Number of warning notices received</t>
  </si>
  <si>
    <t>Number of improvement notices received</t>
  </si>
  <si>
    <t>Number of prohibition notices received</t>
  </si>
  <si>
    <t>Number of fines/penalties/
prosecutions received 
from the SRA (KPI 5-05)</t>
  </si>
  <si>
    <t>Number of penalties / fines received</t>
  </si>
  <si>
    <t>Number of enforceable undertakings</t>
  </si>
  <si>
    <t>Total value of all fines / penalties/ enforceable undertakings enforced (AED)</t>
  </si>
  <si>
    <t>Number of Monitoring Activities of Contractors / Supply Chain (KPI 3-03)</t>
  </si>
  <si>
    <t>ADM/ DCI</t>
  </si>
  <si>
    <t>Inspections Performed by</t>
  </si>
  <si>
    <t>SRA / ADM / 
Consultant</t>
  </si>
  <si>
    <t xml:space="preserve"> Specific Requirement / Part System Audit </t>
  </si>
  <si>
    <t>ADM/
Consultant</t>
  </si>
  <si>
    <t xml:space="preserve"> Full EHSMS / IMS Audit Performed by</t>
  </si>
  <si>
    <t xml:space="preserve"> Corrective Actions Issued by</t>
  </si>
  <si>
    <t xml:space="preserve"> Breach Notices Issued by</t>
  </si>
  <si>
    <t>Permit to Work</t>
  </si>
  <si>
    <t>Number of Excavation Permit issued by</t>
  </si>
  <si>
    <t>Number of Confined Space Permit issued by</t>
  </si>
  <si>
    <t>Number of Hot Work Permit issued by</t>
  </si>
  <si>
    <t>Number of Lifting Permit issued by</t>
  </si>
  <si>
    <t>Number of OTHER Permits issued by</t>
  </si>
  <si>
    <t>Trainings</t>
  </si>
  <si>
    <t xml:space="preserve"> Number of Internal Trainings</t>
  </si>
  <si>
    <t xml:space="preserve"> Number of External (Third Party) Trainings</t>
  </si>
  <si>
    <t xml:space="preserve"> Number of HSE Induction</t>
  </si>
  <si>
    <t>Number of Tool Box Talk</t>
  </si>
  <si>
    <t>Meetings</t>
  </si>
  <si>
    <t xml:space="preserve"> ADM/Consultant/Contractor</t>
  </si>
  <si>
    <t xml:space="preserve"> Consultant/Contractor</t>
  </si>
  <si>
    <t xml:space="preserve"> Contractor</t>
  </si>
  <si>
    <t>PART B-ENVIRONMENTAL  KEY PERFORMANCE INDICATORS</t>
  </si>
  <si>
    <t>Environmental Incidents</t>
  </si>
  <si>
    <t>Renewable Resource</t>
  </si>
  <si>
    <t xml:space="preserve">Total Water Consumption (cubic meter) 
 </t>
  </si>
  <si>
    <t>Total Paper Consumption  (Kg)</t>
  </si>
  <si>
    <t>Non-Renewable Resource</t>
  </si>
  <si>
    <t xml:space="preserve">Total Power Consumption (Kilowatts Hours (kW h) ) </t>
  </si>
  <si>
    <t>Total Fuel Consumption (Litre)</t>
  </si>
  <si>
    <t>Waste Management</t>
  </si>
  <si>
    <t>Solid (kg)
by Contractor</t>
  </si>
  <si>
    <t>Liquid (L)
by Contractor</t>
  </si>
  <si>
    <t xml:space="preserve">Fast Deer Transport  CN-1175796 </t>
  </si>
  <si>
    <t>Type of EHS Training</t>
  </si>
  <si>
    <t>Training Date</t>
  </si>
  <si>
    <t>Training Topic</t>
  </si>
  <si>
    <t>No. of 
Attendees</t>
  </si>
  <si>
    <t>Total Training 
Hours</t>
  </si>
  <si>
    <t>Sub-Contractor</t>
  </si>
  <si>
    <t>Internal Training</t>
  </si>
  <si>
    <t>Induction</t>
  </si>
  <si>
    <t>Total Training Hours</t>
  </si>
  <si>
    <t>Incident Category</t>
  </si>
  <si>
    <t>Contract 
No:</t>
  </si>
  <si>
    <t>Incident 
Location</t>
  </si>
  <si>
    <t>Incident 
Date</t>
  </si>
  <si>
    <t>Incident 
Time</t>
  </si>
  <si>
    <t>Age</t>
  </si>
  <si>
    <t>Nationality</t>
  </si>
  <si>
    <t>Experience</t>
  </si>
  <si>
    <t>Name of the Injured Person's Organisation</t>
  </si>
  <si>
    <t>Work Days
 Lost</t>
  </si>
  <si>
    <t>Activity Type</t>
  </si>
  <si>
    <t>Incident 
Photo</t>
  </si>
  <si>
    <t>O-12727</t>
  </si>
  <si>
    <t>W-16</t>
  </si>
  <si>
    <t>10.30 am</t>
  </si>
  <si>
    <t xml:space="preserve">Auger drill accidentally hit the nearby existing Sewer force main line (250mm Dia GRP of Pumping Station - PS3/7) and subsequent damages resulted in minor sewer discharge on the ground.  </t>
  </si>
  <si>
    <t>Geo-Technical Soil Investigation</t>
  </si>
  <si>
    <t>Report No.</t>
  </si>
  <si>
    <t>Serverity</t>
  </si>
  <si>
    <t xml:space="preserve">Date Open </t>
  </si>
  <si>
    <t>Date Close</t>
  </si>
  <si>
    <t>Status</t>
  </si>
  <si>
    <t>Days Pending</t>
  </si>
  <si>
    <t>Reported By</t>
  </si>
  <si>
    <t>DCIL-EHS-NCR-C-1-CCC-001</t>
  </si>
  <si>
    <t>Excavation without safety arrangements, proper detour/traffic management, plastic barriers not secured, PPE</t>
  </si>
  <si>
    <t>Project Type</t>
  </si>
  <si>
    <t>Contract Duration</t>
  </si>
  <si>
    <t>Elapsed Duration</t>
  </si>
  <si>
    <t>CPI</t>
  </si>
  <si>
    <t>Mainland</t>
  </si>
  <si>
    <t>Text Here</t>
  </si>
  <si>
    <t>abc-3512-4521</t>
  </si>
  <si>
    <t>Commenc. Date</t>
  </si>
  <si>
    <t>Days</t>
  </si>
  <si>
    <t>Start Date</t>
  </si>
  <si>
    <t>End Date</t>
  </si>
  <si>
    <t>Remain Duration</t>
  </si>
  <si>
    <t>Approved EOT</t>
  </si>
  <si>
    <t>Forecast Date</t>
  </si>
  <si>
    <t>Days of Delay</t>
  </si>
  <si>
    <t>Planned Schedual</t>
  </si>
  <si>
    <t>Actual Schedual</t>
  </si>
  <si>
    <t>Revised Value</t>
  </si>
  <si>
    <t>Actual Paid</t>
  </si>
  <si>
    <t>Allocated  2021</t>
  </si>
  <si>
    <t>Cumulative Paid</t>
  </si>
  <si>
    <t>Month/Year</t>
  </si>
  <si>
    <t>Completion Date</t>
  </si>
  <si>
    <t>Forecast</t>
  </si>
  <si>
    <t>Completion Percentage</t>
  </si>
  <si>
    <t>Remarks / Brief Reasons for Status</t>
  </si>
  <si>
    <t>% Completion as per last Report</t>
  </si>
  <si>
    <t xml:space="preserve"> % Planed</t>
  </si>
  <si>
    <t>Actual%  to date</t>
  </si>
  <si>
    <t>Activity 1</t>
  </si>
  <si>
    <t>Activity 2</t>
  </si>
  <si>
    <t>Activity 3</t>
  </si>
  <si>
    <t>Consultant Name</t>
  </si>
  <si>
    <t>Final Status</t>
  </si>
  <si>
    <t>Approved</t>
  </si>
  <si>
    <t>Rejected</t>
  </si>
  <si>
    <t>Doc Refrence</t>
  </si>
  <si>
    <t>Response</t>
  </si>
  <si>
    <t>ADM Reply</t>
  </si>
  <si>
    <t>Reply Date</t>
  </si>
  <si>
    <t>Pending</t>
  </si>
  <si>
    <t>SPI Speedometer</t>
  </si>
  <si>
    <t>Gauge</t>
  </si>
  <si>
    <t>SPI &lt; 80%</t>
  </si>
  <si>
    <t>SPI 80% to 90%</t>
  </si>
  <si>
    <t>SPI Min</t>
  </si>
  <si>
    <t>SPI 90% to 110%</t>
  </si>
  <si>
    <t>SPI Max</t>
  </si>
  <si>
    <t>SPI &gt; 110%</t>
  </si>
  <si>
    <t>Calibration</t>
  </si>
  <si>
    <t>Construction</t>
  </si>
  <si>
    <t>Issued</t>
  </si>
  <si>
    <t>Paid</t>
  </si>
  <si>
    <t>Advance</t>
  </si>
  <si>
    <t>CPI Speedometer</t>
  </si>
  <si>
    <t>CPI &lt; 80%</t>
  </si>
  <si>
    <t>CPI 80% to 90%</t>
  </si>
  <si>
    <t>CPI 90% to 110%</t>
  </si>
  <si>
    <t>CPI &gt; 110%</t>
  </si>
  <si>
    <t>Cumulative to Date</t>
  </si>
  <si>
    <t>Pending for &gt;14 Days</t>
  </si>
  <si>
    <t>Pending Last Month</t>
  </si>
  <si>
    <t>Sub-Contractors Prequalification</t>
  </si>
  <si>
    <t>Issue</t>
  </si>
  <si>
    <t>Pending / Open</t>
  </si>
  <si>
    <t>Suplier Prequalification</t>
  </si>
  <si>
    <t>Method of Statements</t>
  </si>
  <si>
    <t>NOC's *</t>
  </si>
  <si>
    <t>Non-Conformity Reports (NCR's) *</t>
  </si>
  <si>
    <t>Site Instructions (SI) *</t>
  </si>
  <si>
    <t>Third Parties Reports *</t>
  </si>
  <si>
    <t>Request for Informations (RFI's) *</t>
  </si>
  <si>
    <t>Material Submittal *</t>
  </si>
  <si>
    <t>Work Instruction Request (WIR) *</t>
  </si>
  <si>
    <t>Daily Report *</t>
  </si>
  <si>
    <t>Quality Item</t>
  </si>
  <si>
    <r>
      <t xml:space="preserve">* Copy of documents </t>
    </r>
    <r>
      <rPr>
        <b/>
        <sz val="10"/>
        <rFont val="Arial"/>
        <family val="2"/>
      </rPr>
      <t>for this month only</t>
    </r>
    <r>
      <rPr>
        <sz val="10"/>
        <rFont val="Arial"/>
        <family val="2"/>
      </rPr>
      <t xml:space="preserve"> to be attached as a appendex </t>
    </r>
  </si>
  <si>
    <t>Shop Drowings Submittal *</t>
  </si>
  <si>
    <t>Visit Observation *</t>
  </si>
  <si>
    <t>Maintinance &amp; Calibration Reports *</t>
  </si>
  <si>
    <t>Invoice Number</t>
  </si>
  <si>
    <t>Clearance Date</t>
  </si>
  <si>
    <t>Not Yet</t>
  </si>
  <si>
    <t>Payment Value 
DHS</t>
  </si>
  <si>
    <t>B524685</t>
  </si>
  <si>
    <t>Progress Payments</t>
  </si>
  <si>
    <t>B524686</t>
  </si>
  <si>
    <t>B524687</t>
  </si>
  <si>
    <t>B524688</t>
  </si>
  <si>
    <t>Laboratory Tests *</t>
  </si>
  <si>
    <t>Complition %</t>
  </si>
  <si>
    <t>Show the risk register associated with the project activities by completing the following table:</t>
  </si>
  <si>
    <t>Mitigation Action</t>
  </si>
  <si>
    <t>Resolved</t>
  </si>
  <si>
    <t>Labor Resources &amp;  Equipment Resources Against time (Planned Vs Actual)</t>
  </si>
  <si>
    <t>Other</t>
  </si>
  <si>
    <t>Time</t>
  </si>
  <si>
    <t>Average Monthly Planned</t>
  </si>
  <si>
    <t>Average Monthly Actual</t>
  </si>
  <si>
    <t xml:space="preserve">Contract Information </t>
  </si>
  <si>
    <t>Award Date</t>
  </si>
  <si>
    <t>Revised Date</t>
  </si>
  <si>
    <t>Show the status of the project from Actual Expenditure point of view for contractor by completing the following tables:</t>
  </si>
  <si>
    <t>ManPowers</t>
  </si>
  <si>
    <t>Actually Provided on site</t>
  </si>
  <si>
    <t>Actually Provided on site (As per Baseline)</t>
  </si>
  <si>
    <t xml:space="preserve">Contractor Name </t>
  </si>
  <si>
    <t>Commencement Date</t>
  </si>
  <si>
    <t>Planned To Date</t>
  </si>
  <si>
    <t xml:space="preserve"> Description</t>
  </si>
  <si>
    <t>EOT (Days)</t>
  </si>
  <si>
    <t>Cost (DHs)</t>
  </si>
  <si>
    <t>Recommended
EOT (Days)</t>
  </si>
  <si>
    <t>Recommended
Cost (DHs)</t>
  </si>
  <si>
    <t>Approved
EOT (Days)</t>
  </si>
  <si>
    <t>Approved
Cost (DHs)</t>
  </si>
  <si>
    <t>Labor</t>
  </si>
  <si>
    <t>Mason</t>
  </si>
  <si>
    <t>Electrician</t>
  </si>
  <si>
    <t>Operator</t>
  </si>
  <si>
    <t>Tiler</t>
  </si>
  <si>
    <t>Plumber/Pipe Fitter</t>
  </si>
  <si>
    <t>Gardener</t>
  </si>
  <si>
    <t>Carpenter</t>
  </si>
  <si>
    <t>Painter</t>
  </si>
  <si>
    <t>Irrigation Technician</t>
  </si>
  <si>
    <t>Steel Fixer</t>
  </si>
  <si>
    <t>Planned Monthly Value</t>
  </si>
  <si>
    <t>Planned Comulative Value</t>
  </si>
  <si>
    <t>% Monthly (Planned)</t>
  </si>
  <si>
    <t>%commulative (Planned)</t>
  </si>
  <si>
    <t>Actual Monthly Value</t>
  </si>
  <si>
    <t>Actual Comulative Value</t>
  </si>
  <si>
    <t>% Monthly (Actual)</t>
  </si>
  <si>
    <t>%commulative (Actual)</t>
  </si>
  <si>
    <t>Physical Progress</t>
  </si>
  <si>
    <t>Plan</t>
  </si>
  <si>
    <t>Cumm. Plan</t>
  </si>
  <si>
    <t>Cumm. Actual</t>
  </si>
  <si>
    <t>Monthly (Planned) %</t>
  </si>
  <si>
    <t>Monthly (Actual) %</t>
  </si>
  <si>
    <t xml:space="preserve">Contract Duration </t>
  </si>
  <si>
    <t xml:space="preserve">Elapsed Duration </t>
  </si>
  <si>
    <t>Approved VO's</t>
  </si>
  <si>
    <t xml:space="preserve">Revised Value </t>
  </si>
  <si>
    <t>Remaining Value</t>
  </si>
  <si>
    <t xml:space="preserve">Total Certified This Year </t>
  </si>
  <si>
    <t xml:space="preserve">Total Paid This Year </t>
  </si>
  <si>
    <t>Report Period</t>
  </si>
  <si>
    <t>Planned Cash Flow for this Year (DHs)</t>
  </si>
  <si>
    <t>Dhs</t>
  </si>
  <si>
    <t>Planned  (DHs)</t>
  </si>
  <si>
    <t>Cumulative Planned  (DHs)</t>
  </si>
  <si>
    <t>Type of Submittal</t>
  </si>
  <si>
    <t>Major Submittals that might affect the project Target Completion Date (Brief Description)</t>
  </si>
  <si>
    <t>Planned Submission Date</t>
  </si>
  <si>
    <t>Actual  Submission Date</t>
  </si>
  <si>
    <t>Planned Approval Date</t>
  </si>
  <si>
    <t>Actual Approval Date</t>
  </si>
  <si>
    <t xml:space="preserve"> Critical submittals which might have impact to the schedule </t>
  </si>
  <si>
    <t>Moderate ( Between 5% - 10%)</t>
  </si>
  <si>
    <t>Not Submitted</t>
  </si>
  <si>
    <t>CONTRACTOR'S LETTER REFERENCE</t>
  </si>
  <si>
    <t>TITLE</t>
  </si>
  <si>
    <t>EVENT
DATE</t>
  </si>
  <si>
    <t>NOTICE
DUE DATE
(28 Days)</t>
  </si>
  <si>
    <t>ACTUAL SUBMISSION</t>
  </si>
  <si>
    <t>INTERIM CLAIM SUBMISSION</t>
  </si>
  <si>
    <t>FINAL CLAIM SUBMISSION</t>
  </si>
  <si>
    <t>ENGINEER'S RESPONSE</t>
  </si>
  <si>
    <t>MERIT</t>
  </si>
  <si>
    <t>PRINCIPLE</t>
  </si>
  <si>
    <t>IMPACT ON
PROGRAMME</t>
  </si>
  <si>
    <t>IMPACT ON 
TIME FOR 
COMPLETION</t>
  </si>
  <si>
    <t>IMPACT ON
CONTRACT PRICE</t>
  </si>
  <si>
    <t>RELATED CORRESPONDENCE</t>
  </si>
  <si>
    <t>FURTHER
ACTION BY</t>
  </si>
  <si>
    <t>DESCRIPTION OF 
FURTHER ACTION</t>
  </si>
  <si>
    <t>XXX-XXXX-XXXXXXXXX</t>
  </si>
  <si>
    <t>Notice of Claim for xxxxxxxx</t>
  </si>
  <si>
    <t>YES</t>
  </si>
  <si>
    <t>NO</t>
  </si>
  <si>
    <t>TBA</t>
  </si>
  <si>
    <t>ASSESS CLAIM</t>
  </si>
  <si>
    <t>CLAIM TO BE REJECTED IN PRINCIPLE</t>
  </si>
  <si>
    <t>Shows detailed information about events of claimes</t>
  </si>
  <si>
    <t xml:space="preserve">[B] BOQ RECAP Amount (AED) </t>
  </si>
  <si>
    <t>Amount Submitted by the Contractor</t>
  </si>
  <si>
    <t>Amount Verified by the Engineer</t>
  </si>
  <si>
    <t>Contractor Claim</t>
  </si>
  <si>
    <t>Average Number of Training Hours per Employee (KPI 5-02)</t>
  </si>
  <si>
    <t>Estimated at Competion (EAT)</t>
  </si>
  <si>
    <t>Approved Claims</t>
  </si>
  <si>
    <t>Potential Claims</t>
  </si>
  <si>
    <t>Claim</t>
  </si>
  <si>
    <t>xxx-xxxx-xxxxxx</t>
  </si>
  <si>
    <t>Variation Type</t>
  </si>
  <si>
    <t>Potential Variation</t>
  </si>
  <si>
    <t>xxx - xxx - xxxxxx</t>
  </si>
  <si>
    <t>Eng. Request for proposal</t>
  </si>
  <si>
    <t>Contractor's Proposal</t>
  </si>
  <si>
    <t>Approval with comments</t>
  </si>
  <si>
    <t xml:space="preserve">Engineer's response 
</t>
  </si>
  <si>
    <t xml:space="preserve">Engineer's recommendation </t>
  </si>
  <si>
    <t>Measurable</t>
  </si>
  <si>
    <t>VO Type</t>
  </si>
  <si>
    <t>Engineer's Instruction</t>
  </si>
  <si>
    <t>Agreed</t>
  </si>
  <si>
    <t>Document Name :</t>
  </si>
  <si>
    <t>Document Ref. No. :</t>
  </si>
  <si>
    <t>Version :</t>
  </si>
  <si>
    <t>User Instruction :</t>
  </si>
  <si>
    <t>Issue Date :</t>
  </si>
  <si>
    <t>Document Owner :</t>
  </si>
  <si>
    <t>Project Monthly Report Tamplate</t>
  </si>
  <si>
    <t>Abu Dhabi Municipality - Infrasctructure and Municipal Assests Sector</t>
  </si>
  <si>
    <t>Project Monthly Progress Report</t>
  </si>
  <si>
    <t>Project Title :</t>
  </si>
  <si>
    <t>Project Stage :</t>
  </si>
  <si>
    <t>Report Number :</t>
  </si>
  <si>
    <t>Submission Date :</t>
  </si>
  <si>
    <t>Name :</t>
  </si>
  <si>
    <t xml:space="preserve">Prepared By </t>
  </si>
  <si>
    <t xml:space="preserve">Consultatnt Name </t>
  </si>
  <si>
    <t xml:space="preserve">Approved By </t>
  </si>
  <si>
    <t>Position :</t>
  </si>
  <si>
    <t>ADM - MIA - 4.1 - F - 04</t>
  </si>
  <si>
    <t xml:space="preserve">Photo Description </t>
  </si>
  <si>
    <t>Photo Here</t>
  </si>
  <si>
    <t>KPI - 01</t>
  </si>
  <si>
    <t>KPI - 02</t>
  </si>
  <si>
    <t>KPI - 03</t>
  </si>
  <si>
    <t>KPI - 04</t>
  </si>
  <si>
    <t>KPI - 05</t>
  </si>
  <si>
    <t>KPI - 06</t>
  </si>
  <si>
    <t>KPI - 07</t>
  </si>
  <si>
    <t>KPI - 08</t>
  </si>
  <si>
    <t>Content Description :</t>
  </si>
  <si>
    <t>Form</t>
  </si>
  <si>
    <t>01</t>
  </si>
  <si>
    <t>02</t>
  </si>
  <si>
    <t>03</t>
  </si>
  <si>
    <t>04</t>
  </si>
  <si>
    <t>Sheet Name</t>
  </si>
  <si>
    <t>Sheet Description</t>
  </si>
  <si>
    <t>DC</t>
  </si>
  <si>
    <t>Tamplate Information</t>
  </si>
  <si>
    <t>00</t>
  </si>
  <si>
    <t xml:space="preserve">Consultant Name </t>
  </si>
  <si>
    <t>KPI-1 Description ( Including units)</t>
  </si>
  <si>
    <t>KPI-2 Description ( Including units)</t>
  </si>
  <si>
    <t>KPI-3 Description ( Including units)</t>
  </si>
  <si>
    <t>KPI-4 Description ( Including units)</t>
  </si>
  <si>
    <t>KPI-5 Description ( Including units)</t>
  </si>
  <si>
    <t>KPI-6 Description ( Including units)</t>
  </si>
  <si>
    <t>KPI-7 Description ( Including units)</t>
  </si>
  <si>
    <t>KPI-8 Description ( Including units)</t>
  </si>
  <si>
    <t xml:space="preserve">Contractor's  proposal </t>
  </si>
  <si>
    <t>Show the status of projects recap status by completing the following table:</t>
  </si>
  <si>
    <t>Project Recap</t>
  </si>
  <si>
    <t>Please be aware about any undesired inputs in the range of calculation in each log</t>
  </si>
  <si>
    <t>text 1</t>
  </si>
  <si>
    <t>text 2</t>
  </si>
  <si>
    <t>Signature :</t>
  </si>
  <si>
    <t>All data in all sheets are required</t>
  </si>
  <si>
    <t xml:space="preserve">Acheivements </t>
  </si>
  <si>
    <t>Summary</t>
  </si>
  <si>
    <t>Schedule</t>
  </si>
  <si>
    <t>Commercial Status C</t>
  </si>
  <si>
    <t>05</t>
  </si>
  <si>
    <t>06</t>
  </si>
  <si>
    <t>07</t>
  </si>
  <si>
    <t>08</t>
  </si>
  <si>
    <t>Commercial Status E</t>
  </si>
  <si>
    <t>Quality Status</t>
  </si>
  <si>
    <t>Project Issues</t>
  </si>
  <si>
    <t>Critical Submitals</t>
  </si>
  <si>
    <t>09</t>
  </si>
  <si>
    <t>10</t>
  </si>
  <si>
    <t>11</t>
  </si>
  <si>
    <t>12</t>
  </si>
  <si>
    <t>13</t>
  </si>
  <si>
    <t>Risk Register</t>
  </si>
  <si>
    <t>CashFlow &amp; Progress</t>
  </si>
  <si>
    <t>Resources</t>
  </si>
  <si>
    <t xml:space="preserve">KPIs </t>
  </si>
  <si>
    <t>Progress Photos</t>
  </si>
  <si>
    <t>14</t>
  </si>
  <si>
    <t>15</t>
  </si>
  <si>
    <t>16</t>
  </si>
  <si>
    <t>17</t>
  </si>
  <si>
    <t>Claims Details</t>
  </si>
  <si>
    <t>Claims Status</t>
  </si>
  <si>
    <t>Recap Status</t>
  </si>
  <si>
    <t>18</t>
  </si>
  <si>
    <t>19</t>
  </si>
  <si>
    <t>20</t>
  </si>
  <si>
    <t>21</t>
  </si>
  <si>
    <t>HSE Training</t>
  </si>
  <si>
    <t>HSE Incidents</t>
  </si>
  <si>
    <t>HSE NCR's Log</t>
  </si>
  <si>
    <t>xxx - xxxxxxx- xx</t>
  </si>
  <si>
    <t>Text here</t>
  </si>
  <si>
    <t>Project Issues Report</t>
  </si>
  <si>
    <t>Project Quality Status Report</t>
  </si>
  <si>
    <t xml:space="preserve">Project Commercial Status Report - Consultant </t>
  </si>
  <si>
    <t xml:space="preserve">Project Commercial Status Report - Contrctor </t>
  </si>
  <si>
    <t>Project Schedule Report</t>
  </si>
  <si>
    <t>Acheivement Summary Report</t>
  </si>
  <si>
    <t>Major / Critical Submittals Log</t>
  </si>
  <si>
    <t>Resources Histogram Report</t>
  </si>
  <si>
    <t>Project Claims Status Log</t>
  </si>
  <si>
    <t>Detailed Claims Trends Register</t>
  </si>
  <si>
    <t xml:space="preserve">Project Variation Detailes </t>
  </si>
  <si>
    <t>Project Recap Summary</t>
  </si>
  <si>
    <t>From</t>
  </si>
  <si>
    <t>To</t>
  </si>
  <si>
    <t>Rate %</t>
  </si>
  <si>
    <t>Assessment</t>
  </si>
  <si>
    <t xml:space="preserve">Project Risk Register </t>
  </si>
  <si>
    <t>Show the status of the project from Actual Expenditure point of view for consultant by completing the following tables:</t>
  </si>
  <si>
    <t>Instructed Variation</t>
  </si>
  <si>
    <t>Approved Variation</t>
  </si>
  <si>
    <t>HSE NCR REGISTER</t>
  </si>
  <si>
    <t>Project Incidents Details</t>
  </si>
  <si>
    <t>Description of Incident 
(Brief description within 5 sentences)</t>
  </si>
  <si>
    <t>Injuries</t>
  </si>
  <si>
    <t>Incident</t>
  </si>
  <si>
    <t>Average No of HSE Training Hours Per Employee</t>
  </si>
  <si>
    <t>Entity</t>
  </si>
  <si>
    <t>Avg. No of Employees</t>
  </si>
  <si>
    <r>
      <t xml:space="preserve">Total
</t>
    </r>
    <r>
      <rPr>
        <b/>
        <sz val="7"/>
        <rFont val="Arial"/>
        <family val="2"/>
      </rPr>
      <t xml:space="preserve"> </t>
    </r>
    <r>
      <rPr>
        <sz val="7"/>
        <rFont val="Arial"/>
        <family val="2"/>
      </rPr>
      <t>Training Hours</t>
    </r>
  </si>
  <si>
    <t>Number of Sessions</t>
  </si>
  <si>
    <t xml:space="preserve"> Period 
in Hours</t>
  </si>
  <si>
    <t>Avg.No of training hours per Employee</t>
  </si>
  <si>
    <t>Hours</t>
  </si>
  <si>
    <r>
      <rPr>
        <b/>
        <i/>
        <sz val="10"/>
        <color theme="1"/>
        <rFont val="Arial"/>
        <family val="2"/>
      </rPr>
      <t>Reportable Occupational Illness/Disease</t>
    </r>
    <r>
      <rPr>
        <i/>
        <sz val="10"/>
        <color theme="1"/>
        <rFont val="Arial"/>
        <family val="2"/>
      </rPr>
      <t xml:space="preserve">
Any work-related abnormal condition or disorder, other than an injury, which is mainly caused by exposure to environmental factors associated with the employment.</t>
    </r>
  </si>
  <si>
    <r>
      <rPr>
        <b/>
        <i/>
        <sz val="10"/>
        <color theme="1"/>
        <rFont val="Arial"/>
        <family val="2"/>
      </rPr>
      <t>Reportable Dangerous Occurrence</t>
    </r>
    <r>
      <rPr>
        <i/>
        <sz val="10"/>
        <color theme="1"/>
        <rFont val="Arial"/>
        <family val="2"/>
      </rPr>
      <t xml:space="preserve">
A significant incident arising out of or in the course of work that did not result in injuries and/or fatalities but had the potential to have done so. Refer to Schedule A (Mechanism 6.0 AD EHSMS RF).</t>
    </r>
  </si>
  <si>
    <r>
      <rPr>
        <b/>
        <i/>
        <sz val="10"/>
        <color theme="1"/>
        <rFont val="Arial"/>
        <family val="2"/>
      </rPr>
      <t>Restricted Workday Cases (RWC)</t>
    </r>
    <r>
      <rPr>
        <i/>
        <sz val="10"/>
        <color theme="1"/>
        <rFont val="Arial"/>
        <family val="2"/>
      </rPr>
      <t xml:space="preserve">
A work-related injury or illness that results in limitations on work activity that prevent an individual from doing any task of his/her normal job of from doing all of the job for any part of the day.</t>
    </r>
  </si>
  <si>
    <r>
      <rPr>
        <b/>
        <i/>
        <sz val="10"/>
        <color theme="1"/>
        <rFont val="Arial"/>
        <family val="2"/>
      </rPr>
      <t>Medical Treatment Cases (MTC)</t>
    </r>
    <r>
      <rPr>
        <i/>
        <sz val="10"/>
        <color theme="1"/>
        <rFont val="Arial"/>
        <family val="2"/>
      </rPr>
      <t xml:space="preserve">
A work-related injury or illness that calls for medication, treatment, or medical check that is administered by a health-care professional and that goes beyond first aid case.</t>
    </r>
  </si>
  <si>
    <r>
      <rPr>
        <b/>
        <i/>
        <sz val="10"/>
        <color theme="1"/>
        <rFont val="Arial"/>
        <family val="2"/>
      </rPr>
      <t xml:space="preserve">First Aid Injury </t>
    </r>
    <r>
      <rPr>
        <i/>
        <sz val="10"/>
        <color theme="1"/>
        <rFont val="Arial"/>
        <family val="2"/>
      </rPr>
      <t xml:space="preserve">
A minor work-related injury or illness that calls for only simple “First Aid” treatment and does not call for follow-up treatment by a health-care professional.</t>
    </r>
  </si>
  <si>
    <r>
      <rPr>
        <b/>
        <i/>
        <sz val="10"/>
        <color theme="1"/>
        <rFont val="Arial"/>
        <family val="2"/>
      </rPr>
      <t>Near Misses</t>
    </r>
    <r>
      <rPr>
        <i/>
        <sz val="10"/>
        <color theme="1"/>
        <rFont val="Arial"/>
        <family val="2"/>
      </rPr>
      <t xml:space="preserve">
An unplanned event, event series or condition that occurred at the workplace which, although not resulting in any injury, illness or environmental damage, had the potential to do so.</t>
    </r>
  </si>
  <si>
    <r>
      <rPr>
        <b/>
        <i/>
        <sz val="10"/>
        <color theme="1"/>
        <rFont val="Arial"/>
        <family val="2"/>
      </rPr>
      <t>Environment - Moderate</t>
    </r>
    <r>
      <rPr>
        <i/>
        <sz val="10"/>
        <color theme="1"/>
        <rFont val="Arial"/>
        <family val="2"/>
      </rPr>
      <t xml:space="preserve">
An incident where moderate reversible environmental impact has occurred or is likely to occur to the environment and/or there is a moderate health risk to workers and/or the community.</t>
    </r>
  </si>
  <si>
    <r>
      <rPr>
        <b/>
        <i/>
        <sz val="10"/>
        <color theme="1"/>
        <rFont val="Arial"/>
        <family val="2"/>
      </rPr>
      <t>Environment - Minor</t>
    </r>
    <r>
      <rPr>
        <i/>
        <sz val="10"/>
        <color theme="1"/>
        <rFont val="Arial"/>
        <family val="2"/>
      </rPr>
      <t xml:space="preserve">
An incident where minor, reversible damage requiring little or no remediation has occurred.
For Example:Spill / Release / Discharge to Land 
(Including from drip tray, diesel drum, equipments)</t>
    </r>
  </si>
  <si>
    <t>Q1-2021</t>
  </si>
  <si>
    <t>Q2-2021</t>
  </si>
  <si>
    <t>Q3-2021</t>
  </si>
  <si>
    <t>Q4-2021</t>
  </si>
  <si>
    <r>
      <rPr>
        <b/>
        <i/>
        <sz val="12"/>
        <color theme="1"/>
        <rFont val="Arial"/>
        <family val="2"/>
      </rPr>
      <t>Fatality</t>
    </r>
    <r>
      <rPr>
        <i/>
        <sz val="10"/>
        <color theme="1"/>
        <rFont val="Arial"/>
        <family val="2"/>
      </rPr>
      <t xml:space="preserve">
Work-Related Fatality is a death resulting from an injury or illness, regardless of the time intervening between injury and death. </t>
    </r>
  </si>
  <si>
    <r>
      <rPr>
        <b/>
        <i/>
        <sz val="12"/>
        <color theme="1"/>
        <rFont val="Arial"/>
        <family val="2"/>
      </rPr>
      <t>Reportable Serious Injury</t>
    </r>
    <r>
      <rPr>
        <i/>
        <sz val="10"/>
        <color theme="1"/>
        <rFont val="Arial"/>
        <family val="2"/>
      </rPr>
      <t xml:space="preserve"> 
List of serious injuries that must be reported to the relevant authorities as per Schedule B (Mechanism 6.0 AD EHSMS RF). Lost time injury (LTI), Permanent total disability, Permanent partial disability, Lost workdays injury.</t>
    </r>
  </si>
  <si>
    <r>
      <rPr>
        <b/>
        <i/>
        <sz val="10"/>
        <color theme="1"/>
        <rFont val="Arial"/>
        <family val="2"/>
      </rPr>
      <t>Lost Time Injury Frequency Rate (LTIFR)</t>
    </r>
    <r>
      <rPr>
        <i/>
        <sz val="10"/>
        <color theme="1"/>
        <rFont val="Arial"/>
        <family val="2"/>
      </rPr>
      <t xml:space="preserve"> (KPI 2-05)
The total number of Lost Time Injuries per million man hours worked during the period. LTIFR=No. of LTI's x 1,000,000/ Working Hours.</t>
    </r>
  </si>
  <si>
    <r>
      <rPr>
        <b/>
        <i/>
        <sz val="10"/>
        <color theme="1"/>
        <rFont val="Arial"/>
        <family val="2"/>
      </rPr>
      <t xml:space="preserve">Lost Time Injury Severity Rate (LTISR) </t>
    </r>
    <r>
      <rPr>
        <i/>
        <sz val="10"/>
        <color theme="1"/>
        <rFont val="Arial"/>
        <family val="2"/>
      </rPr>
      <t>(KPI 2-04)
The total number of lost Workdays per million man hours worked during the period. LTISR=No. of Workdays Lost x 1,000,000/ Working Hours.</t>
    </r>
  </si>
  <si>
    <r>
      <rPr>
        <b/>
        <i/>
        <sz val="10"/>
        <color theme="1"/>
        <rFont val="Arial"/>
        <family val="2"/>
      </rPr>
      <t>Total Reportable Case Frequency (TRCF)</t>
    </r>
    <r>
      <rPr>
        <i/>
        <sz val="10"/>
        <color theme="1"/>
        <rFont val="Arial"/>
        <family val="2"/>
      </rPr>
      <t xml:space="preserve"> (KPI 2-03)
The total reportable incidents per million man hours worked during the period. TRCF=TRC x 1,000,000/ Working Hours.</t>
    </r>
  </si>
  <si>
    <r>
      <rPr>
        <b/>
        <sz val="10"/>
        <color theme="1"/>
        <rFont val="Arial"/>
        <family val="2"/>
      </rPr>
      <t>Review / Approval of EHS Procedures</t>
    </r>
    <r>
      <rPr>
        <sz val="10"/>
        <color theme="1"/>
        <rFont val="Arial"/>
        <family val="2"/>
      </rPr>
      <t xml:space="preserve"> (EHS CMP Plan, Emergency Procedure, Lifting Plan,  RA, EIA &amp; Other related docs. for site work)</t>
    </r>
  </si>
  <si>
    <r>
      <rPr>
        <b/>
        <sz val="10"/>
        <color theme="1"/>
        <rFont val="Arial"/>
        <family val="2"/>
      </rPr>
      <t>Contractor Incidents Investigated by SRA / ADM/Consultant (Entity)</t>
    </r>
    <r>
      <rPr>
        <sz val="10"/>
        <color theme="1"/>
        <rFont val="Arial"/>
        <family val="2"/>
      </rPr>
      <t xml:space="preserve"> </t>
    </r>
  </si>
  <si>
    <r>
      <rPr>
        <b/>
        <i/>
        <sz val="10"/>
        <color theme="1"/>
        <rFont val="Arial"/>
        <family val="2"/>
      </rPr>
      <t>Environment - Major</t>
    </r>
    <r>
      <rPr>
        <i/>
        <sz val="10"/>
        <color theme="1"/>
        <rFont val="Arial"/>
        <family val="2"/>
      </rPr>
      <t xml:space="preserve"> 
An incident where irreversible or long term environmental impacts have occurred or are likely to occur to the environment and/or there is a significant health risk to workers and/or the community.</t>
    </r>
  </si>
  <si>
    <r>
      <t xml:space="preserve">Non-Hazardous Waste Disposal
</t>
    </r>
    <r>
      <rPr>
        <sz val="10"/>
        <color theme="1"/>
        <rFont val="Arial"/>
        <family val="2"/>
      </rPr>
      <t>Amount of non-hazardous (solid and liquid) waste collected by 
  Service Providers for disposal (kg, L)</t>
    </r>
  </si>
  <si>
    <r>
      <rPr>
        <b/>
        <sz val="10"/>
        <color theme="1"/>
        <rFont val="Arial"/>
        <family val="2"/>
      </rPr>
      <t>Waste Hauling Agency</t>
    </r>
    <r>
      <rPr>
        <sz val="10"/>
        <color theme="1"/>
        <rFont val="Arial"/>
        <family val="2"/>
      </rPr>
      <t xml:space="preserve"> (CWM approved) - Name &amp; License No.</t>
    </r>
  </si>
  <si>
    <r>
      <rPr>
        <b/>
        <sz val="10"/>
        <color theme="1"/>
        <rFont val="Arial"/>
        <family val="2"/>
      </rPr>
      <t>Waste Hauling Agency</t>
    </r>
    <r>
      <rPr>
        <sz val="10"/>
        <color theme="1"/>
        <rFont val="Arial"/>
        <family val="2"/>
      </rPr>
      <t xml:space="preserve"> 
(CWM approved) - Name &amp; License No.</t>
    </r>
  </si>
  <si>
    <r>
      <t xml:space="preserve">Non-Hazardous Waste Recycling
</t>
    </r>
    <r>
      <rPr>
        <sz val="10"/>
        <color theme="1"/>
        <rFont val="Arial"/>
        <family val="2"/>
      </rPr>
      <t>Amount of segregated non-hazardous (solid and liquid) waste collected by Service  Providers for recycling / reuse / further processing (kg, L).</t>
    </r>
  </si>
  <si>
    <r>
      <t xml:space="preserve">Hazardous Waste Disposal
</t>
    </r>
    <r>
      <rPr>
        <sz val="10"/>
        <color theme="1"/>
        <rFont val="Arial"/>
        <family val="2"/>
      </rPr>
      <t>Amount of hazardous (solid and liquid) waste collected by  Service Providers for disposal (kg, L).</t>
    </r>
  </si>
  <si>
    <r>
      <t xml:space="preserve">Hazardous Waste Recycling
</t>
    </r>
    <r>
      <rPr>
        <sz val="10"/>
        <color theme="1"/>
        <rFont val="Arial"/>
        <family val="2"/>
      </rPr>
      <t xml:space="preserve">Amount of hazardous (solid and liquid) waste collected by Service Providers for recycling / reuse / further processing (kg, L). </t>
    </r>
  </si>
  <si>
    <t>Name Here</t>
  </si>
  <si>
    <t>Job Title</t>
  </si>
  <si>
    <t>Injured person</t>
  </si>
  <si>
    <t>CPY</t>
  </si>
  <si>
    <t>Report Data Date :</t>
  </si>
  <si>
    <t>Potent.Vos / EOT / Save (Dhs)</t>
  </si>
  <si>
    <t>Approved.Vos / EOT  (Dhs)</t>
  </si>
  <si>
    <t>Project DOF No.</t>
  </si>
  <si>
    <t>Potential Changes</t>
  </si>
  <si>
    <t>Overall Status of project / Achievements within the month</t>
  </si>
  <si>
    <t>Occupational Illness</t>
  </si>
  <si>
    <t>First Aid Injury</t>
  </si>
  <si>
    <t>Property Damage</t>
  </si>
  <si>
    <t>Env.Major</t>
  </si>
  <si>
    <t>Env.Medium</t>
  </si>
  <si>
    <t>Env.Minor</t>
  </si>
  <si>
    <t>O-12728</t>
  </si>
  <si>
    <t>W-17</t>
  </si>
  <si>
    <t>O-12729</t>
  </si>
  <si>
    <t>W-18</t>
  </si>
  <si>
    <t>O-12730</t>
  </si>
  <si>
    <t>W-19</t>
  </si>
  <si>
    <r>
      <rPr>
        <b/>
        <i/>
        <sz val="10"/>
        <color theme="1"/>
        <rFont val="Arial"/>
        <family val="2"/>
      </rPr>
      <t>Equipment / Property Damage</t>
    </r>
    <r>
      <rPr>
        <i/>
        <sz val="10"/>
        <color theme="1"/>
        <rFont val="Arial"/>
        <family val="2"/>
      </rPr>
      <t xml:space="preserve">
Damage to equipment or property due to an incident.</t>
    </r>
  </si>
  <si>
    <t>External Training</t>
  </si>
  <si>
    <t>Project Name</t>
  </si>
  <si>
    <t>:</t>
  </si>
  <si>
    <t>Roads</t>
  </si>
  <si>
    <t>E-13</t>
  </si>
  <si>
    <t>Report Date</t>
  </si>
  <si>
    <t>Project Duration</t>
  </si>
  <si>
    <t xml:space="preserve">Project Stage </t>
  </si>
  <si>
    <t>DHs</t>
  </si>
  <si>
    <t>Design_Build</t>
  </si>
  <si>
    <t>Project Location</t>
  </si>
  <si>
    <t xml:space="preserve">Project Components </t>
  </si>
  <si>
    <t xml:space="preserve">Project Description </t>
  </si>
  <si>
    <t xml:space="preserve">Project Information </t>
  </si>
  <si>
    <t xml:space="preserve">Contractor Infromation </t>
  </si>
  <si>
    <t>Percent</t>
  </si>
  <si>
    <t>Approved Changes</t>
  </si>
  <si>
    <t>Certified This Year</t>
  </si>
  <si>
    <t>Paid this Year</t>
  </si>
  <si>
    <t>Buget Paid</t>
  </si>
  <si>
    <t>CPI Min</t>
  </si>
  <si>
    <t>CPI Max</t>
  </si>
  <si>
    <t xml:space="preserve">Planned </t>
  </si>
  <si>
    <t xml:space="preserve">Quality Performance </t>
  </si>
  <si>
    <t>Claims and Variations</t>
  </si>
  <si>
    <t>Total Claims</t>
  </si>
  <si>
    <t>Pend. Contractor</t>
  </si>
  <si>
    <t>HSE Status</t>
  </si>
  <si>
    <t>Incidents</t>
  </si>
  <si>
    <t>Training</t>
  </si>
  <si>
    <t>HSE NCR's</t>
  </si>
  <si>
    <t>Opened</t>
  </si>
  <si>
    <t>NOC's</t>
  </si>
  <si>
    <t>Compliance%</t>
  </si>
  <si>
    <t>Material Submittals</t>
  </si>
  <si>
    <t>Shop Drowing Sub.</t>
  </si>
  <si>
    <t>Laboratory Tests</t>
  </si>
  <si>
    <t>LTIFR</t>
  </si>
  <si>
    <t>NCR's Completion</t>
  </si>
  <si>
    <t>RFI's Completion</t>
  </si>
  <si>
    <t>Pend. Consultant</t>
  </si>
  <si>
    <t>Pend. ADM</t>
  </si>
  <si>
    <t>Pending Engineer</t>
  </si>
  <si>
    <t>Pending ADM</t>
  </si>
  <si>
    <t>aaa</t>
  </si>
  <si>
    <t>Veriation Orders</t>
  </si>
  <si>
    <t>Body part injured/
Property damage/</t>
  </si>
  <si>
    <t>ADM Approval Date</t>
  </si>
  <si>
    <t>Payments and Contractual information for contractor</t>
  </si>
  <si>
    <t>Payments and Contractual information for consultant</t>
  </si>
  <si>
    <t>Main statistics about quality items</t>
  </si>
  <si>
    <t>Major issues in the project</t>
  </si>
  <si>
    <t>Project resources status</t>
  </si>
  <si>
    <t>Status of Main KPIs in the project</t>
  </si>
  <si>
    <t>Claims Register with all information about Claims</t>
  </si>
  <si>
    <t>Claims events with all information about events</t>
  </si>
  <si>
    <t>VOs Status</t>
  </si>
  <si>
    <t>Recap calculations for project progress</t>
  </si>
  <si>
    <t>Summary Statistics for Health and Safety and Environmental Issues in the project</t>
  </si>
  <si>
    <t>HSE Training Register for Project</t>
  </si>
  <si>
    <t>HSE Incidents Register for Project</t>
  </si>
  <si>
    <t>HSE NCR's status report for Project</t>
  </si>
  <si>
    <t>Summary dashboard is reading automatically from the data already provided in other sheets</t>
  </si>
  <si>
    <t>Please enter Dates and Numbers carefully in correct formats, improper formats may affecte the auto calculations in the document</t>
  </si>
  <si>
    <t xml:space="preserve">The range for Auto Calculations in each logsheet is 200 rows, for logs containing data exceed 200 rows formulas should be amended </t>
  </si>
  <si>
    <t xml:space="preserve">Information about this template </t>
  </si>
  <si>
    <t>Critical submittals which effect on project schedule</t>
  </si>
  <si>
    <t>Project risk register with assessment and mitigation plans</t>
  </si>
  <si>
    <t>Brief about Project Cash Flow and Progress</t>
  </si>
  <si>
    <t>Photos for project activities and achievements</t>
  </si>
  <si>
    <t>Variations Orders with all information about Vos</t>
  </si>
  <si>
    <t>Cost &amp; Budget</t>
  </si>
  <si>
    <t xml:space="preserve">Budget Performance </t>
  </si>
  <si>
    <t>Budget This Year</t>
  </si>
  <si>
    <t>Remaining Budget</t>
  </si>
  <si>
    <t>Project Challenges / Critical Issues</t>
  </si>
  <si>
    <t>Suggested Solutions &amp; Mitigation Actions</t>
  </si>
  <si>
    <t>Major Project Progress During Next Period</t>
  </si>
  <si>
    <t xml:space="preserve">Schedule Performance </t>
  </si>
  <si>
    <t xml:space="preserve">Cumulative Major Project Progress Tasks &amp; Construction Performance </t>
  </si>
  <si>
    <t>Compliance to Budget %</t>
  </si>
  <si>
    <t xml:space="preserve">Remaining Budget </t>
  </si>
  <si>
    <t>Budget Paid</t>
  </si>
  <si>
    <t>Total Contract Budget (DHs)</t>
  </si>
  <si>
    <t>Budget This Year (DHs)</t>
  </si>
  <si>
    <t xml:space="preserve">Cumulative Certified </t>
  </si>
  <si>
    <t xml:space="preserve">Potent. VO's | Save </t>
  </si>
  <si>
    <t>Planned Cash Flow for This Year (DHs)</t>
  </si>
  <si>
    <t>Cumulative (Planned) %</t>
  </si>
  <si>
    <t>Cumulative (Actual) %</t>
  </si>
  <si>
    <t>Cumulative Planned</t>
  </si>
  <si>
    <t>Cumulative Actual</t>
  </si>
  <si>
    <t>Planned Cumulative Value</t>
  </si>
  <si>
    <t>Cumulative Certified</t>
  </si>
  <si>
    <t>22</t>
  </si>
  <si>
    <t>Formats for Columns in log sheet where fields calculated automatically</t>
  </si>
  <si>
    <t>Covering Page</t>
  </si>
  <si>
    <t>Project Name and Detailes (Project name and project number will appear in all other pages based on this sheet value)</t>
  </si>
  <si>
    <t>Dashboard contains key informations and summary about project status as of the report Cut-off date</t>
  </si>
  <si>
    <t>Brief about major Achievements in the project during this month</t>
  </si>
  <si>
    <t>Brief about major activities in whole project Schedule</t>
  </si>
  <si>
    <t>Contract Number :</t>
  </si>
  <si>
    <t>Initiation</t>
  </si>
  <si>
    <t>No. of Plots</t>
  </si>
  <si>
    <t>Roads Lane Length</t>
  </si>
  <si>
    <t>Lane Km</t>
  </si>
  <si>
    <t>Project Value</t>
  </si>
  <si>
    <t>Earned Value</t>
  </si>
  <si>
    <t>CEI</t>
  </si>
  <si>
    <t>EAC</t>
  </si>
  <si>
    <t>% Value Paid</t>
  </si>
  <si>
    <t>Payment Value 
 (Excuding VAT) DHS</t>
  </si>
  <si>
    <t>To be filled by ADM Staff</t>
  </si>
  <si>
    <t>Major Activities
( To be agreed with ADM Team at the time of approval baseline )</t>
  </si>
  <si>
    <t>All Contracts values and cash flow and payments gross amount exclding VAT</t>
  </si>
  <si>
    <t>Invoice Date
(Cut-off Date)</t>
  </si>
  <si>
    <t>CashFlow Against time (Planned Vs Actual)</t>
  </si>
  <si>
    <t>Project KPI's Report as Approved Baseline</t>
  </si>
  <si>
    <t>Recommended</t>
  </si>
  <si>
    <t>Not recommended</t>
  </si>
  <si>
    <t>Partially recommended</t>
  </si>
  <si>
    <t>BOQ 
Section Number / Bill Number / Division Number</t>
  </si>
  <si>
    <t>Section Number / Bill Number / Division Number 1</t>
  </si>
  <si>
    <t>Section Number / Bill Number / Division Number 2</t>
  </si>
  <si>
    <t>Section Number / Bill Number / Division Number 3</t>
  </si>
  <si>
    <t>Section Number / Bill Number / Division Number 4</t>
  </si>
  <si>
    <t>Section Number / Bill Number / Division Number 5</t>
  </si>
  <si>
    <t>Section Number / Bill Number / Division Number 6</t>
  </si>
  <si>
    <t>Section Number / Bill Number / Division Number 7</t>
  </si>
  <si>
    <t>Description Here</t>
  </si>
  <si>
    <t>Planned Value</t>
  </si>
  <si>
    <t>Risk Matrix</t>
  </si>
  <si>
    <t>مصفوفة المخاطر
Risk Matrix</t>
  </si>
  <si>
    <t xml:space="preserve">Risk Probability     تقييم الاحتمالية    </t>
  </si>
  <si>
    <t xml:space="preserve">Risk Impact
تقييم الأثر </t>
  </si>
  <si>
    <t>Risk Assessment Criteria</t>
  </si>
  <si>
    <t>الاحتمالية
Probability</t>
  </si>
  <si>
    <t>مؤكد
Very High</t>
  </si>
  <si>
    <t>غالبا
High</t>
  </si>
  <si>
    <t>محتمل
Medium</t>
  </si>
  <si>
    <t>ضئيل
Low</t>
  </si>
  <si>
    <t>ضئيل جدأ
Very Low</t>
  </si>
  <si>
    <t>معايير تقييم الاحتمالية
Probability Criteria</t>
  </si>
  <si>
    <t>حدث  الخطر سابقاً في المشروع الحالي أكثر من مرة ويحصل عادة في مشاريع مشابهة 
Risk has Occurred Previously Many Times During This Project, And it is Occurred Usually  in Other Similar Projects</t>
  </si>
  <si>
    <t>حدث  الخطر سابقاً في المشروع الحالي ويحصل عادة في مشاريع مشابهة 
Risk has Occurred Previously During This Project, And it is Occurred Usually in Other Similar Projects</t>
  </si>
  <si>
    <t>لم يحدث الخطر في المشروع الحالي ولكن حصل نادراً في مشاريع مشابهة 
Risk has Not Occurred Previously During This Project, But it is Occurred Sometimes in Other Similar Projects</t>
  </si>
  <si>
    <t xml:space="preserve">لم  يحدث الخطر في المشروع الحالي ولا في أي من المشاريع  المشابهة
Risk Never Occurred Previously During This Project or Other Semilar Projects </t>
  </si>
  <si>
    <t>نوع الخطر
Risk Type</t>
  </si>
  <si>
    <t xml:space="preserve">Risk Impact     تقييم الأثر    </t>
  </si>
  <si>
    <t>عالي جداً
Very High</t>
  </si>
  <si>
    <t>عالي
High</t>
  </si>
  <si>
    <t>متوسط
Medium</t>
  </si>
  <si>
    <t>ضعيف
Low</t>
  </si>
  <si>
    <t>ضعيف جداً
Very Low</t>
  </si>
  <si>
    <t>مالي
Financial</t>
  </si>
  <si>
    <t>زمني
Schidual</t>
  </si>
  <si>
    <t>جودة
Quality</t>
  </si>
  <si>
    <t xml:space="preserve">مخاطر  تمنع كلياً تحقيق الأهداف والمخرجات  الرئيسية للمشروع 
Risks prevent completely achieving the main goals / Outcomes of the project </t>
  </si>
  <si>
    <t xml:space="preserve">مخاطر  تمنع جزئياً  تحقيق الأهداف والمخرجات  الرئيسية للمشروع .
Risks prevent partially achieving the main goals / Outcomes of the project </t>
  </si>
  <si>
    <t xml:space="preserve">مخاطر  تؤثر على تحقيق الأهداف والمخرجات  الرئيسية للمشروع 
Risks affect achieving the main goals / Outcomes of the project </t>
  </si>
  <si>
    <t xml:space="preserve">مخاطر  تؤثر بشكل بسيط على تحقيق الأهداف والمخرجات  الرئيسية للمشروع 
Risks slightly affect achieving the main goals / Outcomes of the project </t>
  </si>
  <si>
    <t xml:space="preserve">مخاطر  تؤثر  على تحقيق الأهداف  والمخرجات  الثانوية للمشروع 
Risks affect achieving subsidiary goals / Outcomes of the project </t>
  </si>
  <si>
    <t>مخاطر تؤدي إلى عدم الالتزامات بالمواصفات الفنية بشكل كامل لكافة الأصول  
Risks lead to completely non-compliance with the technical specifications for all assets</t>
  </si>
  <si>
    <t>مخاطر تؤدي إلى عدم الالتزامات بالمواصفات الفنية بشكل جزئي لكافة الأصول  
Risks lead to partially non-compliance with the technical specifications for all assets</t>
  </si>
  <si>
    <t>مخاطر تؤدي إلى عدم الالتزامات بالمواصفات الفنية بشكل كامل لبعض الأصول  
Risks lead to completely non-compliance with the technical specifications for some assets</t>
  </si>
  <si>
    <t>مخاطر تؤدي إلى عدم الالتزامات بالمواصفات الفنية  بشكل جزئي لبعض الأصول 
Risks lead to partially non-compliance with the technical specifications for some assets</t>
  </si>
  <si>
    <t>مخاطر تؤدي إلى عدم الالتزامات بالمواصفات الفنية للأصول بشكل طفيف جداً لبعض الأصول 
Risks lead to slightly non-compliance with the technical specifications of some assets</t>
  </si>
  <si>
    <t>مخاطر  إلى فقدان  كامل لبيانات ومستندات المشروع 
Risks lead to completely missing in project information or documents</t>
  </si>
  <si>
    <t>مخاطر  إلى فقدان  كبير  في بيانات ومستندات المشروع 
Risks lead to major missing in project information or documents</t>
  </si>
  <si>
    <t>مخاطر  إلى فقدان  بسيط في بيانات ومستندات المشروع 
Risks lead to slightly missing in project information or documents</t>
  </si>
  <si>
    <t>مخاطر  تؤثر  على دقة بيانات ومستندات المشروع 
Risks affect on accurecy of project information or documents</t>
  </si>
  <si>
    <t>مخاطر  تؤثر  بشكل بسيط على دقة بيانات ومستندات المشروع 
Risks affect slightly on accurecy of project information or documents</t>
  </si>
  <si>
    <t>الخطر يؤثر على سمعة البلدية بشكل كبير 
Risks will have Major impact on ADM reputation</t>
  </si>
  <si>
    <t>الخطر يؤثر على سمعة البلدية بشكل متوسط 
Risks will have medium impact on ADM reputation</t>
  </si>
  <si>
    <t>الخطر يؤثر على سمعة البلدية بشكل مؤثر 
Risks will have effective impact on ADM reputation</t>
  </si>
  <si>
    <t>الخطر يؤثر على سمعة البلدية بشكل طفيف 
Risks will have slight impact on ADM reputation</t>
  </si>
  <si>
    <t>الخطر يؤثر على سمعة البلدية بشكل طفيف جدا
Risks will have very slight impact on ADM reputation</t>
  </si>
  <si>
    <t>تعاقدي / قانوني
Contractual / Legal</t>
  </si>
  <si>
    <t>مخاطر قد تؤدي إلى مخالفة كبيرة للقوانين والتشريعات  
Risks could lead to Major non-compliance for lows and legistlations</t>
  </si>
  <si>
    <t>مخاطر قد تؤدي إلى مخالفة جزئية للقوانين والتشريعات  
Risks could lead to minor non-compliance for lows and legistlations</t>
  </si>
  <si>
    <t>مخاطر قد تؤدي إلى عدم الالتزام بالشروط التعاقدية والالتزامات  
Risks could lead to non-compliance for Contracts and Contractual Commitments</t>
  </si>
  <si>
    <t>مخاطر قد تؤدي إلى مطالبات تعاقدية كبيرة 
Risks could lead to major contractual claims</t>
  </si>
  <si>
    <t>مخاطر قد تؤدي إلى مطالبات تعاقدية بسيطة 
Risks could lead to minor contractual claims</t>
  </si>
  <si>
    <t>صحة وسلامة وبيئة 
HSE</t>
  </si>
  <si>
    <t>مخاطر قد تؤدي إلى عدم التزام كامل  بمتطلبات الصحة والسلامة والبيئة 
Risks could lead to major  non-compliance for HSE Requirements</t>
  </si>
  <si>
    <t>مخاطر قد تؤدي إلى عدم التزام جزئي  بمتطلبات الصحة والسلامة والبيئة 
Risks could lead to minor non-compliance for HSE Requirements</t>
  </si>
  <si>
    <t>مخاطر قد تؤدي إلى عدم التزام مؤثر  بمتطلبات الصحة والسلامة والبيئة 
Risks could lead to effective non-compliance for HSE Requirements</t>
  </si>
  <si>
    <t>مخاطر قد تؤدي إلى عدم التزام طفيف   بمتطلبات الصحة والسلامة والبيئة 
Risks could lead to slight non-compliance for HSE Requirements</t>
  </si>
  <si>
    <t>مخاطر قد تؤدي إلى عدم التزام طفيف جداً  بمتطلبات الصحة والسلامة والبيئة 
Risks could lead to very slight non-compliance for HSE Requirements</t>
  </si>
  <si>
    <t xml:space="preserve">Risk Control </t>
  </si>
  <si>
    <t>تقييم الخطر
Risk Evaluation</t>
  </si>
  <si>
    <t>مرتفع جدا
Very High</t>
  </si>
  <si>
    <t>مرتفع
High</t>
  </si>
  <si>
    <t>منخفض
Low</t>
  </si>
  <si>
    <t>منخفض جدا
Very Low</t>
  </si>
  <si>
    <t>16-25</t>
  </si>
  <si>
    <t>9-15</t>
  </si>
  <si>
    <t>5-8</t>
  </si>
  <si>
    <t>3-4</t>
  </si>
  <si>
    <t>1-2</t>
  </si>
  <si>
    <t>الإجراء المطلوب
Actions Required</t>
  </si>
  <si>
    <t>يتطلب وضع خطة للتحكم وخفض  المخاطر
Risk Metigation Plan is Required
(Corrective Action, Preventive Action, Control Action)</t>
  </si>
  <si>
    <t>المراقبة والمتابعة
Monitoring
(No Action Required)</t>
  </si>
  <si>
    <t>مؤكد
Very High
5</t>
  </si>
  <si>
    <t>غالبا
High
4</t>
  </si>
  <si>
    <t>محتمل
Medium
3</t>
  </si>
  <si>
    <t>ضعيف
Low
2</t>
  </si>
  <si>
    <t>ضعيف جدأ
Very Low
1</t>
  </si>
  <si>
    <t>مرتفع جدا
Very High
5</t>
  </si>
  <si>
    <t>25
عالي جداً
Very High</t>
  </si>
  <si>
    <t>20
عالي جداً
Very High</t>
  </si>
  <si>
    <t>15
عالي
High</t>
  </si>
  <si>
    <t>10
عالي
High</t>
  </si>
  <si>
    <t>5
متوسط
Medium</t>
  </si>
  <si>
    <t>مرتفع
High
4</t>
  </si>
  <si>
    <t>16
عالي جداً
Very High</t>
  </si>
  <si>
    <t>12
عالي
High</t>
  </si>
  <si>
    <t>8
متوسط
Medium</t>
  </si>
  <si>
    <t>4
منخفض
Low</t>
  </si>
  <si>
    <t>متوسط
Medium
3</t>
  </si>
  <si>
    <t>9
عالي
High</t>
  </si>
  <si>
    <t>6
متوسط
Medium</t>
  </si>
  <si>
    <t>3
منخفض
Low</t>
  </si>
  <si>
    <t>منخفض
Low
2</t>
  </si>
  <si>
    <t>2
منخفض جداً
Very Low</t>
  </si>
  <si>
    <t>منخفض جدأ
Very Low
1</t>
  </si>
  <si>
    <t>1
منخفض جداً
Very Low</t>
  </si>
  <si>
    <t>يؤدي الخطر إلى الإنحراف عن الميزانية المخططة للمشروع بنسبة تزيد عن 30%
Risk could lead to deviation from planned budget more than 30%</t>
  </si>
  <si>
    <t>يؤدي الخطر إلى الإنحراف عن الميزانية المخططة للمشروع بنسبة بين  20% -  30%
Risk could lead to deviation from planned budget between 20% -  30%</t>
  </si>
  <si>
    <t>يؤدي الخطر إلى الإنحراف عن الميزانية المخططة للمشروع بنسبة بين  15% -  20%
Risk could lead to deviation from planned budget between 15% -  20%</t>
  </si>
  <si>
    <t>يؤدي الخطر إلى الإنحراف عن الميزانية المخططة للمشروع بنسبة بين  10% - 15%
Risk could lead to deviation from planned budget between 10% -  15%</t>
  </si>
  <si>
    <t>يؤدي الخطر إلى الإنحراف عن الميزانية المخططة للمشروع بنسبة تقل عن 10%
Risk could lead to deviation from planned budget less than 10%</t>
  </si>
  <si>
    <t>يؤدي الخطر إلى الإنحراف عن الجدول الزمني المعتمد للمشروع بنسبة تزيد عن 30%
Risk could lead to deviation from planned schedule more than 30%</t>
  </si>
  <si>
    <t>يؤدي الخطر إلى الإنحراف عن الجدول الزمني المعتمد  للمشروع بنسبة بين  20% - 30%
Risk could lead to deviation from planned schedule between 20% -  30%</t>
  </si>
  <si>
    <t>يؤدي الخطر إلى الإنحراف عن الجدول الزمني المعتمد للمشروع بنسبة بين  15% -  20%
Risk could lead to deviation from planned schedule between 15% -  20%</t>
  </si>
  <si>
    <t>يؤدي الخطر إلى الإنحراف عن الجدول الزمني المعتمد للمشروع بنسبة بين  10% - 15%
Risk could lead to deviation from planned schedule between 10% -  15%</t>
  </si>
  <si>
    <t>يؤدي الخطر إلى الإنحراف عن الجدول الزمني المعتمد للمشروع بنسبة تقل عن 10%
Risk could lead to deviation from planned schedule less than 10%</t>
  </si>
  <si>
    <t>Project Risk Management Methodology</t>
  </si>
  <si>
    <t>لم يحدث الخطر في المشروع الحالي ولكن يحصل عادة في مشاريع مشابهة 
Risk has Not Occurred Previously During This Project, But it is Occurred Usually in Other Similar Projects</t>
  </si>
  <si>
    <t>Notification Ref</t>
  </si>
  <si>
    <t>Deducted from Contractor's Payment</t>
  </si>
  <si>
    <t>Notified to Contractor</t>
  </si>
  <si>
    <t>Advance Payments Status</t>
  </si>
  <si>
    <t>Retention Money Status</t>
  </si>
  <si>
    <t>Retention Money released
 to Date</t>
  </si>
  <si>
    <t>Retention Money withheld
 to Date</t>
  </si>
  <si>
    <t>Advance Payment (AED)</t>
  </si>
  <si>
    <t>Recovered Amount (AED)</t>
  </si>
  <si>
    <t>Bank Guarantees</t>
  </si>
  <si>
    <t>Guarantee No</t>
  </si>
  <si>
    <t>Guarantee Type</t>
  </si>
  <si>
    <t>Guarantee Amount
 (AED)</t>
  </si>
  <si>
    <t>Valid Till</t>
  </si>
  <si>
    <t>By ADM</t>
  </si>
  <si>
    <t>EVI</t>
  </si>
  <si>
    <t xml:space="preserve">Project Earned Value  and Project Progress - Cost VS Time </t>
  </si>
  <si>
    <t>Cumulative Planned ADM (DHs)</t>
  </si>
  <si>
    <t>Planned By ADM (DHs)</t>
  </si>
  <si>
    <t>Project Performance</t>
  </si>
  <si>
    <t xml:space="preserve">Engineer Infromation </t>
  </si>
  <si>
    <t>Formats for fields should be filled manually by user</t>
  </si>
  <si>
    <t>Formats for fields calculated automatically</t>
  </si>
  <si>
    <t>Formats for fields should be filled manually and HAVE CRITICAL IMPACT ON THE AUTO CALCULATION</t>
  </si>
  <si>
    <t>Project X</t>
  </si>
  <si>
    <t>Method Statement</t>
  </si>
  <si>
    <t>New Rate</t>
  </si>
  <si>
    <t>Revision No</t>
  </si>
  <si>
    <t>1.0</t>
  </si>
  <si>
    <t>Event Reference</t>
  </si>
  <si>
    <t>Interim Claim Reference</t>
  </si>
  <si>
    <t>Brief Summary for Status during this Month</t>
  </si>
  <si>
    <t>Completion %</t>
  </si>
  <si>
    <t>Works Instructions (WI)</t>
  </si>
  <si>
    <t>Events References</t>
  </si>
  <si>
    <t>bbbb</t>
  </si>
  <si>
    <t>aaa, bbb</t>
  </si>
  <si>
    <t>CLAIM
DUE DATE</t>
  </si>
  <si>
    <t>BOQ Rate &amp; New Rates</t>
  </si>
  <si>
    <t>BOQ Rate</t>
  </si>
  <si>
    <t>Measurement Type</t>
  </si>
  <si>
    <t xml:space="preserve">Lump Sum </t>
  </si>
  <si>
    <t>Balance Advance Payment
 (AED)</t>
  </si>
  <si>
    <t>Balance Retention Mony (AED)</t>
  </si>
  <si>
    <t>Employer's Claim Trends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</si>
</sst>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409]d\-mmm\-yy;@"/>
    <numFmt numFmtId="165" formatCode="[$-409]dd\-mmm\-yy;@"/>
    <numFmt numFmtId="166" formatCode="0.0%"/>
    <numFmt numFmtId="167" formatCode="[$-409]dd/mmm/yy;@"/>
    <numFmt numFmtId="168" formatCode="dd/mm/yyyy;@"/>
    <numFmt numFmtId="169" formatCode="0.0"/>
    <numFmt numFmtId="170" formatCode="[$-10000]d\ mmm\ yyyy;@"/>
    <numFmt numFmtId="171" formatCode="#,##0.0"/>
  </numFmts>
  <fonts count="91">
    <font>
      <sz val="11"/>
      <color theme="1"/>
      <name val="Calibri"/>
      <family val="2"/>
      <scheme val="minor"/>
    </font>
    <font>
      <b/>
      <sz val="18"/>
      <name val="Arial"/>
      <family val="2"/>
    </font>
    <font>
      <sz val="14"/>
      <name val="Arial"/>
      <family val="2"/>
    </font>
    <font>
      <sz val="12"/>
      <name val="Arial"/>
      <family val="2"/>
    </font>
    <font>
      <sz val="10"/>
      <name val="Arial"/>
      <family val="2"/>
    </font>
    <font>
      <sz val="9"/>
      <name val="Arial"/>
      <family val="2"/>
    </font>
    <font>
      <sz val="10"/>
      <name val="Arial"/>
      <family val="2"/>
    </font>
    <font>
      <sz val="12"/>
      <name val="Arial"/>
      <family val="2"/>
    </font>
    <font>
      <sz val="14"/>
      <name val="Arial"/>
      <family val="2"/>
    </font>
    <font>
      <b/>
      <sz val="12"/>
      <name val="Arial"/>
      <family val="2"/>
    </font>
    <font>
      <sz val="11"/>
      <color theme="1"/>
      <name val="Calibri"/>
      <family val="2"/>
      <scheme val="minor"/>
    </font>
    <font>
      <b/>
      <sz val="11"/>
      <color theme="1"/>
      <name val="Calibri"/>
      <family val="2"/>
      <scheme val="minor"/>
    </font>
    <font>
      <sz val="13"/>
      <color theme="1"/>
      <name val="Stencil"/>
      <family val="5"/>
    </font>
    <font>
      <sz val="10"/>
      <color theme="1"/>
      <name val="Times New Roman"/>
      <family val="1"/>
    </font>
    <font>
      <sz val="8"/>
      <color theme="1"/>
      <name val="Times New Roman"/>
      <family val="1"/>
    </font>
    <font>
      <sz val="11"/>
      <name val="Calibri"/>
      <family val="2"/>
      <scheme val="minor"/>
    </font>
    <font>
      <sz val="11"/>
      <color theme="0"/>
      <name val="Calibri"/>
      <family val="2"/>
      <scheme val="minor"/>
    </font>
    <font>
      <b/>
      <sz val="10"/>
      <name val="Arial"/>
      <family val="2"/>
    </font>
    <font>
      <sz val="12"/>
      <color theme="0"/>
      <name val="Calibri"/>
      <family val="2"/>
      <scheme val="minor"/>
    </font>
    <font>
      <b/>
      <sz val="9"/>
      <color indexed="81"/>
      <name val="Tahoma"/>
      <family val="2"/>
    </font>
    <font>
      <sz val="9"/>
      <color indexed="81"/>
      <name val="Tahoma"/>
      <family val="2"/>
    </font>
    <font>
      <b/>
      <sz val="10"/>
      <color rgb="FFFF0000"/>
      <name val="Arial"/>
      <family val="2"/>
    </font>
    <font>
      <sz val="8"/>
      <name val="Calibri"/>
      <family val="2"/>
      <scheme val="minor"/>
    </font>
    <font>
      <sz val="9"/>
      <color theme="0"/>
      <name val="Arial"/>
      <family val="2"/>
    </font>
    <font>
      <sz val="11"/>
      <color theme="0"/>
      <name val="Impact"/>
      <family val="2"/>
    </font>
    <font>
      <sz val="10"/>
      <color theme="1"/>
      <name val="Calibri"/>
      <family val="2"/>
      <scheme val="minor"/>
    </font>
    <font>
      <sz val="10"/>
      <color theme="1"/>
      <name val="Stencil"/>
      <family val="5"/>
    </font>
    <font>
      <sz val="10"/>
      <color theme="0"/>
      <name val="Arial"/>
      <family val="2"/>
    </font>
    <font>
      <sz val="15"/>
      <color theme="0"/>
      <name val="Impact"/>
      <family val="2"/>
    </font>
    <font>
      <sz val="10"/>
      <name val="Calibri"/>
      <family val="2"/>
      <scheme val="minor"/>
    </font>
    <font>
      <b/>
      <sz val="11"/>
      <color indexed="9"/>
      <name val="Arial"/>
      <family val="2"/>
    </font>
    <font>
      <sz val="10"/>
      <color rgb="FFFF0000"/>
      <name val="Arial"/>
      <family val="2"/>
    </font>
    <font>
      <sz val="10"/>
      <color theme="3" tint="0.39997558519241921"/>
      <name val="Arial"/>
      <family val="2"/>
    </font>
    <font>
      <b/>
      <sz val="10"/>
      <color theme="0"/>
      <name val="Calibri"/>
      <family val="2"/>
      <scheme val="minor"/>
    </font>
    <font>
      <sz val="10"/>
      <color theme="0"/>
      <name val="GE SS Two Light"/>
      <family val="1"/>
      <charset val="178"/>
    </font>
    <font>
      <sz val="10"/>
      <color rgb="FF254061"/>
      <name val="Arial"/>
      <family val="2"/>
    </font>
    <font>
      <sz val="10"/>
      <color indexed="17"/>
      <name val="Arial"/>
      <family val="2"/>
    </font>
    <font>
      <b/>
      <sz val="9"/>
      <color theme="1"/>
      <name val="Arial"/>
      <family val="2"/>
    </font>
    <font>
      <sz val="9"/>
      <color theme="1"/>
      <name val="Arial"/>
      <family val="2"/>
    </font>
    <font>
      <sz val="10"/>
      <color indexed="9"/>
      <name val="Arial"/>
      <family val="2"/>
    </font>
    <font>
      <b/>
      <sz val="10"/>
      <color theme="4" tint="-0.249977111117893"/>
      <name val="Calibri"/>
      <family val="2"/>
      <scheme val="minor"/>
    </font>
    <font>
      <b/>
      <sz val="10"/>
      <color theme="4" tint="-0.249977111117893"/>
      <name val="Arial"/>
      <family val="2"/>
    </font>
    <font>
      <b/>
      <sz val="10"/>
      <color theme="0"/>
      <name val="Arial"/>
      <family val="2"/>
    </font>
    <font>
      <sz val="10"/>
      <color theme="1"/>
      <name val="Franklin Gothic Book"/>
      <family val="2"/>
    </font>
    <font>
      <b/>
      <sz val="12"/>
      <color indexed="9"/>
      <name val="Arial"/>
      <family val="2"/>
    </font>
    <font>
      <sz val="22"/>
      <color theme="0" tint="-0.34998626667073579"/>
      <name val="Arial"/>
      <family val="2"/>
    </font>
    <font>
      <sz val="12"/>
      <color theme="1" tint="0.499984740745262"/>
      <name val="Arial"/>
      <family val="2"/>
    </font>
    <font>
      <sz val="11"/>
      <color theme="0"/>
      <name val="Arial"/>
      <family val="2"/>
    </font>
    <font>
      <sz val="11"/>
      <color theme="1"/>
      <name val="Arial"/>
      <family val="2"/>
    </font>
    <font>
      <sz val="20"/>
      <color theme="1"/>
      <name val="Arial"/>
      <family val="2"/>
    </font>
    <font>
      <sz val="13"/>
      <color theme="1"/>
      <name val="Arial"/>
      <family val="2"/>
    </font>
    <font>
      <b/>
      <sz val="13"/>
      <color theme="1"/>
      <name val="Arial"/>
      <family val="2"/>
    </font>
    <font>
      <b/>
      <sz val="11"/>
      <color theme="1"/>
      <name val="Arial"/>
      <family val="2"/>
    </font>
    <font>
      <sz val="12"/>
      <color indexed="9"/>
      <name val="Arial"/>
      <family val="2"/>
    </font>
    <font>
      <sz val="10"/>
      <color theme="0" tint="-0.34998626667073579"/>
      <name val="Arial"/>
      <family val="2"/>
    </font>
    <font>
      <sz val="10"/>
      <color theme="1"/>
      <name val="Arial"/>
      <family val="2"/>
    </font>
    <font>
      <sz val="12"/>
      <color theme="1"/>
      <name val="Arial"/>
      <family val="2"/>
    </font>
    <font>
      <b/>
      <sz val="10"/>
      <color theme="1"/>
      <name val="Arial"/>
      <family val="2"/>
    </font>
    <font>
      <b/>
      <sz val="15"/>
      <color indexed="9"/>
      <name val="Arial"/>
      <family val="2"/>
    </font>
    <font>
      <b/>
      <sz val="8"/>
      <name val="Arial"/>
      <family val="2"/>
    </font>
    <font>
      <sz val="8"/>
      <name val="Arial"/>
      <family val="2"/>
    </font>
    <font>
      <sz val="10"/>
      <color theme="0" tint="-0.499984740745262"/>
      <name val="Calibri"/>
      <family val="2"/>
      <scheme val="minor"/>
    </font>
    <font>
      <sz val="13"/>
      <color theme="0" tint="-0.499984740745262"/>
      <name val="Calibri"/>
      <family val="2"/>
      <scheme val="minor"/>
    </font>
    <font>
      <sz val="8"/>
      <color theme="0" tint="-0.499984740745262"/>
      <name val="Calibri"/>
      <family val="2"/>
      <scheme val="minor"/>
    </font>
    <font>
      <sz val="11"/>
      <name val="Arial"/>
      <family val="2"/>
    </font>
    <font>
      <b/>
      <sz val="11"/>
      <name val="Arial"/>
      <family val="2"/>
    </font>
    <font>
      <b/>
      <sz val="12"/>
      <color theme="0"/>
      <name val="Arial"/>
      <family val="2"/>
    </font>
    <font>
      <sz val="10"/>
      <name val="Arial Narrow"/>
      <family val="2"/>
    </font>
    <font>
      <sz val="10"/>
      <color rgb="FF000000"/>
      <name val="Arial"/>
      <family val="2"/>
    </font>
    <font>
      <b/>
      <sz val="7"/>
      <name val="Arial"/>
      <family val="2"/>
    </font>
    <font>
      <sz val="7"/>
      <name val="Arial"/>
      <family val="2"/>
    </font>
    <font>
      <b/>
      <sz val="9"/>
      <name val="Arial"/>
      <family val="2"/>
    </font>
    <font>
      <sz val="10"/>
      <color theme="1"/>
      <name val="Arial Narrow"/>
      <family val="2"/>
    </font>
    <font>
      <i/>
      <sz val="10"/>
      <color theme="1"/>
      <name val="Arial"/>
      <family val="2"/>
    </font>
    <font>
      <b/>
      <i/>
      <sz val="10"/>
      <color theme="1"/>
      <name val="Arial"/>
      <family val="2"/>
    </font>
    <font>
      <sz val="10"/>
      <color indexed="8"/>
      <name val="Arial"/>
      <family val="2"/>
    </font>
    <font>
      <b/>
      <i/>
      <sz val="12"/>
      <color theme="1"/>
      <name val="Arial"/>
      <family val="2"/>
    </font>
    <font>
      <sz val="11"/>
      <color rgb="FFFF0000"/>
      <name val="Arial"/>
      <family val="2"/>
    </font>
    <font>
      <b/>
      <sz val="9"/>
      <color theme="3"/>
      <name val="Arial"/>
      <family val="2"/>
    </font>
    <font>
      <b/>
      <sz val="10"/>
      <color theme="3"/>
      <name val="Arial"/>
      <family val="2"/>
    </font>
    <font>
      <sz val="9"/>
      <color theme="0" tint="-4.9989318521683403E-2"/>
      <name val="Arial"/>
      <family val="2"/>
    </font>
    <font>
      <b/>
      <sz val="9"/>
      <color theme="0"/>
      <name val="Arial"/>
      <family val="2"/>
    </font>
    <font>
      <sz val="9"/>
      <color theme="0" tint="-0.249977111117893"/>
      <name val="Arial"/>
      <family val="2"/>
    </font>
    <font>
      <b/>
      <sz val="8"/>
      <color theme="0" tint="-0.499984740745262"/>
      <name val="Arial"/>
      <family val="2"/>
    </font>
    <font>
      <sz val="18"/>
      <color theme="4"/>
      <name val="Impact"/>
      <family val="2"/>
    </font>
    <font>
      <b/>
      <sz val="9"/>
      <color theme="1"/>
      <name val="Tahoma"/>
      <family val="2"/>
    </font>
    <font>
      <sz val="11"/>
      <color theme="0" tint="-0.14999847407452621"/>
      <name val="Impact"/>
      <family val="2"/>
    </font>
    <font>
      <sz val="10"/>
      <name val="GE SS Two Light"/>
      <family val="1"/>
      <charset val="178"/>
    </font>
    <font>
      <sz val="12"/>
      <color theme="0"/>
      <name val="Arial"/>
      <family val="2"/>
    </font>
    <font>
      <sz val="10"/>
      <color theme="3"/>
      <name val="Arial"/>
      <family val="2"/>
    </font>
    <font>
      <sz val="10"/>
      <color theme="0"/>
      <name val="Impact"/>
      <family val="2"/>
    </font>
  </fonts>
  <fills count="2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0" tint="-0.14996795556505021"/>
        <bgColor indexed="64"/>
      </patternFill>
    </fill>
    <fill>
      <patternFill patternType="solid">
        <fgColor rgb="FFFF0000"/>
        <bgColor indexed="64"/>
      </patternFill>
    </fill>
    <fill>
      <patternFill patternType="solid">
        <fgColor theme="0" tint="-0.34998626667073579"/>
        <bgColor indexed="64"/>
      </patternFill>
    </fill>
    <fill>
      <patternFill patternType="solid">
        <fgColor rgb="FF00B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FF7979"/>
        <bgColor indexed="64"/>
      </patternFill>
    </fill>
    <fill>
      <patternFill patternType="solid">
        <fgColor rgb="FFFFFF00"/>
        <bgColor indexed="64"/>
      </patternFill>
    </fill>
    <fill>
      <patternFill patternType="solid">
        <fgColor theme="2"/>
        <bgColor indexed="64"/>
      </patternFill>
    </fill>
  </fills>
  <borders count="22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diagonal/>
    </border>
    <border>
      <left style="thin">
        <color theme="0" tint="-0.14993743705557422"/>
      </left>
      <right style="thin">
        <color theme="0" tint="-0.14993743705557422"/>
      </right>
      <top/>
      <bottom style="thin">
        <color theme="0" tint="-0.14996795556505021"/>
      </bottom>
      <diagonal/>
    </border>
    <border>
      <left/>
      <right/>
      <top style="thin">
        <color theme="0" tint="-0.14993743705557422"/>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bottom style="thin">
        <color theme="8"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style="thin">
        <color theme="0" tint="-0.14996795556505021"/>
      </top>
      <bottom style="thin">
        <color theme="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tint="-4.9989318521683403E-2"/>
      </right>
      <top style="thin">
        <color theme="0" tint="-4.9989318521683403E-2"/>
      </top>
      <bottom style="thin">
        <color theme="0" tint="-4.9989318521683403E-2"/>
      </bottom>
      <diagonal/>
    </border>
    <border>
      <left style="thick">
        <color theme="4"/>
      </left>
      <right/>
      <top/>
      <bottom/>
      <diagonal/>
    </border>
    <border>
      <left/>
      <right/>
      <top style="thin">
        <color theme="0" tint="-0.34998626667073579"/>
      </top>
      <bottom style="thin">
        <color theme="0" tint="-0.34998626667073579"/>
      </bottom>
      <diagonal/>
    </border>
    <border>
      <left style="thick">
        <color theme="4"/>
      </left>
      <right/>
      <top style="thin">
        <color theme="0" tint="-0.34998626667073579"/>
      </top>
      <bottom style="thin">
        <color theme="0" tint="-0.34998626667073579"/>
      </bottom>
      <diagonal/>
    </border>
    <border>
      <left/>
      <right/>
      <top style="thin">
        <color theme="0" tint="-0.34998626667073579"/>
      </top>
      <bottom/>
      <diagonal/>
    </border>
    <border>
      <left/>
      <right style="thin">
        <color theme="0" tint="-4.9989318521683403E-2"/>
      </right>
      <top style="thin">
        <color theme="0" tint="-0.34998626667073579"/>
      </top>
      <bottom style="thin">
        <color theme="0" tint="-0.34998626667073579"/>
      </bottom>
      <diagonal/>
    </border>
    <border>
      <left style="thin">
        <color theme="0" tint="-4.9989318521683403E-2"/>
      </left>
      <right/>
      <top style="thin">
        <color theme="0" tint="-0.34998626667073579"/>
      </top>
      <bottom style="thin">
        <color theme="0" tint="-0.34998626667073579"/>
      </bottom>
      <diagonal/>
    </border>
    <border>
      <left style="thick">
        <color theme="4"/>
      </left>
      <right/>
      <top/>
      <bottom style="thin">
        <color theme="0" tint="-0.34998626667073579"/>
      </bottom>
      <diagonal/>
    </border>
    <border>
      <left/>
      <right/>
      <top/>
      <bottom style="thin">
        <color theme="0" tint="-0.34998626667073579"/>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right/>
      <top style="thin">
        <color theme="4" tint="0.59996337778862885"/>
      </top>
      <bottom style="thin">
        <color theme="4" tint="0.59996337778862885"/>
      </bottom>
      <diagonal/>
    </border>
    <border>
      <left style="medium">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medium">
        <color theme="0" tint="-0.24994659260841701"/>
      </bottom>
      <diagonal/>
    </border>
    <border>
      <left style="thick">
        <color theme="4"/>
      </left>
      <right/>
      <top style="thin">
        <color theme="4" tint="0.59996337778862885"/>
      </top>
      <bottom style="thin">
        <color theme="4" tint="0.59996337778862885"/>
      </bottom>
      <diagonal/>
    </border>
    <border>
      <left style="thick">
        <color rgb="FFFFC000"/>
      </left>
      <right/>
      <top style="thin">
        <color theme="4" tint="0.59996337778862885"/>
      </top>
      <bottom style="thin">
        <color theme="4" tint="0.59996337778862885"/>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right/>
      <top style="thin">
        <color theme="4" tint="0.59996337778862885"/>
      </top>
      <bottom style="thick">
        <color rgb="FFFFC000"/>
      </bottom>
      <diagonal/>
    </border>
    <border>
      <left/>
      <right/>
      <top/>
      <bottom style="thin">
        <color theme="4" tint="0.59996337778862885"/>
      </bottom>
      <diagonal/>
    </border>
    <border>
      <left style="thick">
        <color rgb="FF009900"/>
      </left>
      <right/>
      <top style="thin">
        <color theme="4" tint="0.59996337778862885"/>
      </top>
      <bottom style="thin">
        <color theme="4" tint="0.59996337778862885"/>
      </bottom>
      <diagonal/>
    </border>
    <border>
      <left style="thick">
        <color rgb="FFFF0000"/>
      </left>
      <right/>
      <top style="thin">
        <color theme="4" tint="0.59996337778862885"/>
      </top>
      <bottom style="thin">
        <color theme="4" tint="0.59996337778862885"/>
      </bottom>
      <diagonal/>
    </border>
    <border>
      <left style="thick">
        <color theme="8" tint="-0.24994659260841701"/>
      </left>
      <right/>
      <top style="thin">
        <color theme="4" tint="0.59996337778862885"/>
      </top>
      <bottom style="thin">
        <color theme="4" tint="0.59996337778862885"/>
      </bottom>
      <diagonal/>
    </border>
    <border>
      <left style="thick">
        <color theme="7"/>
      </left>
      <right/>
      <top style="thin">
        <color theme="4" tint="0.59996337778862885"/>
      </top>
      <bottom style="thin">
        <color theme="4" tint="0.59996337778862885"/>
      </bottom>
      <diagonal/>
    </border>
    <border>
      <left style="thin">
        <color theme="0" tint="-0.14993743705557422"/>
      </left>
      <right style="thin">
        <color theme="0" tint="-0.14993743705557422"/>
      </right>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3743705557422"/>
      </right>
      <top/>
      <bottom style="thin">
        <color theme="0" tint="-0.14993743705557422"/>
      </bottom>
      <diagonal/>
    </border>
    <border>
      <left/>
      <right/>
      <top style="thick">
        <color theme="0" tint="-0.24994659260841701"/>
      </top>
      <bottom style="thick">
        <color theme="0" tint="-0.24994659260841701"/>
      </bottom>
      <diagonal/>
    </border>
    <border>
      <left style="thick">
        <color rgb="FFFFC000"/>
      </left>
      <right/>
      <top style="thin">
        <color theme="0" tint="-0.34998626667073579"/>
      </top>
      <bottom style="thin">
        <color theme="0" tint="-0.34998626667073579"/>
      </bottom>
      <diagonal/>
    </border>
    <border>
      <left style="thick">
        <color rgb="FFFFC000"/>
      </left>
      <right/>
      <top style="thin">
        <color theme="0" tint="-0.34998626667073579"/>
      </top>
      <bottom/>
      <diagonal/>
    </border>
    <border>
      <left style="thick">
        <color theme="8" tint="-0.499984740745262"/>
      </left>
      <right/>
      <top style="thick">
        <color theme="8" tint="-0.499984740745262"/>
      </top>
      <bottom style="thin">
        <color theme="0" tint="-0.34998626667073579"/>
      </bottom>
      <diagonal/>
    </border>
    <border>
      <left/>
      <right/>
      <top style="thick">
        <color theme="8" tint="-0.499984740745262"/>
      </top>
      <bottom style="thin">
        <color theme="0" tint="-0.34998626667073579"/>
      </bottom>
      <diagonal/>
    </border>
    <border>
      <left/>
      <right style="thick">
        <color theme="8" tint="-0.499984740745262"/>
      </right>
      <top style="thick">
        <color theme="8" tint="-0.499984740745262"/>
      </top>
      <bottom style="thin">
        <color theme="0" tint="-0.34998626667073579"/>
      </bottom>
      <diagonal/>
    </border>
    <border>
      <left style="thick">
        <color theme="8" tint="-0.499984740745262"/>
      </left>
      <right/>
      <top style="thick">
        <color theme="8" tint="-0.499984740745262"/>
      </top>
      <bottom/>
      <diagonal/>
    </border>
    <border>
      <left/>
      <right/>
      <top style="thick">
        <color theme="8" tint="-0.499984740745262"/>
      </top>
      <bottom/>
      <diagonal/>
    </border>
    <border>
      <left style="thick">
        <color theme="8" tint="-0.499984740745262"/>
      </left>
      <right style="thin">
        <color theme="0" tint="-0.14996795556505021"/>
      </right>
      <top style="thin">
        <color theme="0" tint="-0.14996795556505021"/>
      </top>
      <bottom style="thin">
        <color theme="0" tint="-0.14996795556505021"/>
      </bottom>
      <diagonal/>
    </border>
    <border>
      <left style="thick">
        <color rgb="FFFFC000"/>
      </left>
      <right/>
      <top/>
      <bottom style="thin">
        <color theme="0" tint="-0.34998626667073579"/>
      </bottom>
      <diagonal/>
    </border>
    <border>
      <left/>
      <right/>
      <top/>
      <bottom style="medium">
        <color theme="8" tint="-0.24994659260841701"/>
      </bottom>
      <diagonal/>
    </border>
    <border>
      <left style="thick">
        <color theme="8" tint="-0.24994659260841701"/>
      </left>
      <right/>
      <top/>
      <bottom style="medium">
        <color theme="8" tint="-0.24994659260841701"/>
      </bottom>
      <diagonal/>
    </border>
    <border>
      <left style="thin">
        <color theme="0" tint="-0.14993743705557422"/>
      </left>
      <right style="thin">
        <color theme="0" tint="-0.14993743705557422"/>
      </right>
      <top style="thin">
        <color theme="0" tint="-0.14993743705557422"/>
      </top>
      <bottom style="thick">
        <color rgb="FFFFC000"/>
      </bottom>
      <diagonal/>
    </border>
    <border>
      <left style="thick">
        <color theme="4"/>
      </left>
      <right/>
      <top style="thin">
        <color theme="0" tint="-0.14996795556505021"/>
      </top>
      <bottom style="thin">
        <color theme="0" tint="-0.14996795556505021"/>
      </bottom>
      <diagonal/>
    </border>
    <border>
      <left style="thick">
        <color rgb="FFFFC000"/>
      </left>
      <right/>
      <top style="thin">
        <color theme="0" tint="-0.14996795556505021"/>
      </top>
      <bottom style="thin">
        <color theme="0" tint="-0.14996795556505021"/>
      </bottom>
      <diagonal/>
    </border>
    <border>
      <left/>
      <right/>
      <top style="thin">
        <color theme="0" tint="-0.24994659260841701"/>
      </top>
      <bottom style="thin">
        <color theme="0" tint="-0.24994659260841701"/>
      </bottom>
      <diagonal/>
    </border>
    <border>
      <left style="thick">
        <color theme="4"/>
      </left>
      <right/>
      <top style="thin">
        <color theme="0" tint="-0.24994659260841701"/>
      </top>
      <bottom style="thin">
        <color theme="0" tint="-0.24994659260841701"/>
      </bottom>
      <diagonal/>
    </border>
    <border>
      <left style="thick">
        <color rgb="FFFFC000"/>
      </left>
      <right/>
      <top style="thin">
        <color theme="0" tint="-0.24994659260841701"/>
      </top>
      <bottom style="thin">
        <color theme="0" tint="-0.24994659260841701"/>
      </bottom>
      <diagonal/>
    </border>
    <border>
      <left/>
      <right style="thin">
        <color theme="0" tint="-0.14993743705557422"/>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24994659260841701"/>
      </top>
      <bottom style="thin">
        <color theme="0" tint="-0.24994659260841701"/>
      </bottom>
      <diagonal/>
    </border>
    <border>
      <left style="thick">
        <color theme="4"/>
      </left>
      <right style="thin">
        <color theme="0" tint="-0.14990691854609822"/>
      </right>
      <top style="thin">
        <color theme="0" tint="-0.24994659260841701"/>
      </top>
      <bottom style="thin">
        <color theme="0" tint="-0.24994659260841701"/>
      </bottom>
      <diagonal/>
    </border>
    <border>
      <left style="thin">
        <color theme="0" tint="-0.14990691854609822"/>
      </left>
      <right style="thin">
        <color theme="0" tint="-0.14993743705557422"/>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6795556505021"/>
      </top>
      <bottom style="thick">
        <color rgb="FFFFC000"/>
      </bottom>
      <diagonal/>
    </border>
    <border>
      <left style="thick">
        <color rgb="FFFFC000"/>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ck">
        <color rgb="FFFFC000"/>
      </top>
      <bottom style="thin">
        <color theme="0" tint="-0.14996795556505021"/>
      </bottom>
      <diagonal/>
    </border>
    <border>
      <left style="thick">
        <color theme="4"/>
      </left>
      <right/>
      <top/>
      <bottom style="thin">
        <color theme="0" tint="-0.14996795556505021"/>
      </bottom>
      <diagonal/>
    </border>
    <border>
      <left style="thick">
        <color rgb="FFFFC000"/>
      </left>
      <right/>
      <top style="thin">
        <color theme="0" tint="-0.14996795556505021"/>
      </top>
      <bottom/>
      <diagonal/>
    </border>
    <border>
      <left style="thin">
        <color theme="0" tint="-0.24994659260841701"/>
      </left>
      <right style="thin">
        <color theme="0" tint="-0.24994659260841701"/>
      </right>
      <top style="thin">
        <color theme="0" tint="-0.24994659260841701"/>
      </top>
      <bottom style="thick">
        <color rgb="FFFFC000"/>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ck">
        <color rgb="FFFFC000"/>
      </bottom>
      <diagonal/>
    </border>
    <border>
      <left/>
      <right/>
      <top/>
      <bottom style="thin">
        <color theme="0" tint="-0.24994659260841701"/>
      </bottom>
      <diagonal/>
    </border>
    <border>
      <left/>
      <right/>
      <top style="thin">
        <color theme="0" tint="-0.14996795556505021"/>
      </top>
      <bottom style="thin">
        <color theme="0" tint="-0.24994659260841701"/>
      </bottom>
      <diagonal/>
    </border>
    <border>
      <left/>
      <right/>
      <top style="thin">
        <color theme="0" tint="-0.14993743705557422"/>
      </top>
      <bottom style="thin">
        <color theme="4"/>
      </bottom>
      <diagonal/>
    </border>
    <border>
      <left style="thick">
        <color rgb="FFFFC000"/>
      </left>
      <right/>
      <top style="thin">
        <color theme="0" tint="-0.24994659260841701"/>
      </top>
      <bottom style="thin">
        <color theme="4"/>
      </bottom>
      <diagonal/>
    </border>
    <border>
      <left/>
      <right/>
      <top style="thin">
        <color theme="0" tint="-0.24994659260841701"/>
      </top>
      <bottom style="thin">
        <color theme="4"/>
      </bottom>
      <diagonal/>
    </border>
    <border>
      <left/>
      <right/>
      <top style="thin">
        <color theme="0" tint="-0.24994659260841701"/>
      </top>
      <bottom/>
      <diagonal/>
    </border>
    <border>
      <left/>
      <right style="thin">
        <color theme="0" tint="-0.14993743705557422"/>
      </right>
      <top/>
      <bottom style="thin">
        <color theme="0" tint="-0.14996795556505021"/>
      </bottom>
      <diagonal/>
    </border>
    <border>
      <left/>
      <right/>
      <top style="thin">
        <color theme="4"/>
      </top>
      <bottom style="thin">
        <color theme="0" tint="-0.14993743705557422"/>
      </bottom>
      <diagonal/>
    </border>
    <border>
      <left/>
      <right/>
      <top style="thin">
        <color theme="4"/>
      </top>
      <bottom style="thin">
        <color theme="0" tint="-0.24994659260841701"/>
      </bottom>
      <diagonal/>
    </border>
    <border>
      <left/>
      <right/>
      <top style="thin">
        <color theme="4"/>
      </top>
      <bottom style="thin">
        <color theme="4"/>
      </bottom>
      <diagonal/>
    </border>
    <border>
      <left/>
      <right style="thin">
        <color theme="0" tint="-0.14993743705557422"/>
      </right>
      <top style="thin">
        <color theme="4"/>
      </top>
      <bottom style="thin">
        <color theme="0" tint="-0.14996795556505021"/>
      </bottom>
      <diagonal/>
    </border>
    <border>
      <left/>
      <right style="thin">
        <color theme="0" tint="-0.14993743705557422"/>
      </right>
      <top style="thin">
        <color theme="0" tint="-0.14996795556505021"/>
      </top>
      <bottom style="thin">
        <color theme="4"/>
      </bottom>
      <diagonal/>
    </border>
    <border>
      <left/>
      <right/>
      <top style="thin">
        <color theme="4"/>
      </top>
      <bottom style="thin">
        <color indexed="64"/>
      </bottom>
      <diagonal/>
    </border>
    <border>
      <left/>
      <right/>
      <top style="thin">
        <color indexed="64"/>
      </top>
      <bottom style="thin">
        <color indexed="64"/>
      </bottom>
      <diagonal/>
    </border>
    <border>
      <left/>
      <right/>
      <top style="thin">
        <color theme="4"/>
      </top>
      <bottom style="thin">
        <color theme="0" tint="-0.14996795556505021"/>
      </bottom>
      <diagonal/>
    </border>
    <border>
      <left/>
      <right/>
      <top style="thin">
        <color indexed="64"/>
      </top>
      <bottom/>
      <diagonal/>
    </border>
    <border>
      <left/>
      <right/>
      <top style="thin">
        <color indexed="64"/>
      </top>
      <bottom style="thin">
        <color theme="4"/>
      </bottom>
      <diagonal/>
    </border>
    <border>
      <left/>
      <right/>
      <top style="thin">
        <color theme="4"/>
      </top>
      <bottom/>
      <diagonal/>
    </border>
    <border>
      <left/>
      <right/>
      <top/>
      <bottom style="thin">
        <color theme="4"/>
      </bottom>
      <diagonal/>
    </border>
    <border>
      <left/>
      <right/>
      <top/>
      <bottom style="thick">
        <color theme="4"/>
      </bottom>
      <diagonal/>
    </border>
    <border>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style="thin">
        <color theme="0" tint="-0.14990691854609822"/>
      </top>
      <bottom style="thin">
        <color theme="0" tint="-0.14993743705557422"/>
      </bottom>
      <diagonal/>
    </border>
    <border>
      <left style="thick">
        <color rgb="FFFFC000"/>
      </left>
      <right/>
      <top style="thin">
        <color theme="4"/>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4"/>
      </left>
      <right/>
      <top/>
      <bottom style="thin">
        <color theme="0" tint="-0.24994659260841701"/>
      </bottom>
      <diagonal/>
    </border>
    <border>
      <left style="thick">
        <color theme="4"/>
      </left>
      <right/>
      <top style="thin">
        <color theme="0" tint="-0.24994659260841701"/>
      </top>
      <bottom/>
      <diagonal/>
    </border>
    <border>
      <left style="thick">
        <color theme="4"/>
      </left>
      <right/>
      <top/>
      <bottom style="thick">
        <color theme="4"/>
      </bottom>
      <diagonal/>
    </border>
    <border>
      <left/>
      <right style="thick">
        <color theme="4"/>
      </right>
      <top/>
      <bottom/>
      <diagonal/>
    </border>
    <border>
      <left/>
      <right style="thick">
        <color theme="4"/>
      </right>
      <top/>
      <bottom style="thick">
        <color theme="4"/>
      </bottom>
      <diagonal/>
    </border>
    <border>
      <left/>
      <right/>
      <top style="thick">
        <color theme="4"/>
      </top>
      <bottom/>
      <diagonal/>
    </border>
    <border>
      <left style="thick">
        <color theme="4"/>
      </left>
      <right/>
      <top style="thick">
        <color theme="4"/>
      </top>
      <bottom/>
      <diagonal/>
    </border>
    <border>
      <left/>
      <right style="thick">
        <color theme="4"/>
      </right>
      <top style="thick">
        <color theme="4"/>
      </top>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right style="thin">
        <color theme="0" tint="-0.14993743705557422"/>
      </right>
      <top style="thin">
        <color theme="0" tint="-0.14996795556505021"/>
      </top>
      <bottom style="thick">
        <color rgb="FFFFC000"/>
      </bottom>
      <diagonal/>
    </border>
    <border>
      <left style="thin">
        <color theme="4" tint="-0.24994659260841701"/>
      </left>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style="thick">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ck">
        <color theme="8" tint="0.59996337778862885"/>
      </bottom>
      <diagonal/>
    </border>
    <border>
      <left style="thin">
        <color theme="8" tint="0.59996337778862885"/>
      </left>
      <right style="thick">
        <color theme="8" tint="0.59996337778862885"/>
      </right>
      <top style="thin">
        <color theme="8" tint="0.59996337778862885"/>
      </top>
      <bottom style="thick">
        <color theme="8" tint="0.59996337778862885"/>
      </bottom>
      <diagonal/>
    </border>
    <border>
      <left style="thin">
        <color theme="8" tint="0.79995117038483843"/>
      </left>
      <right style="thin">
        <color theme="8" tint="0.79995117038483843"/>
      </right>
      <top style="thick">
        <color theme="8" tint="0.79995117038483843"/>
      </top>
      <bottom style="thin">
        <color theme="8" tint="0.79995117038483843"/>
      </bottom>
      <diagonal/>
    </border>
    <border>
      <left style="thin">
        <color theme="8" tint="0.79995117038483843"/>
      </left>
      <right style="thick">
        <color theme="8" tint="0.79995117038483843"/>
      </right>
      <top style="thick">
        <color theme="8" tint="0.79995117038483843"/>
      </top>
      <bottom style="thin">
        <color theme="8" tint="0.79995117038483843"/>
      </bottom>
      <diagonal/>
    </border>
    <border>
      <left style="thin">
        <color theme="8" tint="0.79995117038483843"/>
      </left>
      <right style="thin">
        <color theme="8" tint="0.79995117038483843"/>
      </right>
      <top style="thin">
        <color theme="8" tint="0.79995117038483843"/>
      </top>
      <bottom style="thin">
        <color theme="8" tint="0.79995117038483843"/>
      </bottom>
      <diagonal/>
    </border>
    <border>
      <left style="thin">
        <color theme="8" tint="0.79995117038483843"/>
      </left>
      <right style="thick">
        <color theme="8" tint="0.79995117038483843"/>
      </right>
      <top style="thin">
        <color theme="8" tint="0.79995117038483843"/>
      </top>
      <bottom style="thin">
        <color theme="8" tint="0.79995117038483843"/>
      </bottom>
      <diagonal/>
    </border>
    <border>
      <left style="thick">
        <color theme="8" tint="0.59996337778862885"/>
      </left>
      <right/>
      <top style="thick">
        <color theme="8" tint="0.59996337778862885"/>
      </top>
      <bottom/>
      <diagonal/>
    </border>
    <border>
      <left/>
      <right/>
      <top style="thick">
        <color theme="8" tint="0.59996337778862885"/>
      </top>
      <bottom/>
      <diagonal/>
    </border>
    <border>
      <left/>
      <right style="thin">
        <color theme="8" tint="0.59996337778862885"/>
      </right>
      <top style="thick">
        <color theme="8" tint="0.59996337778862885"/>
      </top>
      <bottom/>
      <diagonal/>
    </border>
    <border>
      <left style="thick">
        <color theme="8" tint="0.59996337778862885"/>
      </left>
      <right/>
      <top/>
      <bottom style="thin">
        <color theme="8" tint="0.59996337778862885"/>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style="thin">
        <color theme="8" tint="0.59996337778862885"/>
      </left>
      <right/>
      <top style="thick">
        <color theme="8" tint="0.59996337778862885"/>
      </top>
      <bottom style="thin">
        <color theme="8" tint="0.59996337778862885"/>
      </bottom>
      <diagonal/>
    </border>
    <border>
      <left/>
      <right/>
      <top style="thick">
        <color theme="8" tint="0.59996337778862885"/>
      </top>
      <bottom style="thin">
        <color theme="8" tint="0.59996337778862885"/>
      </bottom>
      <diagonal/>
    </border>
    <border>
      <left/>
      <right style="thick">
        <color theme="8" tint="0.59996337778862885"/>
      </right>
      <top style="thick">
        <color theme="8" tint="0.59996337778862885"/>
      </top>
      <bottom style="thin">
        <color theme="8" tint="0.59996337778862885"/>
      </bottom>
      <diagonal/>
    </border>
    <border>
      <left style="thick">
        <color theme="8" tint="0.59996337778862885"/>
      </left>
      <right/>
      <top style="thin">
        <color theme="8" tint="0.59996337778862885"/>
      </top>
      <bottom/>
      <diagonal/>
    </border>
    <border>
      <left/>
      <right style="thin">
        <color theme="8" tint="0.59996337778862885"/>
      </right>
      <top style="thin">
        <color theme="8" tint="0.59996337778862885"/>
      </top>
      <bottom/>
      <diagonal/>
    </border>
    <border>
      <left style="thick">
        <color theme="8" tint="0.59996337778862885"/>
      </left>
      <right/>
      <top/>
      <bottom/>
      <diagonal/>
    </border>
    <border>
      <left/>
      <right style="thin">
        <color theme="8" tint="0.59996337778862885"/>
      </right>
      <top/>
      <bottom/>
      <diagonal/>
    </border>
    <border>
      <left style="thick">
        <color theme="8" tint="0.59996337778862885"/>
      </left>
      <right/>
      <top/>
      <bottom style="thick">
        <color theme="8" tint="0.59996337778862885"/>
      </bottom>
      <diagonal/>
    </border>
    <border>
      <left/>
      <right style="thin">
        <color theme="8" tint="0.59996337778862885"/>
      </right>
      <top/>
      <bottom style="thick">
        <color theme="8" tint="0.59996337778862885"/>
      </bottom>
      <diagonal/>
    </border>
    <border>
      <left style="thick">
        <color theme="8" tint="0.79995117038483843"/>
      </left>
      <right/>
      <top style="thick">
        <color theme="8" tint="0.79995117038483843"/>
      </top>
      <bottom style="thin">
        <color theme="8" tint="0.79995117038483843"/>
      </bottom>
      <diagonal/>
    </border>
    <border>
      <left/>
      <right/>
      <top style="thick">
        <color theme="8" tint="0.79995117038483843"/>
      </top>
      <bottom style="thin">
        <color theme="8" tint="0.79995117038483843"/>
      </bottom>
      <diagonal/>
    </border>
    <border>
      <left/>
      <right style="thick">
        <color theme="8" tint="0.79995117038483843"/>
      </right>
      <top style="thick">
        <color theme="8" tint="0.79995117038483843"/>
      </top>
      <bottom style="thin">
        <color theme="8" tint="0.79995117038483843"/>
      </bottom>
      <diagonal/>
    </border>
    <border>
      <left style="thick">
        <color theme="8" tint="0.79995117038483843"/>
      </left>
      <right/>
      <top style="thin">
        <color theme="8" tint="0.79995117038483843"/>
      </top>
      <bottom/>
      <diagonal/>
    </border>
    <border>
      <left/>
      <right style="thin">
        <color theme="8" tint="0.79995117038483843"/>
      </right>
      <top style="thin">
        <color theme="8" tint="0.79995117038483843"/>
      </top>
      <bottom/>
      <diagonal/>
    </border>
    <border>
      <left style="thick">
        <color theme="8" tint="0.79995117038483843"/>
      </left>
      <right/>
      <top/>
      <bottom style="thick">
        <color theme="8" tint="0.79995117038483843"/>
      </bottom>
      <diagonal/>
    </border>
    <border>
      <left/>
      <right style="thin">
        <color theme="8" tint="0.79995117038483843"/>
      </right>
      <top/>
      <bottom style="thick">
        <color theme="8" tint="0.79995117038483843"/>
      </bottom>
      <diagonal/>
    </border>
    <border>
      <left style="thin">
        <color theme="8" tint="0.79995117038483843"/>
      </left>
      <right/>
      <top style="thin">
        <color theme="8" tint="0.79995117038483843"/>
      </top>
      <bottom style="thin">
        <color theme="8" tint="0.79995117038483843"/>
      </bottom>
      <diagonal/>
    </border>
    <border>
      <left/>
      <right style="thin">
        <color theme="8" tint="0.79995117038483843"/>
      </right>
      <top style="thin">
        <color theme="8" tint="0.79995117038483843"/>
      </top>
      <bottom style="thin">
        <color theme="8" tint="0.79995117038483843"/>
      </bottom>
      <diagonal/>
    </border>
    <border>
      <left style="thin">
        <color theme="8" tint="0.79995117038483843"/>
      </left>
      <right/>
      <top style="thin">
        <color theme="8" tint="0.79995117038483843"/>
      </top>
      <bottom style="thick">
        <color theme="8" tint="0.79995117038483843"/>
      </bottom>
      <diagonal/>
    </border>
    <border>
      <left/>
      <right style="thin">
        <color theme="8" tint="0.79995117038483843"/>
      </right>
      <top style="thin">
        <color theme="8" tint="0.79995117038483843"/>
      </top>
      <bottom style="thick">
        <color theme="8" tint="0.79995117038483843"/>
      </bottom>
      <diagonal/>
    </border>
    <border>
      <left/>
      <right style="thick">
        <color theme="8" tint="0.79995117038483843"/>
      </right>
      <top style="thin">
        <color theme="8" tint="0.79995117038483843"/>
      </top>
      <bottom style="thin">
        <color theme="8" tint="0.79995117038483843"/>
      </bottom>
      <diagonal/>
    </border>
    <border>
      <left/>
      <right style="thick">
        <color theme="8" tint="0.79995117038483843"/>
      </right>
      <top style="thin">
        <color theme="8" tint="0.79995117038483843"/>
      </top>
      <bottom style="thick">
        <color theme="8" tint="0.79995117038483843"/>
      </bottom>
      <diagonal/>
    </border>
    <border>
      <left style="thin">
        <color theme="4" tint="0.59996337778862885"/>
      </left>
      <right/>
      <top style="thick">
        <color theme="4" tint="0.59996337778862885"/>
      </top>
      <bottom style="thin">
        <color theme="4" tint="0.59996337778862885"/>
      </bottom>
      <diagonal/>
    </border>
    <border>
      <left/>
      <right/>
      <top style="thick">
        <color theme="4" tint="0.59996337778862885"/>
      </top>
      <bottom style="thin">
        <color theme="4" tint="0.59996337778862885"/>
      </bottom>
      <diagonal/>
    </border>
    <border>
      <left/>
      <right style="thick">
        <color theme="4" tint="0.59996337778862885"/>
      </right>
      <top style="thick">
        <color theme="4" tint="0.59996337778862885"/>
      </top>
      <bottom style="thin">
        <color theme="4" tint="0.59996337778862885"/>
      </bottom>
      <diagonal/>
    </border>
    <border>
      <left style="thick">
        <color theme="4" tint="0.59996337778862885"/>
      </left>
      <right/>
      <top style="thick">
        <color theme="4" tint="0.59996337778862885"/>
      </top>
      <bottom/>
      <diagonal/>
    </border>
    <border>
      <left/>
      <right style="thin">
        <color theme="4" tint="0.59996337778862885"/>
      </right>
      <top style="thick">
        <color theme="4" tint="0.59996337778862885"/>
      </top>
      <bottom/>
      <diagonal/>
    </border>
    <border>
      <left/>
      <right style="thin">
        <color theme="4" tint="0.59996337778862885"/>
      </right>
      <top style="thin">
        <color theme="4" tint="0.59996337778862885"/>
      </top>
      <bottom style="thin">
        <color theme="4" tint="0.59996337778862885"/>
      </bottom>
      <diagonal/>
    </border>
    <border>
      <left style="thick">
        <color theme="4" tint="0.59996337778862885"/>
      </left>
      <right/>
      <top/>
      <bottom/>
      <diagonal/>
    </border>
    <border>
      <left/>
      <right style="thin">
        <color theme="4" tint="0.59996337778862885"/>
      </right>
      <top/>
      <bottom/>
      <diagonal/>
    </border>
    <border>
      <left style="thin">
        <color theme="4" tint="0.59996337778862885"/>
      </left>
      <right/>
      <top style="thin">
        <color theme="4" tint="0.59996337778862885"/>
      </top>
      <bottom style="thin">
        <color theme="4" tint="0.59996337778862885"/>
      </bottom>
      <diagonal/>
    </border>
    <border>
      <left/>
      <right style="thick">
        <color theme="4" tint="0.59996337778862885"/>
      </right>
      <top style="thin">
        <color theme="4" tint="0.59996337778862885"/>
      </top>
      <bottom style="thin">
        <color theme="4" tint="0.59996337778862885"/>
      </bottom>
      <diagonal/>
    </border>
    <border>
      <left/>
      <right style="thin">
        <color theme="8" tint="0.79995117038483843"/>
      </right>
      <top style="thick">
        <color theme="8" tint="0.79995117038483843"/>
      </top>
      <bottom style="thin">
        <color theme="8" tint="0.79995117038483843"/>
      </bottom>
      <diagonal/>
    </border>
    <border>
      <left style="thick">
        <color theme="8" tint="0.79995117038483843"/>
      </left>
      <right/>
      <top style="thick">
        <color theme="8" tint="0.79995117038483843"/>
      </top>
      <bottom/>
      <diagonal/>
    </border>
    <border>
      <left/>
      <right style="thin">
        <color theme="8" tint="0.79995117038483843"/>
      </right>
      <top style="thick">
        <color theme="8" tint="0.79995117038483843"/>
      </top>
      <bottom/>
      <diagonal/>
    </border>
    <border>
      <left/>
      <right/>
      <top style="thin">
        <color theme="8" tint="0.79995117038483843"/>
      </top>
      <bottom style="thick">
        <color theme="8" tint="0.79995117038483843"/>
      </bottom>
      <diagonal/>
    </border>
    <border>
      <left style="thick">
        <color theme="4" tint="0.59996337778862885"/>
      </left>
      <right/>
      <top style="thin">
        <color theme="0" tint="-0.14996795556505021"/>
      </top>
      <bottom style="thin">
        <color theme="0" tint="-0.14996795556505021"/>
      </bottom>
      <diagonal/>
    </border>
    <border>
      <left/>
      <right style="thin">
        <color theme="4" tint="0.59996337778862885"/>
      </right>
      <top style="thin">
        <color theme="0" tint="-0.14996795556505021"/>
      </top>
      <bottom style="thin">
        <color theme="0" tint="-0.14996795556505021"/>
      </bottom>
      <diagonal/>
    </border>
    <border>
      <left/>
      <right style="thin">
        <color theme="0" tint="-0.14996795556505021"/>
      </right>
      <top style="thin">
        <color theme="4"/>
      </top>
      <bottom style="thin">
        <color theme="4"/>
      </bottom>
      <diagonal/>
    </border>
    <border>
      <left style="thin">
        <color theme="0" tint="-0.14996795556505021"/>
      </left>
      <right/>
      <top style="thin">
        <color theme="0" tint="-0.14996795556505021"/>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4"/>
      </bottom>
      <diagonal/>
    </border>
    <border>
      <left style="thin">
        <color theme="0" tint="-0.14996795556505021"/>
      </left>
      <right/>
      <top style="thin">
        <color theme="0" tint="-0.14993743705557422"/>
      </top>
      <bottom style="thin">
        <color theme="4"/>
      </bottom>
      <diagonal/>
    </border>
    <border>
      <left style="thick">
        <color rgb="FFFFC000"/>
      </left>
      <right/>
      <top style="thin">
        <color theme="0" tint="-0.24994659260841701"/>
      </top>
      <bottom/>
      <diagonal/>
    </border>
    <border>
      <left style="thin">
        <color theme="0" tint="-0.14993743705557422"/>
      </left>
      <right/>
      <top/>
      <bottom style="thin">
        <color theme="0" tint="-0.24994659260841701"/>
      </bottom>
      <diagonal/>
    </border>
    <border>
      <left style="thin">
        <color theme="0" tint="-0.14993743705557422"/>
      </left>
      <right/>
      <top style="thin">
        <color theme="0" tint="-0.24994659260841701"/>
      </top>
      <bottom/>
      <diagonal/>
    </border>
    <border>
      <left style="thick">
        <color rgb="FFFF0000"/>
      </left>
      <right/>
      <top/>
      <bottom/>
      <diagonal/>
    </border>
    <border>
      <left style="thick">
        <color rgb="FFFF0000"/>
      </left>
      <right/>
      <top style="thin">
        <color theme="0" tint="-0.34998626667073579"/>
      </top>
      <bottom style="thin">
        <color theme="0" tint="-0.34998626667073579"/>
      </bottom>
      <diagonal/>
    </border>
    <border>
      <left style="thick">
        <color theme="4"/>
      </left>
      <right/>
      <top style="thin">
        <color theme="4"/>
      </top>
      <bottom style="thin">
        <color theme="0" tint="-0.24994659260841701"/>
      </bottom>
      <diagonal/>
    </border>
    <border>
      <left/>
      <right style="thin">
        <color theme="0" tint="-0.14993743705557422"/>
      </right>
      <top style="thin">
        <color theme="0" tint="-0.14993743705557422"/>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ck">
        <color rgb="FFFFC000"/>
      </bottom>
      <diagonal/>
    </border>
    <border>
      <left/>
      <right style="thin">
        <color theme="0" tint="-0.14996795556505021"/>
      </right>
      <top style="thin">
        <color theme="0" tint="-0.24994659260841701"/>
      </top>
      <bottom/>
      <diagonal/>
    </border>
    <border>
      <left style="thin">
        <color theme="0" tint="-0.14993743705557422"/>
      </left>
      <right style="thin">
        <color theme="0" tint="-0.14993743705557422"/>
      </right>
      <top style="thin">
        <color theme="0" tint="-0.14996795556505021"/>
      </top>
      <bottom style="thick">
        <color rgb="FFFF0000"/>
      </bottom>
      <diagonal/>
    </border>
    <border>
      <left style="thin">
        <color theme="0" tint="-0.14993743705557422"/>
      </left>
      <right style="thin">
        <color theme="0" tint="-0.14993743705557422"/>
      </right>
      <top/>
      <bottom style="thick">
        <color rgb="FFFF0000"/>
      </bottom>
      <diagonal/>
    </border>
    <border>
      <left style="thin">
        <color theme="0" tint="-0.14996795556505021"/>
      </left>
      <right style="thin">
        <color theme="0" tint="-0.14996795556505021"/>
      </right>
      <top style="thin">
        <color theme="0" tint="-0.14996795556505021"/>
      </top>
      <bottom style="thick">
        <color rgb="FFFF0000"/>
      </bottom>
      <diagonal/>
    </border>
  </borders>
  <cellStyleXfs count="13">
    <xf numFmtId="0" fontId="0" fillId="0" borderId="0"/>
    <xf numFmtId="43" fontId="10" fillId="0" borderId="0" applyFont="0" applyFill="0" applyBorder="0" applyAlignment="0" applyProtection="0"/>
    <xf numFmtId="0" fontId="4" fillId="0" borderId="0"/>
    <xf numFmtId="0" fontId="6" fillId="0" borderId="0"/>
    <xf numFmtId="0" fontId="6" fillId="0" borderId="0"/>
    <xf numFmtId="9" fontId="10" fillId="0" borderId="0" applyFont="0" applyFill="0" applyBorder="0" applyAlignment="0" applyProtection="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cellStyleXfs>
  <cellXfs count="1205">
    <xf numFmtId="0" fontId="0" fillId="0" borderId="0" xfId="0"/>
    <xf numFmtId="0" fontId="0" fillId="0" borderId="0" xfId="0" applyAlignment="1">
      <alignment vertical="center"/>
    </xf>
    <xf numFmtId="0" fontId="37" fillId="2" borderId="17" xfId="2" applyFont="1" applyFill="1" applyBorder="1" applyAlignment="1">
      <alignment vertical="center"/>
    </xf>
    <xf numFmtId="0" fontId="37" fillId="2" borderId="16" xfId="2" applyFont="1" applyFill="1" applyBorder="1" applyAlignment="1">
      <alignment horizontal="center" vertical="center"/>
    </xf>
    <xf numFmtId="0" fontId="37" fillId="2" borderId="15" xfId="2" applyFont="1" applyFill="1" applyBorder="1" applyAlignment="1">
      <alignment horizontal="center" vertical="center"/>
    </xf>
    <xf numFmtId="0" fontId="38" fillId="0" borderId="7" xfId="2" applyFont="1" applyBorder="1" applyAlignment="1">
      <alignment vertical="center"/>
    </xf>
    <xf numFmtId="9" fontId="38" fillId="0" borderId="16" xfId="5" applyFont="1" applyBorder="1" applyAlignment="1">
      <alignment horizontal="center" vertical="center"/>
    </xf>
    <xf numFmtId="0" fontId="38" fillId="0" borderId="8" xfId="2" applyFont="1" applyBorder="1" applyAlignment="1">
      <alignment vertical="center"/>
    </xf>
    <xf numFmtId="0" fontId="38" fillId="0" borderId="5" xfId="2" applyFont="1" applyBorder="1" applyAlignment="1">
      <alignment vertical="center"/>
    </xf>
    <xf numFmtId="9" fontId="38" fillId="0" borderId="2" xfId="5" applyFont="1" applyBorder="1" applyAlignment="1">
      <alignment horizontal="center" vertical="center"/>
    </xf>
    <xf numFmtId="0" fontId="38" fillId="0" borderId="6" xfId="2" applyFont="1" applyBorder="1" applyAlignment="1">
      <alignment vertical="center"/>
    </xf>
    <xf numFmtId="0" fontId="38" fillId="0" borderId="3" xfId="2" applyFont="1" applyBorder="1" applyAlignment="1">
      <alignment vertical="center"/>
    </xf>
    <xf numFmtId="9" fontId="38" fillId="0" borderId="4" xfId="5" applyFont="1" applyBorder="1" applyAlignment="1">
      <alignment horizontal="center" vertical="center"/>
    </xf>
    <xf numFmtId="0" fontId="38" fillId="0" borderId="4" xfId="2" applyFont="1" applyBorder="1" applyAlignment="1">
      <alignment horizontal="center" vertical="center"/>
    </xf>
    <xf numFmtId="0" fontId="38" fillId="0" borderId="1" xfId="2" applyFont="1" applyBorder="1" applyAlignment="1">
      <alignment vertical="center"/>
    </xf>
    <xf numFmtId="0" fontId="38" fillId="0" borderId="9" xfId="2" applyFont="1" applyBorder="1" applyAlignment="1">
      <alignment vertical="center"/>
    </xf>
    <xf numFmtId="9" fontId="38" fillId="0" borderId="10" xfId="5" applyFont="1" applyBorder="1" applyAlignment="1">
      <alignment horizontal="center" vertical="center"/>
    </xf>
    <xf numFmtId="0" fontId="38" fillId="0" borderId="10" xfId="2" applyFont="1" applyBorder="1" applyAlignment="1">
      <alignment horizontal="center" vertical="center"/>
    </xf>
    <xf numFmtId="0" fontId="38" fillId="0" borderId="11" xfId="2" applyFont="1" applyBorder="1" applyAlignment="1">
      <alignment vertical="center"/>
    </xf>
    <xf numFmtId="0" fontId="0" fillId="8" borderId="59" xfId="0" applyFill="1" applyBorder="1" applyAlignment="1">
      <alignment horizontal="center" vertical="center"/>
    </xf>
    <xf numFmtId="0" fontId="11" fillId="8" borderId="59" xfId="0" applyFont="1" applyFill="1" applyBorder="1" applyAlignment="1">
      <alignment horizontal="left" vertical="center" indent="1"/>
    </xf>
    <xf numFmtId="49" fontId="0" fillId="8" borderId="59" xfId="0" applyNumberFormat="1" applyFill="1" applyBorder="1" applyAlignment="1">
      <alignment horizontal="center" vertical="center"/>
    </xf>
    <xf numFmtId="0" fontId="0" fillId="8" borderId="59" xfId="0" applyFill="1" applyBorder="1" applyAlignment="1"/>
    <xf numFmtId="0" fontId="0" fillId="8" borderId="59" xfId="0" applyFill="1" applyBorder="1" applyAlignment="1">
      <alignment vertical="center"/>
    </xf>
    <xf numFmtId="0" fontId="48" fillId="0" borderId="0" xfId="0" applyFont="1" applyBorder="1"/>
    <xf numFmtId="0" fontId="48" fillId="0" borderId="0" xfId="0" applyFont="1"/>
    <xf numFmtId="0" fontId="49" fillId="0" borderId="0" xfId="0" applyFont="1"/>
    <xf numFmtId="0" fontId="48" fillId="0" borderId="0" xfId="0" applyFont="1" applyBorder="1" applyAlignment="1">
      <alignment vertical="center"/>
    </xf>
    <xf numFmtId="0" fontId="0" fillId="4" borderId="62" xfId="0" applyFill="1" applyBorder="1" applyAlignment="1"/>
    <xf numFmtId="0" fontId="0" fillId="8" borderId="59" xfId="0" applyFill="1" applyBorder="1" applyAlignment="1">
      <alignment horizontal="left" vertical="center" indent="1"/>
    </xf>
    <xf numFmtId="0" fontId="0" fillId="8" borderId="68" xfId="0" applyFill="1" applyBorder="1" applyAlignment="1">
      <alignment horizontal="left" vertical="center" indent="1"/>
    </xf>
    <xf numFmtId="0" fontId="0" fillId="8" borderId="62" xfId="0" applyFill="1" applyBorder="1" applyAlignment="1">
      <alignment horizontal="left" vertical="center" indent="1"/>
    </xf>
    <xf numFmtId="0" fontId="0" fillId="8" borderId="63" xfId="0" applyFill="1" applyBorder="1" applyAlignment="1">
      <alignment horizontal="left" vertical="center" indent="1"/>
    </xf>
    <xf numFmtId="0" fontId="0" fillId="8" borderId="69" xfId="0" applyFill="1" applyBorder="1" applyAlignment="1">
      <alignment horizontal="left" vertical="center" indent="1"/>
    </xf>
    <xf numFmtId="0" fontId="0" fillId="8" borderId="70" xfId="0" applyFill="1" applyBorder="1" applyAlignment="1">
      <alignment horizontal="left" vertical="center" indent="1"/>
    </xf>
    <xf numFmtId="0" fontId="0" fillId="8" borderId="71" xfId="0" applyFill="1" applyBorder="1" applyAlignment="1">
      <alignment horizontal="left" vertical="center" indent="1"/>
    </xf>
    <xf numFmtId="0" fontId="0" fillId="8" borderId="67" xfId="0" applyFill="1" applyBorder="1" applyAlignment="1">
      <alignment horizontal="center" vertical="center"/>
    </xf>
    <xf numFmtId="0" fontId="0" fillId="5" borderId="63" xfId="0" applyFill="1" applyBorder="1" applyAlignment="1"/>
    <xf numFmtId="0" fontId="16" fillId="7" borderId="66" xfId="0" applyFont="1" applyFill="1" applyBorder="1" applyAlignment="1">
      <alignment horizontal="center" vertical="center"/>
    </xf>
    <xf numFmtId="0" fontId="4" fillId="0" borderId="0" xfId="6" applyFont="1" applyBorder="1" applyProtection="1"/>
    <xf numFmtId="0" fontId="4" fillId="4" borderId="0" xfId="4" applyFont="1" applyFill="1" applyBorder="1" applyAlignment="1" applyProtection="1">
      <alignment vertical="center"/>
    </xf>
    <xf numFmtId="0" fontId="4" fillId="4" borderId="0" xfId="4" applyFont="1" applyFill="1" applyAlignment="1" applyProtection="1">
      <alignment vertical="center"/>
    </xf>
    <xf numFmtId="0" fontId="4" fillId="0" borderId="0" xfId="4" applyFont="1" applyAlignment="1" applyProtection="1">
      <alignment vertical="center"/>
    </xf>
    <xf numFmtId="0" fontId="4" fillId="0" borderId="0" xfId="4" applyFont="1" applyBorder="1" applyAlignment="1" applyProtection="1">
      <alignment horizontal="left" vertical="center" indent="1"/>
    </xf>
    <xf numFmtId="0" fontId="55" fillId="0" borderId="0" xfId="0" applyFont="1" applyProtection="1"/>
    <xf numFmtId="0" fontId="27" fillId="0" borderId="0" xfId="9" applyFont="1" applyFill="1" applyBorder="1" applyAlignment="1" applyProtection="1">
      <alignment horizontal="center" vertical="center" wrapText="1"/>
    </xf>
    <xf numFmtId="0" fontId="27" fillId="0" borderId="0" xfId="0" applyFont="1" applyFill="1" applyBorder="1" applyAlignment="1" applyProtection="1">
      <alignment vertical="center"/>
    </xf>
    <xf numFmtId="0" fontId="55" fillId="0" borderId="0" xfId="0" applyFont="1" applyFill="1" applyProtection="1"/>
    <xf numFmtId="0" fontId="27" fillId="7" borderId="110" xfId="10" applyFont="1" applyFill="1" applyBorder="1" applyAlignment="1" applyProtection="1">
      <alignment horizontal="center" vertical="center" wrapText="1"/>
    </xf>
    <xf numFmtId="0" fontId="27" fillId="6" borderId="38" xfId="9" applyFont="1" applyFill="1" applyBorder="1" applyAlignment="1" applyProtection="1">
      <alignment horizontal="center" vertical="center"/>
    </xf>
    <xf numFmtId="1" fontId="4" fillId="8" borderId="111" xfId="10" applyNumberFormat="1" applyFont="1" applyFill="1" applyBorder="1" applyAlignment="1" applyProtection="1">
      <alignment horizontal="center" vertical="center" readingOrder="1"/>
    </xf>
    <xf numFmtId="1" fontId="4" fillId="8" borderId="94" xfId="9" quotePrefix="1" applyNumberFormat="1" applyFont="1" applyFill="1" applyBorder="1" applyAlignment="1" applyProtection="1">
      <alignment horizontal="center" vertical="center" readingOrder="1"/>
    </xf>
    <xf numFmtId="1" fontId="4" fillId="8" borderId="94" xfId="10" applyNumberFormat="1" applyFont="1" applyFill="1" applyBorder="1" applyAlignment="1" applyProtection="1">
      <alignment horizontal="center" vertical="center" readingOrder="1"/>
    </xf>
    <xf numFmtId="1" fontId="4" fillId="8" borderId="111" xfId="9" quotePrefix="1" applyNumberFormat="1" applyFont="1" applyFill="1" applyBorder="1" applyAlignment="1" applyProtection="1">
      <alignment horizontal="center" vertical="center" readingOrder="1"/>
    </xf>
    <xf numFmtId="0" fontId="75" fillId="8" borderId="115" xfId="9" quotePrefix="1" applyFont="1" applyFill="1" applyBorder="1" applyAlignment="1" applyProtection="1">
      <alignment horizontal="center" vertical="center" readingOrder="1"/>
    </xf>
    <xf numFmtId="1" fontId="75" fillId="8" borderId="115" xfId="9" quotePrefix="1" applyNumberFormat="1" applyFont="1" applyFill="1" applyBorder="1" applyAlignment="1" applyProtection="1">
      <alignment horizontal="center" vertical="center" readingOrder="1"/>
    </xf>
    <xf numFmtId="1" fontId="4" fillId="8" borderId="119" xfId="9" quotePrefix="1" applyNumberFormat="1" applyFont="1" applyFill="1" applyBorder="1" applyAlignment="1" applyProtection="1">
      <alignment horizontal="center" vertical="center" readingOrder="1"/>
    </xf>
    <xf numFmtId="1" fontId="4" fillId="8" borderId="119" xfId="10" applyNumberFormat="1" applyFont="1" applyFill="1" applyBorder="1" applyAlignment="1" applyProtection="1">
      <alignment horizontal="center" vertical="center" readingOrder="1"/>
    </xf>
    <xf numFmtId="0" fontId="4" fillId="4" borderId="0" xfId="4" applyFont="1" applyFill="1" applyBorder="1" applyAlignment="1" applyProtection="1">
      <alignment horizontal="left" vertical="center" wrapText="1" indent="1"/>
    </xf>
    <xf numFmtId="0" fontId="4" fillId="0" borderId="0" xfId="4" applyFont="1" applyBorder="1" applyAlignment="1" applyProtection="1">
      <alignment horizontal="left" vertical="center" wrapText="1" indent="1"/>
    </xf>
    <xf numFmtId="0" fontId="27" fillId="0" borderId="0" xfId="0" applyFont="1" applyFill="1" applyBorder="1" applyAlignment="1" applyProtection="1">
      <alignment horizontal="left" vertical="center" wrapText="1" indent="1"/>
    </xf>
    <xf numFmtId="0" fontId="55" fillId="0" borderId="0" xfId="0" applyFont="1" applyAlignment="1" applyProtection="1">
      <alignment horizontal="left" vertical="center" wrapText="1" indent="1"/>
    </xf>
    <xf numFmtId="1" fontId="4" fillId="8" borderId="120" xfId="9" quotePrefix="1" applyNumberFormat="1" applyFont="1" applyFill="1" applyBorder="1" applyAlignment="1" applyProtection="1">
      <alignment horizontal="center" vertical="center" readingOrder="1"/>
    </xf>
    <xf numFmtId="1" fontId="4" fillId="8" borderId="120" xfId="10" applyNumberFormat="1" applyFont="1" applyFill="1" applyBorder="1" applyAlignment="1" applyProtection="1">
      <alignment horizontal="center" vertical="center" readingOrder="1"/>
    </xf>
    <xf numFmtId="49" fontId="55" fillId="9" borderId="120" xfId="0" applyNumberFormat="1" applyFont="1" applyFill="1" applyBorder="1" applyAlignment="1" applyProtection="1">
      <alignment horizontal="left" vertical="center" wrapText="1" indent="1"/>
    </xf>
    <xf numFmtId="1" fontId="4" fillId="8" borderId="116" xfId="9" quotePrefix="1" applyNumberFormat="1" applyFont="1" applyFill="1" applyBorder="1" applyAlignment="1" applyProtection="1">
      <alignment horizontal="center" vertical="center" readingOrder="1"/>
    </xf>
    <xf numFmtId="1" fontId="4" fillId="8" borderId="116" xfId="10" applyNumberFormat="1" applyFont="1" applyFill="1" applyBorder="1" applyAlignment="1" applyProtection="1">
      <alignment horizontal="center" vertical="center" readingOrder="1"/>
    </xf>
    <xf numFmtId="1" fontId="4" fillId="8" borderId="115" xfId="9" quotePrefix="1" applyNumberFormat="1" applyFont="1" applyFill="1" applyBorder="1" applyAlignment="1" applyProtection="1">
      <alignment horizontal="center" vertical="center" readingOrder="1"/>
    </xf>
    <xf numFmtId="1" fontId="4" fillId="8" borderId="115" xfId="10" applyNumberFormat="1" applyFont="1" applyFill="1" applyBorder="1" applyAlignment="1" applyProtection="1">
      <alignment horizontal="center" vertical="center" readingOrder="1"/>
    </xf>
    <xf numFmtId="0" fontId="4" fillId="9" borderId="119" xfId="0" applyFont="1" applyFill="1" applyBorder="1" applyAlignment="1" applyProtection="1">
      <alignment horizontal="left" vertical="center" indent="7"/>
    </xf>
    <xf numFmtId="0" fontId="4" fillId="9" borderId="94" xfId="9" applyFont="1" applyFill="1" applyBorder="1" applyAlignment="1" applyProtection="1">
      <alignment horizontal="left" vertical="center" indent="6"/>
    </xf>
    <xf numFmtId="0" fontId="4" fillId="9" borderId="94" xfId="9" applyFont="1" applyFill="1" applyBorder="1" applyAlignment="1" applyProtection="1">
      <alignment horizontal="left" vertical="center" indent="7"/>
    </xf>
    <xf numFmtId="49" fontId="55" fillId="9" borderId="119" xfId="0" applyNumberFormat="1" applyFont="1" applyFill="1" applyBorder="1" applyAlignment="1" applyProtection="1">
      <alignment horizontal="left" vertical="center" wrapText="1" indent="6"/>
    </xf>
    <xf numFmtId="49" fontId="55" fillId="9" borderId="94" xfId="0" applyNumberFormat="1" applyFont="1" applyFill="1" applyBorder="1" applyAlignment="1" applyProtection="1">
      <alignment horizontal="left" vertical="center" wrapText="1" indent="6"/>
    </xf>
    <xf numFmtId="49" fontId="55" fillId="9" borderId="115" xfId="0" applyNumberFormat="1" applyFont="1" applyFill="1" applyBorder="1" applyAlignment="1" applyProtection="1">
      <alignment vertical="center" wrapText="1"/>
    </xf>
    <xf numFmtId="0" fontId="4" fillId="4" borderId="0" xfId="4" applyFont="1" applyFill="1" applyBorder="1" applyAlignment="1" applyProtection="1">
      <alignment horizontal="left" vertical="center" indent="1"/>
    </xf>
    <xf numFmtId="0" fontId="27" fillId="6" borderId="22" xfId="0" applyFont="1" applyFill="1" applyBorder="1" applyAlignment="1" applyProtection="1">
      <alignment horizontal="center" vertical="center"/>
    </xf>
    <xf numFmtId="0" fontId="55" fillId="0" borderId="0" xfId="0" applyFont="1" applyBorder="1" applyProtection="1"/>
    <xf numFmtId="0" fontId="66" fillId="0" borderId="0" xfId="9" applyFont="1" applyFill="1" applyBorder="1" applyAlignment="1" applyProtection="1">
      <alignment vertical="center" wrapText="1"/>
    </xf>
    <xf numFmtId="0" fontId="17" fillId="4" borderId="0" xfId="4" applyFont="1" applyFill="1" applyBorder="1" applyAlignment="1" applyProtection="1">
      <alignment vertical="center"/>
    </xf>
    <xf numFmtId="0" fontId="17" fillId="4" borderId="0" xfId="4" applyFont="1" applyFill="1" applyBorder="1" applyAlignment="1" applyProtection="1">
      <alignment horizontal="left" vertical="center" wrapText="1" indent="1"/>
    </xf>
    <xf numFmtId="0" fontId="17" fillId="4" borderId="0" xfId="4" applyFont="1" applyFill="1" applyBorder="1" applyAlignment="1" applyProtection="1">
      <alignment horizontal="left" vertical="center" indent="1"/>
    </xf>
    <xf numFmtId="1" fontId="4" fillId="8" borderId="112" xfId="9" applyNumberFormat="1" applyFont="1" applyFill="1" applyBorder="1" applyAlignment="1" applyProtection="1">
      <alignment horizontal="center" vertical="center" readingOrder="1"/>
    </xf>
    <xf numFmtId="0" fontId="55" fillId="0" borderId="120" xfId="0" applyFont="1" applyFill="1" applyBorder="1" applyAlignment="1" applyProtection="1">
      <alignment horizontal="center" vertical="center"/>
    </xf>
    <xf numFmtId="1" fontId="4" fillId="8" borderId="111" xfId="9" applyNumberFormat="1" applyFont="1" applyFill="1" applyBorder="1" applyAlignment="1" applyProtection="1">
      <alignment horizontal="center" vertical="center" readingOrder="1"/>
    </xf>
    <xf numFmtId="1" fontId="4" fillId="8" borderId="119" xfId="9" applyNumberFormat="1" applyFont="1" applyFill="1" applyBorder="1" applyAlignment="1" applyProtection="1">
      <alignment horizontal="center" vertical="center" readingOrder="1"/>
    </xf>
    <xf numFmtId="1" fontId="4" fillId="8" borderId="47" xfId="9" applyNumberFormat="1" applyFont="1" applyFill="1" applyBorder="1" applyAlignment="1" applyProtection="1">
      <alignment horizontal="center" vertical="center" readingOrder="1"/>
    </xf>
    <xf numFmtId="1" fontId="4" fillId="8" borderId="22" xfId="9" applyNumberFormat="1" applyFont="1" applyFill="1" applyBorder="1" applyAlignment="1" applyProtection="1">
      <alignment horizontal="center" vertical="center" readingOrder="1"/>
    </xf>
    <xf numFmtId="1" fontId="4" fillId="8" borderId="129" xfId="9" quotePrefix="1" applyNumberFormat="1" applyFont="1" applyFill="1" applyBorder="1" applyAlignment="1" applyProtection="1">
      <alignment horizontal="center" vertical="center" readingOrder="1"/>
    </xf>
    <xf numFmtId="1" fontId="4" fillId="8" borderId="129" xfId="10" applyNumberFormat="1" applyFont="1" applyFill="1" applyBorder="1" applyAlignment="1" applyProtection="1">
      <alignment horizontal="center" vertical="center" readingOrder="1"/>
    </xf>
    <xf numFmtId="1" fontId="4" fillId="8" borderId="0" xfId="9" applyNumberFormat="1" applyFont="1" applyFill="1" applyBorder="1" applyAlignment="1" applyProtection="1">
      <alignment horizontal="center" vertical="center" readingOrder="1"/>
    </xf>
    <xf numFmtId="1" fontId="4" fillId="8" borderId="128" xfId="9" quotePrefix="1" applyNumberFormat="1" applyFont="1" applyFill="1" applyBorder="1" applyAlignment="1" applyProtection="1">
      <alignment horizontal="center" vertical="center" readingOrder="1"/>
    </xf>
    <xf numFmtId="1" fontId="4" fillId="8" borderId="128" xfId="10" applyNumberFormat="1" applyFont="1" applyFill="1" applyBorder="1" applyAlignment="1" applyProtection="1">
      <alignment horizontal="center" vertical="center" readingOrder="1"/>
    </xf>
    <xf numFmtId="1" fontId="4" fillId="8" borderId="120" xfId="9" applyNumberFormat="1" applyFont="1" applyFill="1" applyBorder="1" applyAlignment="1" applyProtection="1">
      <alignment horizontal="center" vertical="center" readingOrder="1"/>
    </xf>
    <xf numFmtId="0" fontId="75" fillId="8" borderId="119" xfId="9" quotePrefix="1" applyFont="1" applyFill="1" applyBorder="1" applyAlignment="1" applyProtection="1">
      <alignment horizontal="center" vertical="center" readingOrder="1"/>
    </xf>
    <xf numFmtId="1" fontId="75" fillId="8" borderId="119" xfId="9" quotePrefix="1" applyNumberFormat="1" applyFont="1" applyFill="1" applyBorder="1" applyAlignment="1" applyProtection="1">
      <alignment horizontal="center" vertical="center" readingOrder="1"/>
    </xf>
    <xf numFmtId="0" fontId="4" fillId="8" borderId="119" xfId="9" applyFont="1" applyFill="1" applyBorder="1" applyAlignment="1" applyProtection="1">
      <alignment horizontal="center" vertical="center" readingOrder="1"/>
    </xf>
    <xf numFmtId="0" fontId="4" fillId="8" borderId="94" xfId="9" applyFont="1" applyFill="1" applyBorder="1" applyAlignment="1" applyProtection="1">
      <alignment horizontal="center" vertical="center" readingOrder="1"/>
    </xf>
    <xf numFmtId="0" fontId="55" fillId="8" borderId="96" xfId="9" applyFont="1" applyFill="1" applyBorder="1" applyAlignment="1" applyProtection="1">
      <alignment horizontal="left" vertical="center" indent="1"/>
    </xf>
    <xf numFmtId="0" fontId="55" fillId="8" borderId="134" xfId="9" applyFont="1" applyFill="1" applyBorder="1" applyAlignment="1" applyProtection="1">
      <alignment horizontal="left" vertical="center" indent="1"/>
    </xf>
    <xf numFmtId="0" fontId="57" fillId="5" borderId="114" xfId="9" applyFont="1" applyFill="1" applyBorder="1" applyAlignment="1" applyProtection="1">
      <alignment horizontal="left" vertical="center" indent="1"/>
    </xf>
    <xf numFmtId="0" fontId="75" fillId="5" borderId="115" xfId="9" quotePrefix="1" applyFont="1" applyFill="1" applyBorder="1" applyAlignment="1" applyProtection="1">
      <alignment horizontal="center" vertical="center" readingOrder="1"/>
    </xf>
    <xf numFmtId="1" fontId="4" fillId="5" borderId="115" xfId="9" applyNumberFormat="1" applyFont="1" applyFill="1" applyBorder="1" applyAlignment="1" applyProtection="1">
      <alignment horizontal="center" vertical="center" readingOrder="1"/>
    </xf>
    <xf numFmtId="0" fontId="4" fillId="8" borderId="120" xfId="9" applyFont="1" applyFill="1" applyBorder="1" applyAlignment="1" applyProtection="1">
      <alignment horizontal="left" vertical="center" indent="1"/>
    </xf>
    <xf numFmtId="2" fontId="4" fillId="8" borderId="120" xfId="9" applyNumberFormat="1" applyFont="1" applyFill="1" applyBorder="1" applyAlignment="1" applyProtection="1">
      <alignment horizontal="center" vertical="center" readingOrder="1"/>
    </xf>
    <xf numFmtId="2" fontId="4" fillId="8" borderId="119" xfId="9" applyNumberFormat="1" applyFont="1" applyFill="1" applyBorder="1" applyAlignment="1" applyProtection="1">
      <alignment horizontal="center" vertical="center" readingOrder="1"/>
    </xf>
    <xf numFmtId="2" fontId="4" fillId="8" borderId="119" xfId="9" quotePrefix="1" applyNumberFormat="1" applyFont="1" applyFill="1" applyBorder="1" applyAlignment="1" applyProtection="1">
      <alignment horizontal="center" vertical="center" readingOrder="1"/>
    </xf>
    <xf numFmtId="2" fontId="4" fillId="8" borderId="112" xfId="9" applyNumberFormat="1" applyFont="1" applyFill="1" applyBorder="1" applyAlignment="1" applyProtection="1">
      <alignment horizontal="center" vertical="center" readingOrder="1"/>
    </xf>
    <xf numFmtId="2" fontId="4" fillId="8" borderId="119" xfId="10" applyNumberFormat="1" applyFont="1" applyFill="1" applyBorder="1" applyAlignment="1" applyProtection="1">
      <alignment horizontal="center" vertical="center" readingOrder="1"/>
    </xf>
    <xf numFmtId="2" fontId="4" fillId="8" borderId="94" xfId="9" applyNumberFormat="1" applyFont="1" applyFill="1" applyBorder="1" applyAlignment="1" applyProtection="1">
      <alignment horizontal="center" vertical="center" readingOrder="1"/>
    </xf>
    <xf numFmtId="2" fontId="4" fillId="8" borderId="94" xfId="9" quotePrefix="1" applyNumberFormat="1" applyFont="1" applyFill="1" applyBorder="1" applyAlignment="1" applyProtection="1">
      <alignment horizontal="center" vertical="center" readingOrder="1"/>
    </xf>
    <xf numFmtId="2" fontId="4" fillId="8" borderId="94" xfId="10" applyNumberFormat="1" applyFont="1" applyFill="1" applyBorder="1" applyAlignment="1" applyProtection="1">
      <alignment horizontal="center" vertical="center" readingOrder="1"/>
    </xf>
    <xf numFmtId="2" fontId="75" fillId="5" borderId="115" xfId="9" quotePrefix="1" applyNumberFormat="1" applyFont="1" applyFill="1" applyBorder="1" applyAlignment="1" applyProtection="1">
      <alignment horizontal="center" vertical="center" readingOrder="1"/>
    </xf>
    <xf numFmtId="2" fontId="4" fillId="5" borderId="115" xfId="9" applyNumberFormat="1" applyFont="1" applyFill="1" applyBorder="1" applyAlignment="1" applyProtection="1">
      <alignment horizontal="center" vertical="center" readingOrder="1"/>
    </xf>
    <xf numFmtId="171" fontId="4" fillId="8" borderId="112" xfId="9" applyNumberFormat="1" applyFont="1" applyFill="1" applyBorder="1" applyAlignment="1" applyProtection="1">
      <alignment horizontal="center" vertical="center" readingOrder="1"/>
    </xf>
    <xf numFmtId="171" fontId="75" fillId="5" borderId="115" xfId="9" quotePrefix="1" applyNumberFormat="1" applyFont="1" applyFill="1" applyBorder="1" applyAlignment="1" applyProtection="1">
      <alignment horizontal="center" vertical="center" readingOrder="1"/>
    </xf>
    <xf numFmtId="171" fontId="4" fillId="5" borderId="115" xfId="9" applyNumberFormat="1" applyFont="1" applyFill="1" applyBorder="1" applyAlignment="1" applyProtection="1">
      <alignment horizontal="center" vertical="center" readingOrder="1"/>
    </xf>
    <xf numFmtId="171" fontId="4" fillId="8" borderId="119" xfId="9" quotePrefix="1" applyNumberFormat="1" applyFont="1" applyFill="1" applyBorder="1" applyAlignment="1" applyProtection="1">
      <alignment horizontal="center" vertical="center" readingOrder="1"/>
    </xf>
    <xf numFmtId="171" fontId="4" fillId="8" borderId="111" xfId="9" applyNumberFormat="1" applyFont="1" applyFill="1" applyBorder="1" applyAlignment="1" applyProtection="1">
      <alignment horizontal="center" vertical="center" readingOrder="1"/>
    </xf>
    <xf numFmtId="171" fontId="4" fillId="8" borderId="111" xfId="10" applyNumberFormat="1" applyFont="1" applyFill="1" applyBorder="1" applyAlignment="1" applyProtection="1">
      <alignment horizontal="center" vertical="center" readingOrder="1"/>
    </xf>
    <xf numFmtId="171" fontId="4" fillId="8" borderId="94" xfId="9" quotePrefix="1" applyNumberFormat="1" applyFont="1" applyFill="1" applyBorder="1" applyAlignment="1" applyProtection="1">
      <alignment horizontal="center" vertical="center" readingOrder="1"/>
    </xf>
    <xf numFmtId="171" fontId="4" fillId="8" borderId="94" xfId="10" applyNumberFormat="1" applyFont="1" applyFill="1" applyBorder="1" applyAlignment="1" applyProtection="1">
      <alignment horizontal="center" vertical="center" readingOrder="1"/>
    </xf>
    <xf numFmtId="0" fontId="48" fillId="0" borderId="0" xfId="0" applyFont="1" applyFill="1"/>
    <xf numFmtId="0" fontId="77" fillId="0" borderId="0" xfId="0" applyFont="1" applyFill="1"/>
    <xf numFmtId="9" fontId="38" fillId="0" borderId="16" xfId="5" applyNumberFormat="1" applyFont="1" applyBorder="1" applyAlignment="1">
      <alignment horizontal="right" vertical="center"/>
    </xf>
    <xf numFmtId="9" fontId="38" fillId="0" borderId="2" xfId="5" applyNumberFormat="1" applyFont="1" applyBorder="1" applyAlignment="1">
      <alignment horizontal="right" vertical="center"/>
    </xf>
    <xf numFmtId="0" fontId="0" fillId="3" borderId="0" xfId="0" applyFill="1"/>
    <xf numFmtId="0" fontId="0" fillId="3" borderId="0" xfId="0" applyFill="1" applyBorder="1"/>
    <xf numFmtId="0" fontId="4" fillId="0" borderId="0" xfId="4" applyFont="1" applyAlignment="1" applyProtection="1">
      <alignment vertical="center"/>
      <protection locked="0"/>
    </xf>
    <xf numFmtId="0" fontId="4" fillId="0" borderId="0" xfId="4" applyFont="1" applyBorder="1" applyAlignment="1" applyProtection="1">
      <alignment horizontal="left" vertical="center" indent="1"/>
      <protection locked="0"/>
    </xf>
    <xf numFmtId="0" fontId="72" fillId="0" borderId="0" xfId="0" applyFont="1" applyAlignment="1" applyProtection="1">
      <alignment vertical="center"/>
      <protection locked="0"/>
    </xf>
    <xf numFmtId="0" fontId="72" fillId="0" borderId="0" xfId="0" applyFont="1" applyProtection="1">
      <protection locked="0"/>
    </xf>
    <xf numFmtId="0" fontId="55" fillId="0" borderId="0" xfId="0" applyFont="1" applyBorder="1" applyAlignment="1" applyProtection="1">
      <alignment horizontal="center" vertical="center"/>
      <protection locked="0"/>
    </xf>
    <xf numFmtId="0" fontId="55" fillId="0" borderId="0" xfId="0" applyFont="1" applyBorder="1" applyAlignment="1" applyProtection="1">
      <alignment vertical="center"/>
      <protection locked="0"/>
    </xf>
    <xf numFmtId="0" fontId="55" fillId="0" borderId="0" xfId="0" applyFont="1" applyBorder="1" applyAlignment="1" applyProtection="1">
      <alignment vertical="center" wrapText="1"/>
      <protection locked="0"/>
    </xf>
    <xf numFmtId="0" fontId="4" fillId="0" borderId="0" xfId="0" applyFont="1" applyBorder="1" applyAlignment="1" applyProtection="1">
      <alignment horizontal="center" vertical="center"/>
      <protection locked="0"/>
    </xf>
    <xf numFmtId="164" fontId="55" fillId="0" borderId="0" xfId="0" applyNumberFormat="1" applyFont="1" applyBorder="1" applyAlignment="1" applyProtection="1">
      <alignment horizontal="center" vertical="center"/>
      <protection locked="0"/>
    </xf>
    <xf numFmtId="3" fontId="4" fillId="0" borderId="0" xfId="0" applyNumberFormat="1" applyFont="1" applyBorder="1" applyAlignment="1" applyProtection="1">
      <alignment horizontal="center" vertical="center"/>
      <protection locked="0"/>
    </xf>
    <xf numFmtId="0" fontId="67" fillId="0" borderId="0" xfId="0" applyFont="1" applyProtection="1">
      <protection locked="0"/>
    </xf>
    <xf numFmtId="1" fontId="67" fillId="0" borderId="0" xfId="0" applyNumberFormat="1" applyFont="1" applyProtection="1">
      <protection locked="0"/>
    </xf>
    <xf numFmtId="0" fontId="71" fillId="4" borderId="50" xfId="4" applyFont="1" applyFill="1" applyBorder="1" applyAlignment="1" applyProtection="1">
      <alignment horizontal="left" vertical="center" indent="1"/>
    </xf>
    <xf numFmtId="0" fontId="5" fillId="4" borderId="50" xfId="4" applyFont="1" applyFill="1" applyBorder="1" applyAlignment="1" applyProtection="1">
      <alignment horizontal="left" vertical="center" indent="1"/>
    </xf>
    <xf numFmtId="0" fontId="72" fillId="0" borderId="0" xfId="0" applyFont="1" applyAlignment="1" applyProtection="1">
      <alignment vertical="center"/>
    </xf>
    <xf numFmtId="0" fontId="72" fillId="0" borderId="0" xfId="0" applyFont="1" applyProtection="1"/>
    <xf numFmtId="0" fontId="27" fillId="6" borderId="38" xfId="0" applyFont="1" applyFill="1" applyBorder="1" applyAlignment="1" applyProtection="1">
      <alignment horizontal="center" vertical="center"/>
    </xf>
    <xf numFmtId="1" fontId="27" fillId="6" borderId="38" xfId="0" applyNumberFormat="1" applyFont="1" applyFill="1" applyBorder="1" applyAlignment="1" applyProtection="1">
      <alignment horizontal="center" vertical="center"/>
    </xf>
    <xf numFmtId="0" fontId="4" fillId="0" borderId="0" xfId="4" applyFont="1" applyBorder="1" applyAlignment="1" applyProtection="1">
      <alignment horizontal="left" vertical="center" wrapText="1" indent="1"/>
      <protection locked="0"/>
    </xf>
    <xf numFmtId="0" fontId="4" fillId="0" borderId="0" xfId="4" applyFont="1" applyBorder="1" applyAlignment="1" applyProtection="1">
      <alignment horizontal="center" vertical="center"/>
      <protection locked="0"/>
    </xf>
    <xf numFmtId="0" fontId="4" fillId="0" borderId="0" xfId="4" applyFont="1" applyAlignment="1" applyProtection="1">
      <alignment horizontal="center" vertical="center"/>
      <protection locked="0"/>
    </xf>
    <xf numFmtId="0" fontId="25" fillId="0" borderId="0" xfId="0" applyFont="1" applyProtection="1">
      <protection locked="0"/>
    </xf>
    <xf numFmtId="0" fontId="55" fillId="0" borderId="43" xfId="0" applyFont="1" applyBorder="1" applyAlignment="1" applyProtection="1">
      <alignment horizontal="left" vertical="center" wrapText="1" indent="1"/>
      <protection locked="0"/>
    </xf>
    <xf numFmtId="0" fontId="55" fillId="0" borderId="43" xfId="0" applyFont="1" applyBorder="1" applyAlignment="1" applyProtection="1">
      <alignment horizontal="center" vertical="center"/>
      <protection locked="0"/>
    </xf>
    <xf numFmtId="170" fontId="55" fillId="0" borderId="43" xfId="0" applyNumberFormat="1" applyFont="1" applyBorder="1" applyAlignment="1" applyProtection="1">
      <alignment horizontal="center" vertical="center"/>
      <protection locked="0"/>
    </xf>
    <xf numFmtId="0" fontId="68" fillId="0" borderId="43" xfId="0" applyFont="1" applyBorder="1" applyAlignment="1" applyProtection="1">
      <alignment vertical="center" wrapText="1"/>
      <protection locked="0"/>
    </xf>
    <xf numFmtId="0" fontId="55" fillId="0" borderId="43" xfId="0" applyFont="1" applyBorder="1" applyAlignment="1" applyProtection="1">
      <alignment horizontal="center" vertical="center" wrapText="1"/>
      <protection locked="0"/>
    </xf>
    <xf numFmtId="1" fontId="55" fillId="0" borderId="43" xfId="0" applyNumberFormat="1" applyFont="1" applyBorder="1" applyAlignment="1" applyProtection="1">
      <alignment horizontal="center" vertical="center"/>
      <protection locked="0"/>
    </xf>
    <xf numFmtId="0" fontId="55" fillId="0" borderId="43" xfId="0" applyFont="1" applyBorder="1" applyProtection="1">
      <protection locked="0"/>
    </xf>
    <xf numFmtId="0" fontId="55" fillId="0" borderId="38" xfId="0" applyFont="1" applyBorder="1" applyProtection="1">
      <protection locked="0"/>
    </xf>
    <xf numFmtId="0" fontId="55" fillId="0" borderId="38" xfId="0" applyFont="1" applyBorder="1" applyAlignment="1" applyProtection="1">
      <alignment horizontal="left" vertical="center" wrapText="1" indent="1"/>
      <protection locked="0"/>
    </xf>
    <xf numFmtId="0" fontId="55" fillId="0" borderId="38" xfId="0" applyFont="1" applyBorder="1" applyAlignment="1" applyProtection="1">
      <alignment horizontal="center" vertical="center"/>
      <protection locked="0"/>
    </xf>
    <xf numFmtId="170" fontId="55" fillId="0" borderId="38" xfId="0" applyNumberFormat="1" applyFont="1" applyBorder="1" applyAlignment="1" applyProtection="1">
      <alignment horizontal="center" vertical="center"/>
      <protection locked="0"/>
    </xf>
    <xf numFmtId="0" fontId="55" fillId="0" borderId="38" xfId="0" applyFont="1" applyBorder="1" applyAlignment="1" applyProtection="1">
      <alignment vertical="center" wrapText="1"/>
      <protection locked="0"/>
    </xf>
    <xf numFmtId="0" fontId="55" fillId="0" borderId="38" xfId="0" applyFont="1" applyBorder="1" applyAlignment="1" applyProtection="1">
      <alignment horizontal="center" vertical="center" wrapText="1"/>
      <protection locked="0"/>
    </xf>
    <xf numFmtId="0" fontId="43" fillId="0" borderId="0" xfId="0" applyFont="1" applyAlignment="1" applyProtection="1">
      <alignment horizontal="left" wrapText="1" indent="1"/>
      <protection locked="0"/>
    </xf>
    <xf numFmtId="0" fontId="43" fillId="0" borderId="0" xfId="0" applyFont="1" applyAlignment="1" applyProtection="1">
      <alignment horizontal="center"/>
      <protection locked="0"/>
    </xf>
    <xf numFmtId="170" fontId="43" fillId="0" borderId="0" xfId="0" applyNumberFormat="1" applyFont="1" applyAlignment="1" applyProtection="1">
      <alignment horizontal="center"/>
      <protection locked="0"/>
    </xf>
    <xf numFmtId="0" fontId="43" fillId="0" borderId="0" xfId="0" applyFont="1" applyAlignment="1" applyProtection="1">
      <alignment wrapText="1"/>
      <protection locked="0"/>
    </xf>
    <xf numFmtId="0" fontId="43" fillId="0" borderId="0" xfId="0" applyFont="1" applyProtection="1">
      <protection locked="0"/>
    </xf>
    <xf numFmtId="0" fontId="4" fillId="0" borderId="0" xfId="4" applyFont="1" applyBorder="1" applyAlignment="1" applyProtection="1">
      <alignment horizontal="center" vertical="center"/>
    </xf>
    <xf numFmtId="170" fontId="4" fillId="0" borderId="0" xfId="4" applyNumberFormat="1" applyFont="1" applyAlignment="1" applyProtection="1">
      <alignment horizontal="center" vertical="center"/>
    </xf>
    <xf numFmtId="0" fontId="4" fillId="0" borderId="0" xfId="4" applyFont="1" applyAlignment="1" applyProtection="1">
      <alignment horizontal="center" vertical="center"/>
    </xf>
    <xf numFmtId="0" fontId="4" fillId="0" borderId="0" xfId="4" applyFont="1" applyAlignment="1" applyProtection="1">
      <alignment vertical="center" wrapText="1"/>
    </xf>
    <xf numFmtId="0" fontId="25" fillId="0" borderId="0" xfId="0" applyFont="1" applyProtection="1"/>
    <xf numFmtId="170" fontId="4" fillId="0" borderId="0" xfId="4" applyNumberFormat="1" applyFont="1" applyAlignment="1" applyProtection="1">
      <alignment vertical="center"/>
    </xf>
    <xf numFmtId="0" fontId="27" fillId="6" borderId="48" xfId="0" applyFont="1" applyFill="1" applyBorder="1" applyAlignment="1" applyProtection="1">
      <alignment horizontal="center" vertical="center" wrapText="1"/>
    </xf>
    <xf numFmtId="170" fontId="27" fillId="6" borderId="48" xfId="0" applyNumberFormat="1" applyFont="1" applyFill="1" applyBorder="1" applyAlignment="1" applyProtection="1">
      <alignment horizontal="center" vertical="center" wrapText="1"/>
    </xf>
    <xf numFmtId="0" fontId="55" fillId="0" borderId="0" xfId="0" applyFont="1" applyProtection="1">
      <protection locked="0"/>
    </xf>
    <xf numFmtId="0" fontId="55" fillId="0" borderId="0" xfId="0" applyFont="1" applyAlignment="1" applyProtection="1">
      <alignment horizontal="left" indent="1"/>
      <protection locked="0"/>
    </xf>
    <xf numFmtId="0" fontId="55" fillId="0" borderId="0" xfId="0" applyFont="1" applyAlignment="1" applyProtection="1">
      <alignment horizontal="center"/>
      <protection locked="0"/>
    </xf>
    <xf numFmtId="0" fontId="57" fillId="9" borderId="0" xfId="0" applyFont="1" applyFill="1" applyAlignment="1" applyProtection="1">
      <alignment horizontal="center" vertical="center"/>
      <protection locked="0"/>
    </xf>
    <xf numFmtId="0" fontId="55" fillId="0" borderId="104" xfId="0" applyFont="1" applyFill="1" applyBorder="1" applyAlignment="1" applyProtection="1">
      <alignment horizontal="left" vertical="center" wrapText="1" indent="1"/>
      <protection locked="0"/>
    </xf>
    <xf numFmtId="0" fontId="55" fillId="0" borderId="104" xfId="0" applyFont="1" applyFill="1" applyBorder="1" applyAlignment="1" applyProtection="1">
      <alignment horizontal="center" vertical="center"/>
      <protection locked="0"/>
    </xf>
    <xf numFmtId="168" fontId="55" fillId="0" borderId="104" xfId="0" applyNumberFormat="1" applyFont="1" applyFill="1" applyBorder="1" applyAlignment="1" applyProtection="1">
      <alignment horizontal="center" vertical="center"/>
      <protection locked="0"/>
    </xf>
    <xf numFmtId="1" fontId="55" fillId="0" borderId="104" xfId="0" applyNumberFormat="1" applyFont="1" applyFill="1" applyBorder="1" applyAlignment="1" applyProtection="1">
      <alignment horizontal="center" vertical="center"/>
      <protection locked="0"/>
    </xf>
    <xf numFmtId="0" fontId="4" fillId="0" borderId="0" xfId="6" applyFont="1" applyBorder="1" applyAlignment="1" applyProtection="1">
      <alignment horizontal="left" vertical="center" indent="1"/>
    </xf>
    <xf numFmtId="0" fontId="4" fillId="0" borderId="0" xfId="4" applyFont="1" applyFill="1" applyBorder="1" applyAlignment="1" applyProtection="1">
      <alignment horizontal="left" vertical="center" indent="2"/>
    </xf>
    <xf numFmtId="0" fontId="4" fillId="0" borderId="0" xfId="4" applyFont="1" applyFill="1" applyBorder="1" applyAlignment="1" applyProtection="1">
      <alignment horizontal="left" vertical="center" indent="1"/>
    </xf>
    <xf numFmtId="0" fontId="4" fillId="0" borderId="0" xfId="4" applyFont="1" applyFill="1" applyBorder="1" applyAlignment="1" applyProtection="1">
      <alignment horizontal="center" vertical="center"/>
    </xf>
    <xf numFmtId="0" fontId="4" fillId="0" borderId="0" xfId="4" applyFont="1" applyFill="1" applyAlignment="1" applyProtection="1">
      <alignment vertical="center"/>
    </xf>
    <xf numFmtId="0" fontId="55" fillId="0" borderId="0" xfId="0" applyFont="1" applyAlignment="1" applyProtection="1">
      <alignment horizontal="left" indent="1"/>
    </xf>
    <xf numFmtId="0" fontId="55" fillId="0" borderId="0" xfId="0" applyFont="1" applyAlignment="1" applyProtection="1">
      <alignment horizontal="center"/>
    </xf>
    <xf numFmtId="0" fontId="17" fillId="5" borderId="105" xfId="8" applyFont="1" applyFill="1" applyBorder="1" applyAlignment="1" applyProtection="1">
      <alignment horizontal="center" vertical="center"/>
    </xf>
    <xf numFmtId="0" fontId="17" fillId="5" borderId="105" xfId="8" applyFont="1" applyFill="1" applyBorder="1" applyAlignment="1" applyProtection="1">
      <alignment horizontal="center" vertical="center" wrapText="1"/>
    </xf>
    <xf numFmtId="0" fontId="55" fillId="0" borderId="0" xfId="0" applyFont="1" applyAlignment="1" applyProtection="1">
      <alignment vertical="center"/>
    </xf>
    <xf numFmtId="0" fontId="55" fillId="0" borderId="41" xfId="0" applyFont="1" applyBorder="1" applyAlignment="1" applyProtection="1">
      <alignment wrapText="1"/>
    </xf>
    <xf numFmtId="0" fontId="55" fillId="0" borderId="0" xfId="0" applyFont="1" applyAlignment="1" applyProtection="1">
      <alignment wrapText="1"/>
    </xf>
    <xf numFmtId="0" fontId="17" fillId="5" borderId="93" xfId="8" applyFont="1" applyFill="1" applyBorder="1" applyAlignment="1" applyProtection="1">
      <alignment horizontal="left" vertical="center" indent="1"/>
    </xf>
    <xf numFmtId="0" fontId="55" fillId="8" borderId="21" xfId="0" applyFont="1" applyFill="1" applyBorder="1" applyAlignment="1" applyProtection="1">
      <alignment horizontal="center" vertical="center"/>
    </xf>
    <xf numFmtId="0" fontId="57" fillId="5" borderId="21" xfId="0" applyFont="1" applyFill="1" applyBorder="1" applyAlignment="1" applyProtection="1">
      <alignment horizontal="center" vertical="center"/>
    </xf>
    <xf numFmtId="2" fontId="57" fillId="8" borderId="0" xfId="0" applyNumberFormat="1" applyFont="1" applyFill="1" applyAlignment="1" applyProtection="1">
      <alignment horizontal="center"/>
    </xf>
    <xf numFmtId="2" fontId="57" fillId="8" borderId="0" xfId="0" applyNumberFormat="1" applyFont="1" applyFill="1" applyAlignment="1" applyProtection="1">
      <alignment horizontal="center" vertical="top"/>
    </xf>
    <xf numFmtId="0" fontId="27" fillId="6" borderId="104" xfId="0" applyFont="1" applyFill="1" applyBorder="1" applyAlignment="1" applyProtection="1">
      <alignment horizontal="center" vertical="center"/>
    </xf>
    <xf numFmtId="0" fontId="27" fillId="6" borderId="104" xfId="0" applyFont="1" applyFill="1" applyBorder="1" applyAlignment="1" applyProtection="1">
      <alignment horizontal="center" vertical="center" wrapText="1"/>
    </xf>
    <xf numFmtId="0" fontId="27" fillId="7" borderId="108" xfId="0" applyFont="1" applyFill="1" applyBorder="1" applyAlignment="1" applyProtection="1">
      <alignment horizontal="center" vertical="center" wrapText="1"/>
    </xf>
    <xf numFmtId="0" fontId="55" fillId="0" borderId="109" xfId="0" applyFont="1" applyFill="1" applyBorder="1" applyAlignment="1" applyProtection="1">
      <alignment horizontal="center" vertical="center"/>
    </xf>
    <xf numFmtId="0" fontId="55" fillId="0" borderId="104" xfId="0" applyFont="1" applyFill="1" applyBorder="1" applyAlignment="1" applyProtection="1">
      <alignment horizontal="center" vertical="center"/>
    </xf>
    <xf numFmtId="17" fontId="27" fillId="6" borderId="38" xfId="9" applyNumberFormat="1" applyFont="1" applyFill="1" applyBorder="1" applyAlignment="1" applyProtection="1">
      <alignment horizontal="center" vertical="center"/>
      <protection locked="0"/>
    </xf>
    <xf numFmtId="0" fontId="27" fillId="7" borderId="110" xfId="10" applyFont="1" applyFill="1" applyBorder="1" applyAlignment="1" applyProtection="1">
      <alignment horizontal="center" vertical="center" wrapText="1"/>
      <protection locked="0"/>
    </xf>
    <xf numFmtId="0" fontId="4" fillId="9" borderId="112" xfId="9" applyFont="1" applyFill="1" applyBorder="1" applyAlignment="1" applyProtection="1">
      <alignment horizontal="center" vertical="center" readingOrder="1"/>
      <protection locked="0"/>
    </xf>
    <xf numFmtId="171" fontId="4" fillId="9" borderId="112" xfId="9" applyNumberFormat="1" applyFont="1" applyFill="1" applyBorder="1" applyAlignment="1" applyProtection="1">
      <alignment horizontal="center" vertical="center" readingOrder="1"/>
      <protection locked="0"/>
    </xf>
    <xf numFmtId="0" fontId="4" fillId="9" borderId="94" xfId="9" applyFont="1" applyFill="1" applyBorder="1" applyAlignment="1" applyProtection="1">
      <alignment horizontal="center" vertical="center" readingOrder="1"/>
      <protection locked="0"/>
    </xf>
    <xf numFmtId="171" fontId="4" fillId="9" borderId="94" xfId="9" applyNumberFormat="1" applyFont="1" applyFill="1" applyBorder="1" applyAlignment="1" applyProtection="1">
      <alignment horizontal="center" vertical="center" readingOrder="1"/>
      <protection locked="0"/>
    </xf>
    <xf numFmtId="0" fontId="4" fillId="9" borderId="111" xfId="9" applyFont="1" applyFill="1" applyBorder="1" applyAlignment="1" applyProtection="1">
      <alignment horizontal="center" vertical="center" readingOrder="1"/>
      <protection locked="0"/>
    </xf>
    <xf numFmtId="171" fontId="4" fillId="9" borderId="111" xfId="9" applyNumberFormat="1" applyFont="1" applyFill="1" applyBorder="1" applyAlignment="1" applyProtection="1">
      <alignment horizontal="center" vertical="center" readingOrder="1"/>
      <protection locked="0"/>
    </xf>
    <xf numFmtId="2" fontId="4" fillId="9" borderId="94" xfId="9" applyNumberFormat="1" applyFont="1" applyFill="1" applyBorder="1" applyAlignment="1" applyProtection="1">
      <alignment horizontal="center" vertical="center" readingOrder="1"/>
      <protection locked="0"/>
    </xf>
    <xf numFmtId="2" fontId="4" fillId="9" borderId="111" xfId="9" applyNumberFormat="1" applyFont="1" applyFill="1" applyBorder="1" applyAlignment="1" applyProtection="1">
      <alignment horizontal="center" vertical="center" readingOrder="1"/>
      <protection locked="0"/>
    </xf>
    <xf numFmtId="0" fontId="4" fillId="9" borderId="119" xfId="9" applyFont="1" applyFill="1" applyBorder="1" applyAlignment="1" applyProtection="1">
      <alignment horizontal="center" vertical="center" readingOrder="1"/>
      <protection locked="0"/>
    </xf>
    <xf numFmtId="0" fontId="4" fillId="9" borderId="129" xfId="9" applyFont="1" applyFill="1" applyBorder="1" applyAlignment="1" applyProtection="1">
      <alignment horizontal="center" vertical="center" readingOrder="1"/>
      <protection locked="0"/>
    </xf>
    <xf numFmtId="0" fontId="4" fillId="9" borderId="0" xfId="9" applyFont="1" applyFill="1" applyBorder="1" applyAlignment="1" applyProtection="1">
      <alignment horizontal="center" vertical="center" readingOrder="1"/>
      <protection locked="0"/>
    </xf>
    <xf numFmtId="0" fontId="4" fillId="9" borderId="120" xfId="9" applyFont="1" applyFill="1" applyBorder="1" applyAlignment="1" applyProtection="1">
      <alignment horizontal="center" vertical="center" readingOrder="1"/>
      <protection locked="0"/>
    </xf>
    <xf numFmtId="0" fontId="4" fillId="9" borderId="116" xfId="9" applyFont="1" applyFill="1" applyBorder="1" applyAlignment="1" applyProtection="1">
      <alignment horizontal="center" vertical="center" readingOrder="1"/>
      <protection locked="0"/>
    </xf>
    <xf numFmtId="0" fontId="4" fillId="9" borderId="115" xfId="9" applyFont="1" applyFill="1" applyBorder="1" applyAlignment="1" applyProtection="1">
      <alignment horizontal="center" vertical="center" readingOrder="1"/>
      <protection locked="0"/>
    </xf>
    <xf numFmtId="2" fontId="4" fillId="9" borderId="120" xfId="9" applyNumberFormat="1" applyFont="1" applyFill="1" applyBorder="1" applyAlignment="1" applyProtection="1">
      <alignment horizontal="center" vertical="center" readingOrder="1"/>
      <protection locked="0"/>
    </xf>
    <xf numFmtId="1" fontId="4" fillId="9" borderId="120" xfId="9" quotePrefix="1" applyNumberFormat="1" applyFont="1" applyFill="1" applyBorder="1" applyAlignment="1" applyProtection="1">
      <alignment horizontal="center" vertical="center" readingOrder="1"/>
      <protection locked="0"/>
    </xf>
    <xf numFmtId="1" fontId="4" fillId="9" borderId="119" xfId="9" quotePrefix="1" applyNumberFormat="1" applyFont="1" applyFill="1" applyBorder="1" applyAlignment="1" applyProtection="1">
      <alignment horizontal="center" vertical="center" readingOrder="1"/>
      <protection locked="0"/>
    </xf>
    <xf numFmtId="1" fontId="4" fillId="9" borderId="115" xfId="9" quotePrefix="1" applyNumberFormat="1" applyFont="1" applyFill="1" applyBorder="1" applyAlignment="1" applyProtection="1">
      <alignment horizontal="center" vertical="center" readingOrder="1"/>
      <protection locked="0"/>
    </xf>
    <xf numFmtId="0" fontId="4" fillId="0" borderId="0" xfId="6" applyFont="1" applyBorder="1" applyAlignment="1" applyProtection="1">
      <alignment horizontal="center" vertical="center"/>
      <protection locked="0"/>
    </xf>
    <xf numFmtId="0" fontId="4" fillId="0" borderId="0" xfId="8" applyFont="1" applyProtection="1">
      <protection locked="0"/>
    </xf>
    <xf numFmtId="0" fontId="4" fillId="0" borderId="0" xfId="8" applyFont="1" applyAlignment="1" applyProtection="1">
      <alignment vertical="center"/>
      <protection locked="0"/>
    </xf>
    <xf numFmtId="0" fontId="55" fillId="0" borderId="0" xfId="0" applyFont="1" applyBorder="1" applyAlignment="1" applyProtection="1">
      <alignment horizontal="center" vertical="center" wrapText="1"/>
      <protection locked="0"/>
    </xf>
    <xf numFmtId="4" fontId="4" fillId="0" borderId="0" xfId="1" applyNumberFormat="1" applyFont="1" applyFill="1" applyBorder="1" applyAlignment="1" applyProtection="1">
      <alignment horizontal="center" vertical="center" wrapText="1"/>
      <protection locked="0"/>
    </xf>
    <xf numFmtId="43" fontId="4" fillId="0" borderId="0" xfId="1" applyFont="1" applyFill="1" applyBorder="1" applyAlignment="1" applyProtection="1">
      <alignment horizontal="left" vertical="center" wrapText="1"/>
      <protection locked="0"/>
    </xf>
    <xf numFmtId="0" fontId="4" fillId="0" borderId="0" xfId="8" applyFont="1" applyAlignment="1" applyProtection="1">
      <alignment horizontal="center" vertical="center"/>
      <protection locked="0"/>
    </xf>
    <xf numFmtId="0" fontId="4" fillId="0" borderId="0" xfId="6" applyFont="1" applyBorder="1" applyAlignment="1" applyProtection="1">
      <alignment horizontal="center" vertical="center"/>
    </xf>
    <xf numFmtId="0" fontId="60" fillId="0" borderId="0" xfId="4" applyFont="1" applyFill="1" applyBorder="1" applyAlignment="1" applyProtection="1">
      <alignment horizontal="left" vertical="center" indent="1"/>
    </xf>
    <xf numFmtId="0" fontId="4" fillId="0" borderId="0" xfId="8" applyFont="1" applyProtection="1"/>
    <xf numFmtId="0" fontId="54" fillId="0" borderId="0" xfId="8" applyFont="1" applyBorder="1" applyAlignment="1" applyProtection="1">
      <alignment horizontal="left" vertical="center" indent="1"/>
    </xf>
    <xf numFmtId="0" fontId="4" fillId="0" borderId="0" xfId="8" applyFont="1" applyBorder="1" applyAlignment="1" applyProtection="1">
      <alignment vertical="center"/>
    </xf>
    <xf numFmtId="0" fontId="4" fillId="0" borderId="0" xfId="8" applyFont="1" applyBorder="1" applyAlignment="1" applyProtection="1">
      <alignment horizontal="center" vertical="center"/>
    </xf>
    <xf numFmtId="0" fontId="4" fillId="0" borderId="0" xfId="8" applyFont="1" applyAlignment="1" applyProtection="1">
      <alignment vertical="center"/>
    </xf>
    <xf numFmtId="0" fontId="39" fillId="0" borderId="0" xfId="4" applyFont="1" applyFill="1" applyBorder="1" applyAlignment="1" applyProtection="1">
      <alignment horizontal="center" vertical="center" wrapText="1"/>
    </xf>
    <xf numFmtId="0" fontId="4" fillId="0" borderId="0" xfId="8" applyFont="1" applyFill="1" applyProtection="1"/>
    <xf numFmtId="0" fontId="54" fillId="0" borderId="0" xfId="8" applyFont="1" applyBorder="1" applyAlignment="1" applyProtection="1">
      <alignment vertical="center"/>
    </xf>
    <xf numFmtId="4" fontId="4" fillId="8" borderId="21" xfId="4" applyNumberFormat="1" applyFont="1" applyFill="1" applyBorder="1" applyAlignment="1" applyProtection="1">
      <alignment horizontal="left" vertical="center" indent="1"/>
    </xf>
    <xf numFmtId="0" fontId="4" fillId="8" borderId="21" xfId="8" applyFont="1" applyFill="1" applyBorder="1" applyAlignment="1" applyProtection="1">
      <alignment vertical="center"/>
    </xf>
    <xf numFmtId="0" fontId="4" fillId="11" borderId="42" xfId="0" applyFont="1" applyFill="1" applyBorder="1" applyAlignment="1" applyProtection="1">
      <alignment horizontal="center" vertical="center" wrapText="1"/>
    </xf>
    <xf numFmtId="0" fontId="0" fillId="0" borderId="0" xfId="0" applyProtection="1">
      <protection locked="0"/>
    </xf>
    <xf numFmtId="0" fontId="0" fillId="0" borderId="0" xfId="0" applyFill="1" applyProtection="1">
      <protection locked="0"/>
    </xf>
    <xf numFmtId="0" fontId="0" fillId="0" borderId="0" xfId="0" applyBorder="1" applyAlignment="1" applyProtection="1">
      <alignment horizontal="center"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indent="1"/>
      <protection locked="0"/>
    </xf>
    <xf numFmtId="0" fontId="0" fillId="0" borderId="0" xfId="0" applyFill="1" applyBorder="1" applyAlignment="1" applyProtection="1">
      <alignment horizontal="left" vertical="center"/>
      <protection locked="0"/>
    </xf>
    <xf numFmtId="0" fontId="0" fillId="0" borderId="0" xfId="0" applyFill="1" applyBorder="1" applyAlignment="1" applyProtection="1">
      <alignment horizontal="center" vertical="center"/>
      <protection locked="0"/>
    </xf>
    <xf numFmtId="170"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left" vertical="center" wrapText="1"/>
      <protection locked="0"/>
    </xf>
    <xf numFmtId="4" fontId="4" fillId="0" borderId="0" xfId="8" applyNumberFormat="1" applyFont="1" applyBorder="1" applyAlignment="1" applyProtection="1">
      <alignment horizontal="center" vertical="center" wrapText="1"/>
      <protection locked="0"/>
    </xf>
    <xf numFmtId="0" fontId="4" fillId="0" borderId="0" xfId="8" applyFont="1" applyBorder="1" applyAlignment="1" applyProtection="1">
      <alignment horizontal="center" vertical="center" wrapText="1"/>
      <protection locked="0"/>
    </xf>
    <xf numFmtId="39" fontId="0" fillId="0" borderId="0" xfId="0" applyNumberFormat="1" applyFill="1" applyBorder="1" applyAlignment="1" applyProtection="1">
      <alignment horizontal="left" vertical="center"/>
      <protection locked="0"/>
    </xf>
    <xf numFmtId="0" fontId="15" fillId="0" borderId="0" xfId="0" applyFont="1" applyFill="1" applyBorder="1" applyAlignment="1" applyProtection="1">
      <alignment horizontal="left" vertical="center" wrapText="1" indent="1"/>
      <protection locked="0"/>
    </xf>
    <xf numFmtId="0" fontId="15" fillId="0" borderId="0" xfId="0" applyFont="1" applyFill="1" applyBorder="1" applyAlignment="1" applyProtection="1">
      <alignment horizontal="left" vertical="center" indent="1"/>
      <protection locked="0"/>
    </xf>
    <xf numFmtId="0" fontId="0" fillId="0" borderId="0" xfId="0" applyFill="1" applyBorder="1" applyProtection="1">
      <protection locked="0"/>
    </xf>
    <xf numFmtId="0" fontId="0" fillId="0" borderId="43" xfId="0" applyFont="1" applyFill="1" applyBorder="1" applyAlignment="1" applyProtection="1">
      <alignment horizontal="center" vertical="center"/>
      <protection locked="0"/>
    </xf>
    <xf numFmtId="0" fontId="0" fillId="0" borderId="43" xfId="0" applyFont="1" applyFill="1" applyBorder="1" applyAlignment="1" applyProtection="1">
      <alignment horizontal="left" vertical="center" indent="1"/>
      <protection locked="0"/>
    </xf>
    <xf numFmtId="0" fontId="0" fillId="0" borderId="43" xfId="0" applyFill="1" applyBorder="1" applyAlignment="1" applyProtection="1">
      <alignment horizontal="left" vertical="center"/>
      <protection locked="0"/>
    </xf>
    <xf numFmtId="0" fontId="0" fillId="0" borderId="43" xfId="0" applyFill="1" applyBorder="1" applyAlignment="1" applyProtection="1">
      <alignment horizontal="center" vertical="center"/>
      <protection locked="0"/>
    </xf>
    <xf numFmtId="170" fontId="0" fillId="0" borderId="43" xfId="0" applyNumberFormat="1" applyFill="1" applyBorder="1" applyAlignment="1" applyProtection="1">
      <alignment horizontal="center" vertical="center"/>
      <protection locked="0"/>
    </xf>
    <xf numFmtId="0" fontId="0" fillId="0" borderId="43" xfId="0" applyFill="1" applyBorder="1" applyAlignment="1" applyProtection="1">
      <alignment horizontal="left" vertical="center" wrapText="1"/>
      <protection locked="0"/>
    </xf>
    <xf numFmtId="4" fontId="4" fillId="0" borderId="43" xfId="8" applyNumberFormat="1" applyFont="1" applyBorder="1" applyAlignment="1" applyProtection="1">
      <alignment horizontal="center" vertical="center" wrapText="1"/>
      <protection locked="0"/>
    </xf>
    <xf numFmtId="0" fontId="4" fillId="0" borderId="43" xfId="8" applyFont="1" applyBorder="1" applyAlignment="1" applyProtection="1">
      <alignment horizontal="center" vertical="center" wrapText="1"/>
      <protection locked="0"/>
    </xf>
    <xf numFmtId="39" fontId="0" fillId="0" borderId="43" xfId="0" applyNumberFormat="1" applyFill="1" applyBorder="1" applyAlignment="1" applyProtection="1">
      <alignment horizontal="left" vertical="center"/>
      <protection locked="0"/>
    </xf>
    <xf numFmtId="0" fontId="15" fillId="0" borderId="43" xfId="0" applyFont="1" applyFill="1" applyBorder="1" applyAlignment="1" applyProtection="1">
      <alignment horizontal="left" vertical="center" wrapText="1" indent="1"/>
      <protection locked="0"/>
    </xf>
    <xf numFmtId="0" fontId="15" fillId="0" borderId="43" xfId="0" applyFont="1" applyFill="1" applyBorder="1" applyAlignment="1" applyProtection="1">
      <alignment horizontal="left" vertical="center" indent="1"/>
      <protection locked="0"/>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center" indent="1"/>
      <protection locked="0"/>
    </xf>
    <xf numFmtId="0" fontId="0" fillId="0" borderId="38" xfId="0" applyFill="1" applyBorder="1" applyAlignment="1" applyProtection="1">
      <alignment horizontal="left" vertical="center"/>
      <protection locked="0"/>
    </xf>
    <xf numFmtId="0" fontId="0" fillId="0" borderId="38" xfId="0" applyFill="1" applyBorder="1" applyAlignment="1" applyProtection="1">
      <alignment horizontal="center" vertical="center"/>
      <protection locked="0"/>
    </xf>
    <xf numFmtId="170" fontId="0" fillId="0" borderId="38" xfId="0" applyNumberFormat="1" applyFill="1" applyBorder="1" applyAlignment="1" applyProtection="1">
      <alignment horizontal="center" vertical="center"/>
      <protection locked="0"/>
    </xf>
    <xf numFmtId="0" fontId="0" fillId="0" borderId="38" xfId="0" applyFill="1" applyBorder="1" applyAlignment="1" applyProtection="1">
      <alignment horizontal="left" vertical="center" wrapText="1"/>
      <protection locked="0"/>
    </xf>
    <xf numFmtId="4" fontId="4" fillId="0" borderId="38" xfId="8" applyNumberFormat="1" applyFont="1" applyBorder="1" applyAlignment="1" applyProtection="1">
      <alignment horizontal="center" vertical="center" wrapText="1"/>
      <protection locked="0"/>
    </xf>
    <xf numFmtId="0" fontId="4" fillId="0" borderId="38" xfId="8" applyFont="1" applyBorder="1" applyAlignment="1" applyProtection="1">
      <alignment horizontal="center" vertical="center" wrapText="1"/>
      <protection locked="0"/>
    </xf>
    <xf numFmtId="39" fontId="0" fillId="0" borderId="38" xfId="0" applyNumberFormat="1" applyFill="1" applyBorder="1" applyAlignment="1" applyProtection="1">
      <alignment horizontal="left" vertical="center"/>
      <protection locked="0"/>
    </xf>
    <xf numFmtId="0" fontId="15" fillId="0" borderId="38" xfId="0" applyFont="1" applyFill="1" applyBorder="1" applyAlignment="1" applyProtection="1">
      <alignment horizontal="left" vertical="center" wrapText="1" indent="1"/>
      <protection locked="0"/>
    </xf>
    <xf numFmtId="0" fontId="15" fillId="0" borderId="38" xfId="0" applyFont="1" applyFill="1" applyBorder="1" applyAlignment="1" applyProtection="1">
      <alignment horizontal="left" vertical="center" indent="1"/>
      <protection locked="0"/>
    </xf>
    <xf numFmtId="0" fontId="11" fillId="0" borderId="0" xfId="0" applyFont="1" applyAlignment="1" applyProtection="1">
      <alignment horizontal="center"/>
      <protection locked="0"/>
    </xf>
    <xf numFmtId="170" fontId="0" fillId="0" borderId="0" xfId="0" applyNumberFormat="1" applyProtection="1">
      <protection locked="0"/>
    </xf>
    <xf numFmtId="0" fontId="0" fillId="0" borderId="0" xfId="0" applyAlignment="1" applyProtection="1">
      <alignment horizontal="center"/>
      <protection locked="0"/>
    </xf>
    <xf numFmtId="170" fontId="4" fillId="0" borderId="0" xfId="6" applyNumberFormat="1" applyFont="1" applyBorder="1" applyProtection="1"/>
    <xf numFmtId="170" fontId="4" fillId="4" borderId="0" xfId="4" applyNumberFormat="1" applyFont="1" applyFill="1" applyAlignment="1" applyProtection="1">
      <alignment vertical="center"/>
    </xf>
    <xf numFmtId="0" fontId="60" fillId="0" borderId="0" xfId="4" applyFont="1" applyBorder="1" applyAlignment="1" applyProtection="1">
      <alignment horizontal="left" vertical="center" indent="1"/>
    </xf>
    <xf numFmtId="170" fontId="4" fillId="0" borderId="0" xfId="4" applyNumberFormat="1" applyFont="1" applyBorder="1" applyAlignment="1" applyProtection="1">
      <alignment vertical="center"/>
    </xf>
    <xf numFmtId="0" fontId="4" fillId="0" borderId="0" xfId="4" applyFont="1" applyBorder="1" applyAlignment="1" applyProtection="1">
      <alignment vertical="center"/>
    </xf>
    <xf numFmtId="0" fontId="0" fillId="0" borderId="0" xfId="0" applyProtection="1"/>
    <xf numFmtId="0" fontId="0" fillId="0" borderId="0" xfId="0" applyFill="1" applyProtection="1"/>
    <xf numFmtId="0" fontId="0" fillId="0" borderId="0" xfId="0" applyBorder="1" applyAlignment="1" applyProtection="1">
      <alignment horizontal="center" vertical="center"/>
    </xf>
    <xf numFmtId="0" fontId="0" fillId="0" borderId="0" xfId="0" applyBorder="1" applyProtection="1"/>
    <xf numFmtId="0" fontId="11" fillId="0" borderId="0" xfId="0" applyFont="1" applyBorder="1" applyAlignment="1" applyProtection="1">
      <alignment horizontal="center"/>
    </xf>
    <xf numFmtId="170" fontId="0" fillId="0" borderId="0" xfId="0" applyNumberFormat="1" applyBorder="1" applyProtection="1"/>
    <xf numFmtId="0" fontId="0" fillId="0" borderId="0" xfId="0" applyBorder="1" applyAlignment="1" applyProtection="1">
      <alignment horizontal="center"/>
    </xf>
    <xf numFmtId="0" fontId="16" fillId="6" borderId="42" xfId="0" applyFont="1" applyFill="1" applyBorder="1" applyAlignment="1" applyProtection="1">
      <alignment horizontal="center" vertical="top"/>
    </xf>
    <xf numFmtId="170" fontId="16" fillId="6" borderId="42" xfId="0" applyNumberFormat="1" applyFont="1" applyFill="1" applyBorder="1" applyAlignment="1" applyProtection="1">
      <alignment horizontal="center" vertical="top"/>
    </xf>
    <xf numFmtId="0" fontId="2" fillId="0" borderId="0" xfId="8" applyFont="1" applyProtection="1">
      <protection locked="0"/>
    </xf>
    <xf numFmtId="0" fontId="8" fillId="0" borderId="0" xfId="4" applyFont="1" applyProtection="1">
      <protection locked="0"/>
    </xf>
    <xf numFmtId="0" fontId="4" fillId="0" borderId="0" xfId="8" applyFont="1" applyFill="1" applyBorder="1" applyAlignment="1" applyProtection="1">
      <alignment horizontal="center" vertical="center" wrapText="1"/>
      <protection locked="0"/>
    </xf>
    <xf numFmtId="14" fontId="0" fillId="0" borderId="0" xfId="0" applyNumberFormat="1" applyFill="1"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170" fontId="0" fillId="0" borderId="0" xfId="0" applyNumberFormat="1" applyBorder="1" applyAlignment="1" applyProtection="1">
      <alignment horizontal="center" vertical="center"/>
      <protection locked="0"/>
    </xf>
    <xf numFmtId="0" fontId="0" fillId="0" borderId="0" xfId="0" applyFill="1" applyBorder="1" applyAlignment="1" applyProtection="1">
      <alignment horizontal="center" vertical="center" wrapText="1"/>
      <protection locked="0"/>
    </xf>
    <xf numFmtId="0" fontId="4" fillId="0" borderId="0" xfId="8" applyProtection="1">
      <protection locked="0"/>
    </xf>
    <xf numFmtId="0" fontId="4" fillId="0" borderId="0" xfId="8" applyAlignment="1" applyProtection="1">
      <alignment horizontal="left"/>
      <protection locked="0"/>
    </xf>
    <xf numFmtId="170" fontId="4" fillId="0" borderId="0" xfId="8" applyNumberFormat="1" applyAlignment="1" applyProtection="1">
      <alignment horizontal="left"/>
      <protection locked="0"/>
    </xf>
    <xf numFmtId="170" fontId="4" fillId="0" borderId="0" xfId="8" applyNumberFormat="1" applyProtection="1">
      <protection locked="0"/>
    </xf>
    <xf numFmtId="0" fontId="4" fillId="0" borderId="0" xfId="8" applyAlignment="1" applyProtection="1">
      <protection locked="0"/>
    </xf>
    <xf numFmtId="170" fontId="60" fillId="0" borderId="0" xfId="4" applyNumberFormat="1" applyFont="1" applyBorder="1" applyAlignment="1" applyProtection="1">
      <alignment horizontal="left" vertical="center" indent="1"/>
    </xf>
    <xf numFmtId="0" fontId="2" fillId="0" borderId="0" xfId="8" applyFont="1" applyProtection="1"/>
    <xf numFmtId="0" fontId="62" fillId="0" borderId="23" xfId="8" applyFont="1" applyBorder="1" applyAlignment="1" applyProtection="1">
      <alignment horizontal="left" indent="1"/>
    </xf>
    <xf numFmtId="0" fontId="4" fillId="0" borderId="0" xfId="8" applyFont="1" applyAlignment="1" applyProtection="1">
      <alignment horizontal="left"/>
    </xf>
    <xf numFmtId="170" fontId="4" fillId="0" borderId="0" xfId="8" applyNumberFormat="1" applyFont="1" applyAlignment="1" applyProtection="1">
      <alignment horizontal="left"/>
    </xf>
    <xf numFmtId="170" fontId="8" fillId="0" borderId="0" xfId="4" applyNumberFormat="1" applyFont="1" applyProtection="1"/>
    <xf numFmtId="170" fontId="8" fillId="0" borderId="0" xfId="4" applyNumberFormat="1" applyFont="1" applyAlignment="1" applyProtection="1">
      <alignment horizontal="left"/>
    </xf>
    <xf numFmtId="0" fontId="8" fillId="0" borderId="0" xfId="4" applyFont="1" applyProtection="1"/>
    <xf numFmtId="0" fontId="2" fillId="0" borderId="0" xfId="4" applyFont="1" applyAlignment="1" applyProtection="1"/>
    <xf numFmtId="0" fontId="1" fillId="0" borderId="0" xfId="8" applyFont="1" applyBorder="1" applyAlignment="1" applyProtection="1">
      <alignment horizontal="center" vertical="center" wrapText="1"/>
    </xf>
    <xf numFmtId="0" fontId="27" fillId="6" borderId="65" xfId="4" applyFont="1" applyFill="1" applyBorder="1" applyAlignment="1" applyProtection="1">
      <alignment horizontal="center" vertical="center" wrapText="1"/>
    </xf>
    <xf numFmtId="0" fontId="27" fillId="6" borderId="32" xfId="4" applyFont="1" applyFill="1" applyBorder="1" applyAlignment="1" applyProtection="1">
      <alignment horizontal="center" vertical="center" wrapText="1"/>
    </xf>
    <xf numFmtId="170" fontId="27" fillId="6" borderId="32" xfId="4" applyNumberFormat="1" applyFont="1" applyFill="1" applyBorder="1" applyAlignment="1" applyProtection="1">
      <alignment horizontal="center" vertical="center" wrapText="1"/>
    </xf>
    <xf numFmtId="170" fontId="27" fillId="7" borderId="101" xfId="4" applyNumberFormat="1" applyFont="1" applyFill="1" applyBorder="1" applyAlignment="1" applyProtection="1">
      <alignment horizontal="center" vertical="center" wrapText="1"/>
    </xf>
    <xf numFmtId="0" fontId="27" fillId="7" borderId="101" xfId="4" applyFont="1" applyFill="1" applyBorder="1" applyAlignment="1" applyProtection="1">
      <alignment horizontal="center" vertical="center" wrapText="1"/>
    </xf>
    <xf numFmtId="0" fontId="27" fillId="6" borderId="64" xfId="4" applyFont="1" applyFill="1" applyBorder="1" applyAlignment="1" applyProtection="1">
      <alignment horizontal="center" vertical="center" wrapText="1"/>
    </xf>
    <xf numFmtId="170"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0" fontId="4" fillId="0" borderId="0" xfId="8" applyFont="1" applyBorder="1" applyAlignment="1" applyProtection="1">
      <alignment horizontal="left" vertical="center" wrapText="1"/>
      <protection locked="0"/>
    </xf>
    <xf numFmtId="170" fontId="4" fillId="0" borderId="0" xfId="8" applyNumberFormat="1" applyFont="1" applyBorder="1" applyAlignment="1" applyProtection="1">
      <alignment horizontal="center" vertical="center" wrapText="1"/>
      <protection locked="0"/>
    </xf>
    <xf numFmtId="0" fontId="4" fillId="0" borderId="0" xfId="8" applyFont="1" applyBorder="1" applyAlignment="1" applyProtection="1">
      <alignment vertical="center" wrapText="1"/>
      <protection locked="0"/>
    </xf>
    <xf numFmtId="0" fontId="61" fillId="0" borderId="23" xfId="8" applyFont="1" applyBorder="1" applyAlignment="1" applyProtection="1">
      <alignment horizontal="left" indent="1"/>
    </xf>
    <xf numFmtId="0" fontId="8" fillId="0" borderId="0" xfId="4" applyFont="1" applyAlignment="1" applyProtection="1">
      <alignment horizontal="left"/>
    </xf>
    <xf numFmtId="0" fontId="4" fillId="11" borderId="30" xfId="4" applyFont="1" applyFill="1" applyBorder="1" applyAlignment="1" applyProtection="1">
      <alignment horizontal="center" vertical="center"/>
    </xf>
    <xf numFmtId="170" fontId="4" fillId="11" borderId="30" xfId="4" applyNumberFormat="1" applyFont="1" applyFill="1" applyBorder="1" applyAlignment="1" applyProtection="1">
      <alignment horizontal="center" vertical="center"/>
    </xf>
    <xf numFmtId="0" fontId="4" fillId="11" borderId="30" xfId="4" applyFont="1" applyFill="1" applyBorder="1" applyAlignment="1" applyProtection="1">
      <alignment horizontal="center" vertical="center" wrapText="1"/>
    </xf>
    <xf numFmtId="170" fontId="4" fillId="11" borderId="30" xfId="4" applyNumberFormat="1" applyFont="1" applyFill="1" applyBorder="1" applyAlignment="1" applyProtection="1">
      <alignment horizontal="center" vertical="center" wrapText="1"/>
    </xf>
    <xf numFmtId="0" fontId="3" fillId="0" borderId="0" xfId="6" applyFont="1" applyProtection="1">
      <protection locked="0"/>
    </xf>
    <xf numFmtId="0" fontId="3" fillId="0" borderId="0" xfId="6" applyFont="1" applyBorder="1" applyProtection="1">
      <protection locked="0"/>
    </xf>
    <xf numFmtId="0" fontId="3" fillId="0" borderId="0" xfId="6" applyFont="1" applyBorder="1" applyAlignment="1" applyProtection="1">
      <protection locked="0"/>
    </xf>
    <xf numFmtId="0" fontId="45" fillId="0" borderId="60" xfId="6" applyFont="1" applyBorder="1" applyAlignment="1" applyProtection="1">
      <alignment horizontal="center" vertical="center"/>
      <protection locked="0"/>
    </xf>
    <xf numFmtId="0" fontId="46" fillId="0" borderId="61" xfId="6" applyFont="1" applyBorder="1" applyAlignment="1" applyProtection="1">
      <alignment horizontal="center" vertical="center"/>
      <protection locked="0"/>
    </xf>
    <xf numFmtId="0" fontId="21" fillId="0" borderId="0" xfId="6" applyFont="1" applyBorder="1" applyAlignment="1" applyProtection="1">
      <protection locked="0"/>
    </xf>
    <xf numFmtId="0" fontId="9" fillId="0" borderId="0" xfId="6" applyFont="1" applyBorder="1" applyAlignment="1" applyProtection="1">
      <alignment horizontal="center"/>
      <protection locked="0"/>
    </xf>
    <xf numFmtId="0" fontId="3" fillId="0" borderId="0" xfId="6" applyFont="1" applyBorder="1" applyAlignment="1" applyProtection="1">
      <alignment horizontal="center"/>
      <protection locked="0"/>
    </xf>
    <xf numFmtId="0" fontId="14" fillId="0" borderId="0" xfId="0" applyFont="1" applyBorder="1" applyAlignment="1" applyProtection="1">
      <alignment horizontal="center"/>
      <protection locked="0"/>
    </xf>
    <xf numFmtId="0" fontId="4" fillId="0" borderId="0" xfId="6" applyProtection="1">
      <protection locked="0"/>
    </xf>
    <xf numFmtId="0" fontId="12" fillId="0" borderId="0" xfId="0" applyFont="1" applyAlignment="1" applyProtection="1">
      <alignment horizontal="center"/>
      <protection locked="0"/>
    </xf>
    <xf numFmtId="0" fontId="13" fillId="0" borderId="0" xfId="0" applyFont="1" applyProtection="1">
      <protection locked="0"/>
    </xf>
    <xf numFmtId="0" fontId="3" fillId="0" borderId="0" xfId="6" applyFont="1" applyProtection="1"/>
    <xf numFmtId="0" fontId="4" fillId="0" borderId="0" xfId="3" applyFont="1" applyProtection="1">
      <protection locked="0"/>
    </xf>
    <xf numFmtId="2" fontId="4" fillId="9" borderId="94" xfId="5" applyNumberFormat="1" applyFont="1" applyFill="1" applyBorder="1" applyAlignment="1" applyProtection="1">
      <alignment horizontal="center" vertical="center"/>
      <protection locked="0"/>
    </xf>
    <xf numFmtId="0" fontId="4" fillId="0" borderId="0" xfId="3" applyFont="1" applyBorder="1" applyProtection="1">
      <protection locked="0"/>
    </xf>
    <xf numFmtId="0" fontId="8" fillId="0" borderId="0" xfId="3" applyFont="1" applyProtection="1"/>
    <xf numFmtId="0" fontId="1" fillId="0" borderId="0" xfId="3" applyFont="1" applyBorder="1" applyAlignment="1" applyProtection="1">
      <alignment vertical="center" wrapText="1"/>
    </xf>
    <xf numFmtId="0" fontId="7" fillId="0" borderId="0" xfId="3" applyFont="1" applyProtection="1"/>
    <xf numFmtId="17" fontId="27" fillId="6" borderId="72" xfId="3" applyNumberFormat="1" applyFont="1" applyFill="1" applyBorder="1" applyAlignment="1" applyProtection="1">
      <alignment horizontal="center" vertical="center"/>
    </xf>
    <xf numFmtId="0" fontId="4" fillId="0" borderId="0" xfId="3" applyFont="1" applyProtection="1"/>
    <xf numFmtId="2" fontId="4" fillId="8" borderId="94" xfId="5" applyNumberFormat="1" applyFont="1" applyFill="1" applyBorder="1" applyAlignment="1" applyProtection="1">
      <alignment horizontal="center" vertical="center"/>
    </xf>
    <xf numFmtId="0" fontId="4" fillId="0" borderId="0" xfId="3" applyFont="1" applyBorder="1" applyProtection="1"/>
    <xf numFmtId="1" fontId="4" fillId="0" borderId="0" xfId="3" applyNumberFormat="1" applyFont="1" applyBorder="1" applyAlignment="1" applyProtection="1">
      <alignment horizontal="center" vertical="center"/>
    </xf>
    <xf numFmtId="0" fontId="6" fillId="0" borderId="0" xfId="3" applyProtection="1"/>
    <xf numFmtId="0" fontId="12" fillId="0" borderId="0" xfId="0" applyFont="1" applyAlignment="1" applyProtection="1">
      <alignment horizontal="center"/>
    </xf>
    <xf numFmtId="0" fontId="13" fillId="0" borderId="0" xfId="0" applyFont="1" applyProtection="1"/>
    <xf numFmtId="0" fontId="61" fillId="0" borderId="0" xfId="8" applyFont="1" applyBorder="1" applyAlignment="1" applyProtection="1">
      <alignment horizontal="left" indent="1"/>
    </xf>
    <xf numFmtId="0" fontId="29" fillId="0" borderId="0" xfId="8" applyFont="1" applyBorder="1" applyAlignment="1" applyProtection="1"/>
    <xf numFmtId="0" fontId="4" fillId="0" borderId="0" xfId="3" applyFont="1" applyFill="1" applyBorder="1" applyProtection="1"/>
    <xf numFmtId="0" fontId="4" fillId="0" borderId="0" xfId="3" applyFont="1" applyFill="1" applyProtection="1"/>
    <xf numFmtId="1" fontId="4" fillId="8" borderId="98" xfId="3" applyNumberFormat="1" applyFont="1" applyFill="1" applyBorder="1" applyAlignment="1" applyProtection="1">
      <alignment horizontal="center" vertical="center"/>
    </xf>
    <xf numFmtId="0" fontId="4" fillId="4" borderId="100" xfId="6" applyFont="1" applyFill="1" applyBorder="1" applyAlignment="1" applyProtection="1">
      <alignment horizontal="left" vertical="center" indent="1"/>
    </xf>
    <xf numFmtId="0" fontId="4" fillId="16" borderId="0" xfId="3" applyFont="1" applyFill="1" applyAlignment="1" applyProtection="1">
      <alignment horizontal="center" vertical="center" wrapText="1"/>
    </xf>
    <xf numFmtId="0" fontId="26" fillId="0" borderId="0" xfId="0" applyFont="1" applyAlignment="1" applyProtection="1">
      <alignment horizontal="center"/>
    </xf>
    <xf numFmtId="0" fontId="29" fillId="0" borderId="0" xfId="8" applyFont="1" applyBorder="1" applyAlignment="1" applyProtection="1">
      <alignment horizontal="left"/>
    </xf>
    <xf numFmtId="1" fontId="4" fillId="4" borderId="98" xfId="3" applyNumberFormat="1" applyFont="1" applyFill="1" applyBorder="1" applyAlignment="1" applyProtection="1">
      <alignment horizontal="center" vertical="center"/>
      <protection locked="0"/>
    </xf>
    <xf numFmtId="1" fontId="4" fillId="9" borderId="98" xfId="3" applyNumberFormat="1" applyFont="1" applyFill="1" applyBorder="1" applyAlignment="1" applyProtection="1">
      <alignment horizontal="center" vertical="center"/>
      <protection locked="0"/>
    </xf>
    <xf numFmtId="0" fontId="64" fillId="0" borderId="0" xfId="6" applyFont="1" applyBorder="1" applyAlignment="1" applyProtection="1">
      <alignment horizontal="center" vertical="center"/>
    </xf>
    <xf numFmtId="0" fontId="64" fillId="0" borderId="0" xfId="6" applyFont="1" applyBorder="1" applyProtection="1"/>
    <xf numFmtId="0" fontId="64" fillId="4" borderId="0" xfId="4" applyFont="1" applyFill="1" applyAlignment="1" applyProtection="1">
      <alignment vertical="center"/>
    </xf>
    <xf numFmtId="0" fontId="64" fillId="0" borderId="0" xfId="4" applyFont="1" applyAlignment="1" applyProtection="1">
      <alignment vertical="center"/>
    </xf>
    <xf numFmtId="0" fontId="64" fillId="0" borderId="0" xfId="4" applyFont="1" applyBorder="1" applyAlignment="1" applyProtection="1">
      <alignment horizontal="left" vertical="center" indent="1"/>
    </xf>
    <xf numFmtId="0" fontId="61" fillId="0" borderId="0" xfId="8" applyFont="1" applyBorder="1" applyAlignment="1" applyProtection="1"/>
    <xf numFmtId="10" fontId="4" fillId="8" borderId="94" xfId="5" applyNumberFormat="1" applyFont="1" applyFill="1" applyBorder="1" applyAlignment="1" applyProtection="1">
      <alignment horizontal="center" vertical="center"/>
    </xf>
    <xf numFmtId="4" fontId="4" fillId="8" borderId="94" xfId="3" applyNumberFormat="1" applyFont="1" applyFill="1" applyBorder="1" applyAlignment="1" applyProtection="1">
      <alignment horizontal="center" vertical="center"/>
    </xf>
    <xf numFmtId="0" fontId="4" fillId="0" borderId="0" xfId="3" applyFont="1" applyBorder="1" applyAlignment="1" applyProtection="1">
      <alignment horizontal="center"/>
    </xf>
    <xf numFmtId="9" fontId="4" fillId="8" borderId="21" xfId="5" applyFont="1" applyFill="1" applyBorder="1" applyAlignment="1" applyProtection="1">
      <alignment horizontal="center" vertical="center"/>
    </xf>
    <xf numFmtId="9" fontId="4" fillId="9" borderId="21" xfId="5" applyFont="1" applyFill="1" applyBorder="1" applyAlignment="1" applyProtection="1">
      <alignment horizontal="center" vertical="center"/>
      <protection locked="0"/>
    </xf>
    <xf numFmtId="4" fontId="4" fillId="9" borderId="94" xfId="3" applyNumberFormat="1" applyFont="1" applyFill="1" applyBorder="1" applyAlignment="1" applyProtection="1">
      <alignment horizontal="center" vertical="center"/>
      <protection locked="0"/>
    </xf>
    <xf numFmtId="0" fontId="4" fillId="0" borderId="0" xfId="4" applyFont="1" applyProtection="1">
      <protection locked="0"/>
    </xf>
    <xf numFmtId="0" fontId="4" fillId="0" borderId="0" xfId="4" applyFont="1" applyAlignment="1" applyProtection="1">
      <protection locked="0"/>
    </xf>
    <xf numFmtId="0" fontId="17" fillId="0" borderId="0" xfId="8" applyFont="1" applyBorder="1" applyAlignment="1" applyProtection="1">
      <alignment horizontal="center" vertical="center" wrapText="1"/>
      <protection locked="0"/>
    </xf>
    <xf numFmtId="170" fontId="4" fillId="0" borderId="0" xfId="8" applyNumberFormat="1" applyFont="1" applyProtection="1">
      <protection locked="0"/>
    </xf>
    <xf numFmtId="0" fontId="4" fillId="0" borderId="0" xfId="8" applyFont="1" applyAlignment="1" applyProtection="1">
      <alignment horizontal="left" vertical="center" indent="1"/>
      <protection locked="0"/>
    </xf>
    <xf numFmtId="0" fontId="4" fillId="0" borderId="48" xfId="8" applyFont="1" applyBorder="1" applyAlignment="1" applyProtection="1">
      <alignment horizontal="center" vertical="center"/>
      <protection locked="0"/>
    </xf>
    <xf numFmtId="167" fontId="4" fillId="0" borderId="48" xfId="8" applyNumberFormat="1" applyFont="1" applyBorder="1" applyAlignment="1" applyProtection="1">
      <alignment horizontal="center" vertical="center"/>
      <protection locked="0"/>
    </xf>
    <xf numFmtId="0" fontId="4" fillId="0" borderId="48" xfId="8" applyFont="1" applyBorder="1" applyAlignment="1" applyProtection="1">
      <alignment horizontal="left" vertical="center" wrapText="1"/>
      <protection locked="0"/>
    </xf>
    <xf numFmtId="0" fontId="4" fillId="0" borderId="48" xfId="8" applyFont="1" applyBorder="1" applyAlignment="1" applyProtection="1">
      <alignment horizontal="center" vertical="center" wrapText="1"/>
      <protection locked="0"/>
    </xf>
    <xf numFmtId="0" fontId="29" fillId="0" borderId="48" xfId="8" applyFont="1" applyBorder="1" applyAlignment="1" applyProtection="1">
      <alignment horizontal="center" vertical="center" wrapText="1"/>
      <protection locked="0"/>
    </xf>
    <xf numFmtId="166" fontId="4" fillId="0" borderId="48" xfId="5" quotePrefix="1" applyNumberFormat="1" applyFont="1" applyBorder="1" applyAlignment="1" applyProtection="1">
      <alignment horizontal="left" vertical="center" wrapText="1"/>
      <protection locked="0"/>
    </xf>
    <xf numFmtId="0" fontId="29" fillId="0" borderId="48" xfId="8" applyFont="1" applyBorder="1" applyAlignment="1" applyProtection="1">
      <alignment horizontal="left" vertical="center" wrapText="1" indent="1"/>
      <protection locked="0"/>
    </xf>
    <xf numFmtId="170" fontId="29" fillId="0" borderId="48" xfId="8" applyNumberFormat="1" applyFont="1" applyBorder="1" applyAlignment="1" applyProtection="1">
      <alignment horizontal="center" vertical="center" wrapText="1"/>
      <protection locked="0"/>
    </xf>
    <xf numFmtId="0" fontId="17" fillId="4" borderId="48" xfId="8" applyFont="1" applyFill="1" applyBorder="1" applyAlignment="1" applyProtection="1">
      <alignment horizontal="left" vertical="center" indent="1"/>
      <protection locked="0"/>
    </xf>
    <xf numFmtId="0" fontId="17" fillId="4" borderId="48" xfId="8" applyFont="1" applyFill="1" applyBorder="1" applyAlignment="1" applyProtection="1">
      <alignment horizontal="left" vertical="center" indent="2"/>
      <protection locked="0"/>
    </xf>
    <xf numFmtId="170" fontId="17" fillId="4" borderId="48" xfId="8" applyNumberFormat="1" applyFont="1" applyFill="1" applyBorder="1" applyAlignment="1" applyProtection="1">
      <alignment horizontal="left" vertical="center" indent="1"/>
      <protection locked="0"/>
    </xf>
    <xf numFmtId="1" fontId="4" fillId="0" borderId="48" xfId="8" applyNumberFormat="1" applyFont="1" applyBorder="1" applyAlignment="1" applyProtection="1">
      <alignment horizontal="center" vertical="center"/>
      <protection locked="0"/>
    </xf>
    <xf numFmtId="0" fontId="4" fillId="4" borderId="48" xfId="8" applyFont="1" applyFill="1" applyBorder="1" applyAlignment="1" applyProtection="1">
      <alignment horizontal="left" vertical="center" indent="1"/>
      <protection locked="0"/>
    </xf>
    <xf numFmtId="165" fontId="4" fillId="0" borderId="0" xfId="8" applyNumberFormat="1" applyFont="1" applyProtection="1">
      <protection locked="0"/>
    </xf>
    <xf numFmtId="0" fontId="4" fillId="0" borderId="0" xfId="8" applyFont="1" applyAlignment="1" applyProtection="1">
      <alignment horizontal="left" indent="1"/>
      <protection locked="0"/>
    </xf>
    <xf numFmtId="170" fontId="64" fillId="0" borderId="0" xfId="6" applyNumberFormat="1" applyFont="1" applyBorder="1" applyProtection="1"/>
    <xf numFmtId="170" fontId="64" fillId="4" borderId="0" xfId="4" applyNumberFormat="1" applyFont="1" applyFill="1" applyAlignment="1" applyProtection="1">
      <alignment vertical="center"/>
    </xf>
    <xf numFmtId="170" fontId="64" fillId="0" borderId="0" xfId="4" applyNumberFormat="1" applyFont="1" applyAlignment="1" applyProtection="1">
      <alignment vertical="center"/>
    </xf>
    <xf numFmtId="0" fontId="29" fillId="0" borderId="0" xfId="8" applyFont="1" applyBorder="1" applyAlignment="1" applyProtection="1">
      <alignment horizontal="center" vertical="center"/>
    </xf>
    <xf numFmtId="0" fontId="4" fillId="0" borderId="0" xfId="4" applyFont="1" applyProtection="1"/>
    <xf numFmtId="0" fontId="4" fillId="0" borderId="0" xfId="4" applyFont="1" applyAlignment="1" applyProtection="1">
      <alignment horizontal="left"/>
    </xf>
    <xf numFmtId="0" fontId="4" fillId="0" borderId="0" xfId="4" applyFont="1" applyAlignment="1" applyProtection="1"/>
    <xf numFmtId="0" fontId="17" fillId="0" borderId="0" xfId="8" applyFont="1" applyBorder="1" applyAlignment="1" applyProtection="1">
      <alignment horizontal="center" vertical="center" wrapText="1"/>
    </xf>
    <xf numFmtId="170" fontId="4" fillId="0" borderId="0" xfId="8" applyNumberFormat="1" applyFont="1" applyProtection="1"/>
    <xf numFmtId="0" fontId="34" fillId="6" borderId="38" xfId="8" applyFont="1" applyFill="1" applyBorder="1" applyAlignment="1" applyProtection="1">
      <alignment horizontal="center" vertical="center" textRotation="90" wrapText="1"/>
    </xf>
    <xf numFmtId="0" fontId="4" fillId="0" borderId="0" xfId="8" applyFont="1" applyAlignment="1" applyProtection="1">
      <alignment horizontal="left" vertical="center" indent="1"/>
    </xf>
    <xf numFmtId="0" fontId="17" fillId="4" borderId="42" xfId="8" applyFont="1" applyFill="1" applyBorder="1" applyAlignment="1" applyProtection="1">
      <alignment horizontal="left" vertical="center" indent="1"/>
    </xf>
    <xf numFmtId="0" fontId="17" fillId="4" borderId="42" xfId="8" applyFont="1" applyFill="1" applyBorder="1" applyAlignment="1" applyProtection="1">
      <alignment horizontal="center" vertical="center"/>
    </xf>
    <xf numFmtId="0" fontId="17" fillId="4" borderId="42" xfId="8" applyFont="1" applyFill="1" applyBorder="1" applyAlignment="1" applyProtection="1">
      <alignment horizontal="left" vertical="center" indent="2"/>
    </xf>
    <xf numFmtId="170" fontId="17" fillId="4" borderId="42" xfId="8" applyNumberFormat="1" applyFont="1" applyFill="1" applyBorder="1" applyAlignment="1" applyProtection="1">
      <alignment horizontal="left" vertical="center" indent="1"/>
    </xf>
    <xf numFmtId="0" fontId="4" fillId="0" borderId="0" xfId="3" applyFont="1" applyFill="1" applyBorder="1" applyProtection="1">
      <protection locked="0"/>
    </xf>
    <xf numFmtId="0" fontId="4" fillId="0" borderId="0" xfId="6" applyFill="1" applyBorder="1" applyAlignment="1" applyProtection="1">
      <alignment horizontal="center" vertical="center"/>
      <protection locked="0"/>
    </xf>
    <xf numFmtId="0" fontId="4" fillId="0" borderId="0" xfId="6" applyFill="1" applyBorder="1" applyAlignment="1" applyProtection="1">
      <alignment horizontal="left" vertical="center" indent="1"/>
      <protection locked="0"/>
    </xf>
    <xf numFmtId="0" fontId="4" fillId="0" borderId="0" xfId="6" applyFill="1" applyBorder="1" applyAlignment="1" applyProtection="1">
      <alignment horizontal="left" vertical="center"/>
      <protection locked="0"/>
    </xf>
    <xf numFmtId="170" fontId="4" fillId="0" borderId="0" xfId="6" applyNumberFormat="1" applyFill="1" applyBorder="1" applyAlignment="1" applyProtection="1">
      <alignment horizontal="center" vertical="center"/>
      <protection locked="0"/>
    </xf>
    <xf numFmtId="0" fontId="4" fillId="0" borderId="0" xfId="6" applyBorder="1" applyAlignment="1" applyProtection="1">
      <alignment horizontal="left" vertical="center"/>
      <protection locked="0"/>
    </xf>
    <xf numFmtId="0" fontId="4" fillId="0" borderId="0" xfId="6" applyAlignment="1" applyProtection="1">
      <alignment horizontal="left" vertical="center"/>
      <protection locked="0"/>
    </xf>
    <xf numFmtId="0" fontId="4" fillId="0" borderId="0" xfId="6" applyBorder="1" applyProtection="1">
      <protection locked="0"/>
    </xf>
    <xf numFmtId="170" fontId="4" fillId="0" borderId="0" xfId="6" applyNumberFormat="1" applyProtection="1">
      <protection locked="0"/>
    </xf>
    <xf numFmtId="0" fontId="61" fillId="0" borderId="22" xfId="8" applyFont="1" applyBorder="1" applyAlignment="1" applyProtection="1">
      <alignment vertical="center"/>
    </xf>
    <xf numFmtId="0" fontId="29" fillId="0" borderId="45" xfId="8" applyFont="1" applyBorder="1" applyAlignment="1" applyProtection="1"/>
    <xf numFmtId="0" fontId="4" fillId="0" borderId="42" xfId="3" applyFont="1" applyFill="1" applyBorder="1" applyProtection="1"/>
    <xf numFmtId="170" fontId="4" fillId="0" borderId="42" xfId="3" applyNumberFormat="1" applyFont="1" applyFill="1" applyBorder="1" applyProtection="1"/>
    <xf numFmtId="0" fontId="4" fillId="0" borderId="0" xfId="3" applyFont="1" applyBorder="1" applyAlignment="1" applyProtection="1">
      <alignment horizontal="center" vertical="center"/>
      <protection locked="0"/>
    </xf>
    <xf numFmtId="0" fontId="35" fillId="0" borderId="0" xfId="3" applyFont="1" applyBorder="1" applyAlignment="1" applyProtection="1">
      <alignment horizontal="center" vertical="center" wrapText="1"/>
      <protection locked="0"/>
    </xf>
    <xf numFmtId="9" fontId="35" fillId="0" borderId="0" xfId="3" applyNumberFormat="1" applyFont="1" applyBorder="1" applyAlignment="1" applyProtection="1">
      <alignment horizontal="center" vertical="center" wrapText="1"/>
      <protection locked="0"/>
    </xf>
    <xf numFmtId="0" fontId="36" fillId="0" borderId="0" xfId="3" applyFont="1" applyBorder="1" applyAlignment="1" applyProtection="1">
      <alignment vertical="center" wrapText="1"/>
      <protection locked="0"/>
    </xf>
    <xf numFmtId="0" fontId="36" fillId="0" borderId="0" xfId="3" applyFont="1" applyBorder="1" applyAlignment="1" applyProtection="1">
      <alignment horizontal="center" vertical="center" wrapText="1"/>
      <protection locked="0"/>
    </xf>
    <xf numFmtId="0" fontId="4" fillId="0" borderId="0" xfId="3" applyFont="1" applyBorder="1" applyAlignment="1" applyProtection="1">
      <alignment horizontal="center" vertical="center" wrapText="1"/>
      <protection locked="0"/>
    </xf>
    <xf numFmtId="0" fontId="4" fillId="0" borderId="0" xfId="3" applyFont="1" applyAlignment="1" applyProtection="1">
      <alignment horizontal="center" vertical="center"/>
      <protection locked="0"/>
    </xf>
    <xf numFmtId="0" fontId="63" fillId="0" borderId="22" xfId="8" applyFont="1" applyBorder="1" applyAlignment="1" applyProtection="1">
      <alignment vertical="center"/>
    </xf>
    <xf numFmtId="0" fontId="27" fillId="6" borderId="48" xfId="3" applyFont="1" applyFill="1" applyBorder="1" applyAlignment="1" applyProtection="1">
      <alignment horizontal="center" vertical="center" wrapText="1"/>
    </xf>
    <xf numFmtId="0" fontId="27" fillId="6" borderId="48" xfId="3" applyFont="1" applyFill="1" applyBorder="1" applyAlignment="1" applyProtection="1">
      <alignment horizontal="center" vertical="center"/>
    </xf>
    <xf numFmtId="0" fontId="27" fillId="7" borderId="91" xfId="3" applyFont="1" applyFill="1" applyBorder="1" applyAlignment="1" applyProtection="1">
      <alignment horizontal="center" vertical="center"/>
    </xf>
    <xf numFmtId="9" fontId="35" fillId="0" borderId="0" xfId="3" applyNumberFormat="1" applyFont="1" applyBorder="1" applyAlignment="1" applyProtection="1">
      <alignment horizontal="center" vertical="center" wrapText="1"/>
    </xf>
    <xf numFmtId="0" fontId="4" fillId="0" borderId="0" xfId="4" applyFont="1" applyFill="1" applyAlignment="1" applyProtection="1">
      <alignment horizontal="center" vertical="center"/>
    </xf>
    <xf numFmtId="0" fontId="4" fillId="0" borderId="0" xfId="6" applyFont="1" applyProtection="1"/>
    <xf numFmtId="0" fontId="27" fillId="6" borderId="74" xfId="4" applyFont="1" applyFill="1" applyBorder="1" applyAlignment="1" applyProtection="1">
      <alignment horizontal="center" vertical="center"/>
    </xf>
    <xf numFmtId="0" fontId="27" fillId="6" borderId="74" xfId="4" applyFont="1" applyFill="1" applyBorder="1" applyAlignment="1" applyProtection="1">
      <alignment horizontal="center" vertical="center" wrapText="1"/>
    </xf>
    <xf numFmtId="0" fontId="4" fillId="0" borderId="75" xfId="8" applyFont="1" applyBorder="1" applyAlignment="1" applyProtection="1">
      <alignment horizontal="center" vertical="center"/>
    </xf>
    <xf numFmtId="0" fontId="4" fillId="0" borderId="75" xfId="8" applyFont="1" applyBorder="1" applyAlignment="1" applyProtection="1">
      <alignment vertical="center"/>
    </xf>
    <xf numFmtId="166" fontId="27" fillId="2" borderId="23" xfId="8" applyNumberFormat="1" applyFont="1" applyFill="1" applyBorder="1" applyAlignment="1" applyProtection="1">
      <alignment horizontal="left" vertical="center" indent="1"/>
    </xf>
    <xf numFmtId="0" fontId="4" fillId="0" borderId="21" xfId="8" applyFont="1" applyBorder="1" applyAlignment="1" applyProtection="1">
      <alignment horizontal="center" vertical="center"/>
    </xf>
    <xf numFmtId="0" fontId="4" fillId="0" borderId="21" xfId="8" applyFont="1" applyBorder="1" applyAlignment="1" applyProtection="1">
      <alignment vertical="center"/>
    </xf>
    <xf numFmtId="0" fontId="4" fillId="0" borderId="0" xfId="8" applyFont="1" applyAlignment="1" applyProtection="1">
      <alignment horizontal="center" vertical="center"/>
    </xf>
    <xf numFmtId="0" fontId="4" fillId="0" borderId="0" xfId="8" applyFont="1" applyAlignment="1" applyProtection="1">
      <alignment horizontal="center"/>
    </xf>
    <xf numFmtId="0" fontId="4" fillId="8" borderId="0" xfId="6" applyFont="1" applyFill="1" applyProtection="1"/>
    <xf numFmtId="0" fontId="4" fillId="0" borderId="0" xfId="6" applyFont="1" applyAlignment="1" applyProtection="1">
      <alignment horizontal="center" vertical="center"/>
    </xf>
    <xf numFmtId="0" fontId="4" fillId="0" borderId="21" xfId="6" applyFont="1" applyBorder="1" applyProtection="1"/>
    <xf numFmtId="0" fontId="4" fillId="0" borderId="75" xfId="8" applyFont="1" applyBorder="1" applyAlignment="1" applyProtection="1">
      <alignment horizontal="center" vertical="center"/>
      <protection locked="0"/>
    </xf>
    <xf numFmtId="0" fontId="4" fillId="0" borderId="21" xfId="8" applyFont="1" applyBorder="1" applyAlignment="1" applyProtection="1">
      <alignment horizontal="center" vertical="center"/>
      <protection locked="0"/>
    </xf>
    <xf numFmtId="0" fontId="4" fillId="0" borderId="75" xfId="8" applyFont="1" applyBorder="1" applyAlignment="1" applyProtection="1">
      <alignment vertical="center"/>
      <protection locked="0"/>
    </xf>
    <xf numFmtId="0" fontId="4" fillId="0" borderId="21" xfId="8" applyFont="1" applyBorder="1" applyAlignment="1" applyProtection="1">
      <alignment vertical="center"/>
      <protection locked="0"/>
    </xf>
    <xf numFmtId="0" fontId="32" fillId="0" borderId="21" xfId="8" applyFont="1" applyBorder="1" applyAlignment="1" applyProtection="1">
      <alignment vertical="center"/>
      <protection locked="0"/>
    </xf>
    <xf numFmtId="0" fontId="4" fillId="0" borderId="21" xfId="8" applyFont="1" applyFill="1" applyBorder="1" applyAlignment="1" applyProtection="1">
      <alignment horizontal="center" vertical="center"/>
      <protection locked="0"/>
    </xf>
    <xf numFmtId="166" fontId="27" fillId="4" borderId="23" xfId="8" applyNumberFormat="1" applyFont="1" applyFill="1" applyBorder="1" applyAlignment="1" applyProtection="1">
      <alignment horizontal="left" vertical="center" indent="1"/>
    </xf>
    <xf numFmtId="0" fontId="4" fillId="9" borderId="23" xfId="8" applyFont="1" applyFill="1" applyBorder="1" applyAlignment="1" applyProtection="1">
      <alignment horizontal="center" vertical="center"/>
    </xf>
    <xf numFmtId="0" fontId="4" fillId="9" borderId="21" xfId="8" applyFont="1" applyFill="1" applyBorder="1" applyAlignment="1" applyProtection="1">
      <alignment horizontal="center" vertical="center"/>
    </xf>
    <xf numFmtId="170" fontId="4" fillId="9" borderId="51" xfId="6" applyNumberFormat="1" applyFont="1" applyFill="1" applyBorder="1" applyAlignment="1" applyProtection="1">
      <alignment horizontal="left" vertical="center" indent="1"/>
      <protection locked="0"/>
    </xf>
    <xf numFmtId="14" fontId="4" fillId="9" borderId="51" xfId="6" applyNumberFormat="1" applyFont="1" applyFill="1" applyBorder="1" applyAlignment="1" applyProtection="1">
      <alignment horizontal="left" vertical="center" indent="1"/>
      <protection locked="0"/>
    </xf>
    <xf numFmtId="4" fontId="4" fillId="9" borderId="51" xfId="4" applyNumberFormat="1" applyFont="1" applyFill="1" applyBorder="1" applyAlignment="1" applyProtection="1">
      <alignment horizontal="left" vertical="center" indent="1"/>
      <protection locked="0"/>
    </xf>
    <xf numFmtId="0" fontId="31" fillId="0" borderId="0" xfId="4" applyFont="1" applyAlignment="1" applyProtection="1">
      <alignment horizontal="center" vertical="center"/>
      <protection locked="0"/>
    </xf>
    <xf numFmtId="1" fontId="4" fillId="9" borderId="51" xfId="6" applyNumberFormat="1" applyFont="1" applyFill="1" applyBorder="1" applyAlignment="1" applyProtection="1">
      <alignment horizontal="left" vertical="center" indent="1"/>
      <protection locked="0"/>
    </xf>
    <xf numFmtId="4" fontId="4" fillId="9" borderId="51" xfId="4" applyNumberFormat="1" applyFont="1" applyFill="1" applyBorder="1" applyAlignment="1" applyProtection="1">
      <alignment horizontal="center" vertical="center" readingOrder="2"/>
      <protection locked="0"/>
    </xf>
    <xf numFmtId="0" fontId="4" fillId="0" borderId="0" xfId="6" applyFont="1" applyProtection="1">
      <protection locked="0"/>
    </xf>
    <xf numFmtId="0" fontId="4" fillId="0" borderId="0" xfId="6" applyFont="1" applyAlignment="1" applyProtection="1">
      <alignment horizontal="center" vertical="center"/>
      <protection locked="0"/>
    </xf>
    <xf numFmtId="14" fontId="4" fillId="0" borderId="0" xfId="6" applyNumberFormat="1" applyFont="1" applyFill="1" applyBorder="1" applyAlignment="1" applyProtection="1">
      <alignment horizontal="center" vertical="center"/>
      <protection locked="0"/>
    </xf>
    <xf numFmtId="4" fontId="4" fillId="0" borderId="0" xfId="6" applyNumberFormat="1" applyFont="1" applyFill="1" applyBorder="1" applyAlignment="1" applyProtection="1">
      <alignment horizontal="center" vertical="center"/>
      <protection locked="0"/>
    </xf>
    <xf numFmtId="170" fontId="4" fillId="0" borderId="0" xfId="6" applyNumberFormat="1" applyFont="1" applyFill="1" applyBorder="1" applyAlignment="1" applyProtection="1">
      <alignment horizontal="center" vertical="center"/>
      <protection locked="0"/>
    </xf>
    <xf numFmtId="0" fontId="6" fillId="0" borderId="0" xfId="4" applyProtection="1">
      <protection locked="0"/>
    </xf>
    <xf numFmtId="170" fontId="4" fillId="0" borderId="43" xfId="6" applyNumberFormat="1" applyFont="1" applyFill="1" applyBorder="1" applyAlignment="1" applyProtection="1">
      <alignment horizontal="center" vertical="center"/>
      <protection locked="0"/>
    </xf>
    <xf numFmtId="4" fontId="4" fillId="0" borderId="43" xfId="6" applyNumberFormat="1" applyFont="1" applyFill="1" applyBorder="1" applyAlignment="1" applyProtection="1">
      <alignment horizontal="center" vertical="center"/>
      <protection locked="0"/>
    </xf>
    <xf numFmtId="14" fontId="4" fillId="0" borderId="43" xfId="6" applyNumberFormat="1" applyFont="1" applyFill="1" applyBorder="1" applyAlignment="1" applyProtection="1">
      <alignment horizontal="center" vertical="center"/>
      <protection locked="0"/>
    </xf>
    <xf numFmtId="170" fontId="4" fillId="0" borderId="38" xfId="6" applyNumberFormat="1" applyFont="1" applyFill="1" applyBorder="1" applyAlignment="1" applyProtection="1">
      <alignment horizontal="center" vertical="center"/>
      <protection locked="0"/>
    </xf>
    <xf numFmtId="4" fontId="4" fillId="0" borderId="38" xfId="6" applyNumberFormat="1" applyFont="1" applyFill="1" applyBorder="1" applyAlignment="1" applyProtection="1">
      <alignment horizontal="center" vertical="center"/>
      <protection locked="0"/>
    </xf>
    <xf numFmtId="14" fontId="4" fillId="0" borderId="38" xfId="6" applyNumberFormat="1" applyFont="1" applyFill="1" applyBorder="1" applyAlignment="1" applyProtection="1">
      <alignment horizontal="center" vertical="center"/>
      <protection locked="0"/>
    </xf>
    <xf numFmtId="0" fontId="4" fillId="0" borderId="0" xfId="8" applyFont="1" applyBorder="1" applyProtection="1"/>
    <xf numFmtId="170" fontId="4" fillId="8" borderId="51" xfId="6" applyNumberFormat="1" applyFont="1" applyFill="1" applyBorder="1" applyAlignment="1" applyProtection="1">
      <alignment horizontal="left" vertical="center" indent="1"/>
    </xf>
    <xf numFmtId="14" fontId="4" fillId="8" borderId="51" xfId="6" applyNumberFormat="1" applyFont="1" applyFill="1" applyBorder="1" applyAlignment="1" applyProtection="1">
      <alignment horizontal="left" vertical="center" indent="1"/>
    </xf>
    <xf numFmtId="3" fontId="4" fillId="8" borderId="51" xfId="8" applyNumberFormat="1" applyFont="1" applyFill="1" applyBorder="1" applyAlignment="1" applyProtection="1">
      <alignment horizontal="left" vertical="center" wrapText="1" indent="1"/>
    </xf>
    <xf numFmtId="0" fontId="4" fillId="8" borderId="51" xfId="4" applyFont="1" applyFill="1" applyBorder="1" applyAlignment="1" applyProtection="1">
      <alignment horizontal="left" vertical="center" indent="1"/>
    </xf>
    <xf numFmtId="4" fontId="4" fillId="8" borderId="51" xfId="6" applyNumberFormat="1" applyFont="1" applyFill="1" applyBorder="1" applyAlignment="1" applyProtection="1">
      <alignment horizontal="left" vertical="center" indent="1"/>
    </xf>
    <xf numFmtId="4" fontId="4" fillId="8" borderId="51" xfId="4" applyNumberFormat="1" applyFont="1" applyFill="1" applyBorder="1" applyAlignment="1" applyProtection="1">
      <alignment horizontal="left" vertical="center" indent="1"/>
    </xf>
    <xf numFmtId="0" fontId="57" fillId="5" borderId="51" xfId="0" applyFont="1" applyFill="1" applyBorder="1" applyAlignment="1" applyProtection="1">
      <alignment horizontal="left" vertical="center" indent="1"/>
    </xf>
    <xf numFmtId="14" fontId="4" fillId="8" borderId="51" xfId="8" applyNumberFormat="1" applyFont="1" applyFill="1" applyBorder="1" applyAlignment="1" applyProtection="1">
      <alignment horizontal="left" vertical="center" indent="1"/>
    </xf>
    <xf numFmtId="9" fontId="4" fillId="8" borderId="51" xfId="5" applyFont="1" applyFill="1" applyBorder="1" applyAlignment="1" applyProtection="1">
      <alignment horizontal="left" vertical="center" indent="1"/>
    </xf>
    <xf numFmtId="9" fontId="24" fillId="13" borderId="53" xfId="0" applyNumberFormat="1" applyFont="1" applyFill="1" applyBorder="1" applyAlignment="1" applyProtection="1">
      <alignment horizontal="center" vertical="center"/>
    </xf>
    <xf numFmtId="17" fontId="27" fillId="12" borderId="89" xfId="6" applyNumberFormat="1" applyFont="1" applyFill="1" applyBorder="1" applyAlignment="1" applyProtection="1">
      <alignment horizontal="center" vertical="center"/>
    </xf>
    <xf numFmtId="0" fontId="27" fillId="6" borderId="42" xfId="4" applyFont="1" applyFill="1" applyBorder="1" applyAlignment="1" applyProtection="1">
      <alignment horizontal="center" vertical="center"/>
    </xf>
    <xf numFmtId="0" fontId="4" fillId="3" borderId="0" xfId="6" applyFont="1" applyFill="1" applyBorder="1" applyAlignment="1" applyProtection="1">
      <alignment horizontal="center" vertical="center"/>
      <protection locked="0"/>
    </xf>
    <xf numFmtId="14" fontId="4" fillId="3" borderId="0" xfId="6" applyNumberFormat="1" applyFont="1" applyFill="1" applyBorder="1" applyAlignment="1" applyProtection="1">
      <alignment horizontal="center" vertical="center"/>
      <protection locked="0"/>
    </xf>
    <xf numFmtId="4" fontId="4" fillId="3" borderId="0" xfId="6" applyNumberFormat="1" applyFont="1" applyFill="1" applyBorder="1" applyAlignment="1" applyProtection="1">
      <alignment horizontal="center" vertical="center"/>
      <protection locked="0"/>
    </xf>
    <xf numFmtId="0" fontId="4" fillId="3" borderId="0" xfId="6" applyFont="1" applyFill="1" applyAlignment="1" applyProtection="1">
      <alignment horizontal="center" vertical="center"/>
      <protection locked="0"/>
    </xf>
    <xf numFmtId="0" fontId="4" fillId="3" borderId="0" xfId="6" applyFont="1" applyFill="1" applyProtection="1">
      <protection locked="0"/>
    </xf>
    <xf numFmtId="0" fontId="4" fillId="3" borderId="0" xfId="6" applyFont="1" applyFill="1" applyProtection="1"/>
    <xf numFmtId="0" fontId="4" fillId="3" borderId="0" xfId="4" applyFont="1" applyFill="1" applyAlignment="1" applyProtection="1">
      <protection locked="0"/>
    </xf>
    <xf numFmtId="0" fontId="4" fillId="3" borderId="0" xfId="8" applyFont="1" applyFill="1" applyProtection="1">
      <protection locked="0"/>
    </xf>
    <xf numFmtId="0" fontId="4" fillId="3" borderId="0" xfId="4" applyFont="1" applyFill="1" applyProtection="1">
      <protection locked="0"/>
    </xf>
    <xf numFmtId="0" fontId="4" fillId="3" borderId="0" xfId="8" applyFont="1" applyFill="1" applyAlignment="1" applyProtection="1">
      <alignment vertical="center"/>
      <protection locked="0"/>
    </xf>
    <xf numFmtId="0" fontId="4" fillId="3" borderId="0" xfId="8" applyFont="1" applyFill="1" applyAlignment="1" applyProtection="1">
      <alignment horizontal="left"/>
    </xf>
    <xf numFmtId="0" fontId="4" fillId="3" borderId="0" xfId="4" applyFont="1" applyFill="1" applyProtection="1"/>
    <xf numFmtId="0" fontId="4" fillId="3" borderId="0" xfId="4" applyFont="1" applyFill="1" applyAlignment="1" applyProtection="1">
      <alignment horizontal="left"/>
    </xf>
    <xf numFmtId="0" fontId="63" fillId="3" borderId="0" xfId="8" applyFont="1" applyFill="1" applyBorder="1" applyAlignment="1" applyProtection="1">
      <alignment horizontal="left" vertical="center" indent="2"/>
    </xf>
    <xf numFmtId="0" fontId="22" fillId="3" borderId="0" xfId="8" applyFont="1" applyFill="1" applyBorder="1" applyAlignment="1" applyProtection="1">
      <alignment horizontal="center" vertical="center"/>
    </xf>
    <xf numFmtId="0" fontId="29" fillId="3" borderId="0" xfId="8" applyFont="1" applyFill="1" applyBorder="1" applyAlignment="1" applyProtection="1">
      <alignment horizontal="center" vertical="center"/>
    </xf>
    <xf numFmtId="0" fontId="4" fillId="3" borderId="0" xfId="8" applyFont="1" applyFill="1" applyProtection="1"/>
    <xf numFmtId="0" fontId="40" fillId="3" borderId="0" xfId="8" applyFont="1" applyFill="1" applyBorder="1" applyAlignment="1" applyProtection="1">
      <alignment horizontal="left"/>
      <protection locked="0"/>
    </xf>
    <xf numFmtId="0" fontId="60" fillId="3" borderId="0" xfId="4" applyFont="1" applyFill="1" applyBorder="1" applyAlignment="1" applyProtection="1">
      <alignment horizontal="left" vertical="center" indent="1"/>
    </xf>
    <xf numFmtId="0" fontId="4" fillId="3" borderId="0" xfId="4" applyFont="1" applyFill="1" applyAlignment="1" applyProtection="1">
      <alignment vertical="center"/>
    </xf>
    <xf numFmtId="17" fontId="27" fillId="12" borderId="38" xfId="6" applyNumberFormat="1" applyFont="1" applyFill="1" applyBorder="1" applyAlignment="1" applyProtection="1">
      <alignment horizontal="center" vertical="center"/>
      <protection locked="0"/>
    </xf>
    <xf numFmtId="0" fontId="60" fillId="3" borderId="0" xfId="8" applyFont="1" applyFill="1" applyAlignment="1" applyProtection="1">
      <alignment horizontal="left" vertical="center"/>
    </xf>
    <xf numFmtId="4" fontId="4" fillId="8" borderId="55" xfId="4" applyNumberFormat="1" applyFont="1" applyFill="1" applyBorder="1" applyAlignment="1" applyProtection="1">
      <alignment horizontal="left" vertical="center" indent="1"/>
    </xf>
    <xf numFmtId="170" fontId="4" fillId="8" borderId="55" xfId="8" applyNumberFormat="1" applyFont="1" applyFill="1" applyBorder="1" applyAlignment="1" applyProtection="1">
      <alignment horizontal="left" vertical="center" indent="1"/>
    </xf>
    <xf numFmtId="9" fontId="4" fillId="8" borderId="55" xfId="5" applyFont="1" applyFill="1" applyBorder="1" applyAlignment="1" applyProtection="1">
      <alignment horizontal="left" vertical="center" indent="1"/>
    </xf>
    <xf numFmtId="1" fontId="4" fillId="8" borderId="51" xfId="6" applyNumberFormat="1" applyFont="1" applyFill="1" applyBorder="1" applyAlignment="1" applyProtection="1">
      <alignment horizontal="left" vertical="center" indent="1"/>
    </xf>
    <xf numFmtId="170" fontId="6" fillId="0" borderId="0" xfId="4" applyNumberFormat="1" applyProtection="1">
      <protection locked="0"/>
    </xf>
    <xf numFmtId="0" fontId="4" fillId="0" borderId="0" xfId="4" applyFont="1" applyAlignment="1" applyProtection="1">
      <alignment horizontal="left" indent="1"/>
      <protection locked="0"/>
    </xf>
    <xf numFmtId="170" fontId="4" fillId="0" borderId="0" xfId="4" applyNumberFormat="1" applyFont="1" applyBorder="1" applyAlignment="1" applyProtection="1">
      <alignment horizontal="center" vertical="center"/>
      <protection locked="0"/>
    </xf>
    <xf numFmtId="9" fontId="4" fillId="0" borderId="0" xfId="4" applyNumberFormat="1" applyFont="1" applyBorder="1" applyAlignment="1" applyProtection="1">
      <alignment horizontal="center" vertical="center"/>
      <protection locked="0"/>
    </xf>
    <xf numFmtId="0" fontId="7" fillId="0" borderId="0" xfId="4" applyFont="1" applyProtection="1">
      <protection locked="0"/>
    </xf>
    <xf numFmtId="0" fontId="6" fillId="0" borderId="0" xfId="4" applyBorder="1" applyProtection="1">
      <protection locked="0"/>
    </xf>
    <xf numFmtId="0" fontId="6" fillId="0" borderId="0" xfId="4" applyProtection="1"/>
    <xf numFmtId="170" fontId="6" fillId="0" borderId="0" xfId="4" applyNumberFormat="1" applyProtection="1"/>
    <xf numFmtId="0" fontId="4" fillId="0" borderId="0" xfId="4" applyFont="1" applyAlignment="1" applyProtection="1">
      <alignment horizontal="left" indent="1"/>
    </xf>
    <xf numFmtId="0" fontId="61" fillId="0" borderId="23" xfId="4" applyFont="1" applyBorder="1" applyAlignment="1" applyProtection="1">
      <alignment vertical="center"/>
    </xf>
    <xf numFmtId="0" fontId="2" fillId="0" borderId="0" xfId="4" applyFont="1" applyAlignment="1" applyProtection="1">
      <alignment horizontal="left" indent="1"/>
    </xf>
    <xf numFmtId="170" fontId="27" fillId="6" borderId="32" xfId="4" applyNumberFormat="1" applyFont="1" applyFill="1" applyBorder="1" applyAlignment="1" applyProtection="1">
      <alignment horizontal="center" vertical="center"/>
    </xf>
    <xf numFmtId="0" fontId="27" fillId="6" borderId="32" xfId="4" applyFont="1" applyFill="1" applyBorder="1" applyAlignment="1" applyProtection="1">
      <alignment horizontal="center" vertical="center"/>
    </xf>
    <xf numFmtId="0" fontId="27" fillId="7" borderId="64" xfId="4" applyFont="1" applyFill="1" applyBorder="1" applyAlignment="1" applyProtection="1">
      <alignment horizontal="left" vertical="center" indent="6"/>
    </xf>
    <xf numFmtId="0" fontId="27" fillId="7" borderId="151" xfId="4" applyFont="1" applyFill="1" applyBorder="1" applyAlignment="1" applyProtection="1">
      <alignment vertical="center"/>
    </xf>
    <xf numFmtId="9" fontId="86" fillId="0" borderId="0" xfId="0" applyNumberFormat="1" applyFont="1" applyFill="1" applyBorder="1" applyAlignment="1" applyProtection="1">
      <alignment horizontal="left" vertical="center" indent="1"/>
    </xf>
    <xf numFmtId="0" fontId="5" fillId="0" borderId="0" xfId="4" applyFont="1" applyFill="1" applyBorder="1" applyAlignment="1" applyProtection="1">
      <alignment horizontal="left" vertical="center" indent="1"/>
    </xf>
    <xf numFmtId="9" fontId="24" fillId="0" borderId="0" xfId="0" applyNumberFormat="1" applyFont="1" applyFill="1" applyBorder="1" applyAlignment="1" applyProtection="1">
      <alignment horizontal="center" vertical="center"/>
    </xf>
    <xf numFmtId="0" fontId="27" fillId="6" borderId="0" xfId="4" applyFont="1" applyFill="1" applyBorder="1" applyAlignment="1" applyProtection="1">
      <alignment horizontal="center" vertical="center"/>
      <protection locked="0"/>
    </xf>
    <xf numFmtId="0" fontId="27" fillId="6" borderId="0" xfId="4" applyFont="1" applyFill="1" applyAlignment="1" applyProtection="1">
      <alignment horizontal="center" vertical="center"/>
      <protection locked="0"/>
    </xf>
    <xf numFmtId="17" fontId="4" fillId="0" borderId="0" xfId="4"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7" fillId="6" borderId="0" xfId="4" applyFont="1" applyFill="1" applyBorder="1" applyAlignment="1" applyProtection="1">
      <alignment horizontal="center" vertical="center"/>
    </xf>
    <xf numFmtId="0" fontId="27" fillId="6" borderId="0" xfId="4" applyFont="1" applyFill="1" applyAlignment="1" applyProtection="1">
      <alignment horizontal="center" vertical="center"/>
    </xf>
    <xf numFmtId="0" fontId="55" fillId="3" borderId="0" xfId="0" applyFont="1" applyFill="1" applyAlignment="1" applyProtection="1">
      <alignment vertical="center"/>
    </xf>
    <xf numFmtId="0" fontId="57" fillId="3" borderId="0" xfId="0" applyFont="1" applyFill="1" applyBorder="1" applyAlignment="1" applyProtection="1">
      <alignment horizontal="left" vertical="center" indent="1"/>
    </xf>
    <xf numFmtId="0" fontId="57" fillId="3" borderId="0" xfId="0" applyFont="1" applyFill="1" applyAlignment="1" applyProtection="1">
      <alignment horizontal="left" vertical="center" indent="1"/>
    </xf>
    <xf numFmtId="0" fontId="78" fillId="3" borderId="0" xfId="0" applyFont="1" applyFill="1" applyAlignment="1" applyProtection="1">
      <alignment vertical="center"/>
    </xf>
    <xf numFmtId="0" fontId="5" fillId="3" borderId="0" xfId="2" applyFont="1" applyFill="1" applyBorder="1" applyAlignment="1" applyProtection="1">
      <alignment vertical="center"/>
    </xf>
    <xf numFmtId="0" fontId="5" fillId="9" borderId="0" xfId="2" applyFont="1" applyFill="1" applyBorder="1" applyAlignment="1" applyProtection="1">
      <alignment vertical="center"/>
    </xf>
    <xf numFmtId="0" fontId="0" fillId="0" borderId="0" xfId="0" applyAlignment="1" applyProtection="1">
      <alignment vertical="center"/>
    </xf>
    <xf numFmtId="0" fontId="38" fillId="3" borderId="0" xfId="0" applyFont="1" applyFill="1" applyBorder="1" applyAlignment="1" applyProtection="1">
      <alignment horizontal="left" vertical="top" indent="1"/>
    </xf>
    <xf numFmtId="0" fontId="38" fillId="3" borderId="0" xfId="0" applyFont="1" applyFill="1" applyBorder="1" applyAlignment="1" applyProtection="1">
      <alignment vertical="top"/>
    </xf>
    <xf numFmtId="0" fontId="55" fillId="3" borderId="111" xfId="0" applyFont="1" applyFill="1" applyBorder="1" applyAlignment="1" applyProtection="1">
      <alignment vertical="center"/>
    </xf>
    <xf numFmtId="0" fontId="55" fillId="3" borderId="0" xfId="0" applyFont="1" applyFill="1" applyBorder="1" applyAlignment="1" applyProtection="1">
      <alignment vertical="center"/>
    </xf>
    <xf numFmtId="0" fontId="38" fillId="3" borderId="111" xfId="0" applyFont="1" applyFill="1" applyBorder="1" applyAlignment="1" applyProtection="1">
      <alignment horizontal="left" vertical="top" indent="1"/>
    </xf>
    <xf numFmtId="0" fontId="38" fillId="3" borderId="111" xfId="0" applyFont="1" applyFill="1" applyBorder="1" applyAlignment="1" applyProtection="1">
      <alignment horizontal="left" vertical="center" indent="1"/>
    </xf>
    <xf numFmtId="0" fontId="55" fillId="3" borderId="0" xfId="0" applyFont="1" applyFill="1" applyBorder="1" applyAlignment="1" applyProtection="1">
      <alignment horizontal="center" vertical="center"/>
    </xf>
    <xf numFmtId="0" fontId="81" fillId="12" borderId="0" xfId="0" applyFont="1" applyFill="1" applyAlignment="1" applyProtection="1">
      <alignment horizontal="left" vertical="center" indent="1"/>
    </xf>
    <xf numFmtId="0" fontId="27" fillId="12" borderId="0" xfId="0" applyFont="1" applyFill="1" applyAlignment="1" applyProtection="1">
      <alignment horizontal="left" vertical="center" indent="1"/>
    </xf>
    <xf numFmtId="0" fontId="5" fillId="9" borderId="26" xfId="2" applyFont="1" applyFill="1" applyBorder="1" applyAlignment="1" applyProtection="1">
      <alignment vertical="center"/>
    </xf>
    <xf numFmtId="0" fontId="83" fillId="3" borderId="0" xfId="0" applyFont="1" applyFill="1" applyAlignment="1" applyProtection="1">
      <alignment vertical="center"/>
    </xf>
    <xf numFmtId="170" fontId="5" fillId="9" borderId="0" xfId="2" applyNumberFormat="1" applyFont="1" applyFill="1" applyBorder="1" applyAlignment="1" applyProtection="1">
      <alignment horizontal="left" vertical="center"/>
    </xf>
    <xf numFmtId="3" fontId="80" fillId="9" borderId="0" xfId="2" applyNumberFormat="1" applyFont="1" applyFill="1" applyBorder="1" applyAlignment="1" applyProtection="1">
      <alignment horizontal="right" vertical="center" wrapText="1"/>
    </xf>
    <xf numFmtId="170" fontId="5" fillId="9" borderId="0" xfId="2" applyNumberFormat="1" applyFont="1" applyFill="1" applyBorder="1" applyAlignment="1" applyProtection="1">
      <alignment vertical="center"/>
    </xf>
    <xf numFmtId="3" fontId="23" fillId="9" borderId="0" xfId="2" applyNumberFormat="1" applyFont="1" applyFill="1" applyBorder="1" applyAlignment="1" applyProtection="1">
      <alignment horizontal="right" vertical="center"/>
    </xf>
    <xf numFmtId="9" fontId="5" fillId="9" borderId="0" xfId="5" applyFont="1" applyFill="1" applyBorder="1" applyAlignment="1" applyProtection="1">
      <alignment vertical="center"/>
    </xf>
    <xf numFmtId="3" fontId="80" fillId="9" borderId="0" xfId="2" applyNumberFormat="1" applyFont="1" applyFill="1" applyBorder="1" applyAlignment="1" applyProtection="1">
      <alignment horizontal="right" vertical="center"/>
    </xf>
    <xf numFmtId="0" fontId="38" fillId="3" borderId="0" xfId="0" applyFont="1" applyFill="1" applyBorder="1" applyAlignment="1" applyProtection="1">
      <alignment vertical="center"/>
    </xf>
    <xf numFmtId="0" fontId="55" fillId="3" borderId="37" xfId="0" applyFont="1" applyFill="1" applyBorder="1" applyAlignment="1" applyProtection="1">
      <alignment vertical="center"/>
    </xf>
    <xf numFmtId="0" fontId="78" fillId="3" borderId="0" xfId="0" applyFont="1" applyFill="1" applyBorder="1" applyAlignment="1" applyProtection="1">
      <alignment vertical="center"/>
    </xf>
    <xf numFmtId="0" fontId="55" fillId="3" borderId="0" xfId="0" applyFont="1" applyFill="1" applyBorder="1" applyAlignment="1" applyProtection="1">
      <alignment vertical="top"/>
    </xf>
    <xf numFmtId="0" fontId="48" fillId="3" borderId="0" xfId="0" applyFont="1" applyFill="1" applyBorder="1"/>
    <xf numFmtId="0" fontId="48" fillId="3" borderId="0" xfId="0" applyFont="1" applyFill="1"/>
    <xf numFmtId="0" fontId="48" fillId="3" borderId="0" xfId="0" applyFont="1" applyFill="1" applyBorder="1" applyAlignment="1">
      <alignment horizontal="left" vertical="center" indent="1"/>
    </xf>
    <xf numFmtId="0" fontId="50" fillId="3" borderId="0" xfId="0" applyFont="1" applyFill="1" applyBorder="1"/>
    <xf numFmtId="0" fontId="0" fillId="8" borderId="59" xfId="0" applyFill="1" applyBorder="1" applyAlignment="1">
      <alignment horizontal="left" vertical="center"/>
    </xf>
    <xf numFmtId="0" fontId="52" fillId="4" borderId="50" xfId="0" applyFont="1" applyFill="1" applyBorder="1" applyAlignment="1">
      <alignment horizontal="left" vertical="center" indent="1"/>
    </xf>
    <xf numFmtId="0" fontId="52" fillId="4" borderId="0" xfId="0" applyFont="1" applyFill="1" applyBorder="1" applyAlignment="1">
      <alignment horizontal="left" vertical="center" indent="1"/>
    </xf>
    <xf numFmtId="0" fontId="38" fillId="3" borderId="0" xfId="0" applyFont="1" applyFill="1" applyBorder="1" applyAlignment="1" applyProtection="1">
      <alignment horizontal="left" vertical="center" indent="1"/>
    </xf>
    <xf numFmtId="9" fontId="5" fillId="9" borderId="0" xfId="5" applyFont="1" applyFill="1" applyBorder="1" applyAlignment="1" applyProtection="1">
      <alignment horizontal="left" vertical="center" indent="1"/>
    </xf>
    <xf numFmtId="0" fontId="31" fillId="0" borderId="0" xfId="4" applyFont="1" applyAlignment="1" applyProtection="1">
      <alignment horizontal="left" vertical="center"/>
      <protection locked="0"/>
    </xf>
    <xf numFmtId="0" fontId="4" fillId="0" borderId="0" xfId="4" applyFont="1" applyAlignment="1" applyProtection="1">
      <alignment horizontal="left"/>
      <protection locked="0"/>
    </xf>
    <xf numFmtId="0" fontId="4" fillId="0" borderId="0" xfId="6" applyFont="1" applyAlignment="1" applyProtection="1">
      <alignment horizontal="left"/>
      <protection locked="0"/>
    </xf>
    <xf numFmtId="0" fontId="0" fillId="8" borderId="0" xfId="0" applyFill="1" applyBorder="1" applyAlignment="1">
      <alignment horizontal="left" vertical="center" indent="1"/>
    </xf>
    <xf numFmtId="0" fontId="0" fillId="8" borderId="0" xfId="0" applyFill="1" applyBorder="1" applyAlignment="1"/>
    <xf numFmtId="0" fontId="0" fillId="19" borderId="63" xfId="0" applyFill="1" applyBorder="1" applyAlignment="1"/>
    <xf numFmtId="4" fontId="4" fillId="20" borderId="55" xfId="4" applyNumberFormat="1" applyFont="1" applyFill="1" applyBorder="1" applyAlignment="1" applyProtection="1">
      <alignment horizontal="left" vertical="center" indent="1"/>
      <protection locked="0"/>
    </xf>
    <xf numFmtId="4" fontId="4" fillId="20" borderId="51" xfId="4" applyNumberFormat="1" applyFont="1" applyFill="1" applyBorder="1" applyAlignment="1" applyProtection="1">
      <alignment horizontal="left" vertical="center" indent="1"/>
      <protection locked="0"/>
    </xf>
    <xf numFmtId="9" fontId="5" fillId="3" borderId="0" xfId="5" applyFont="1" applyFill="1" applyBorder="1" applyAlignment="1" applyProtection="1">
      <alignment horizontal="left" vertical="center" indent="1"/>
    </xf>
    <xf numFmtId="0" fontId="82" fillId="3" borderId="0" xfId="2" applyFont="1" applyFill="1" applyBorder="1" applyAlignment="1" applyProtection="1">
      <alignment vertical="center"/>
    </xf>
    <xf numFmtId="9" fontId="5" fillId="3" borderId="0" xfId="5" applyFont="1" applyFill="1" applyBorder="1" applyAlignment="1" applyProtection="1">
      <alignment vertical="center"/>
    </xf>
    <xf numFmtId="0" fontId="38" fillId="3" borderId="111" xfId="0" applyFont="1" applyFill="1" applyBorder="1" applyAlignment="1" applyProtection="1">
      <alignment vertical="top"/>
    </xf>
    <xf numFmtId="4" fontId="5" fillId="3" borderId="0" xfId="2" applyNumberFormat="1" applyFont="1" applyFill="1" applyBorder="1" applyAlignment="1" applyProtection="1">
      <alignment horizontal="left" vertical="center" indent="1"/>
    </xf>
    <xf numFmtId="0" fontId="87" fillId="0" borderId="0" xfId="8" applyFont="1" applyAlignment="1">
      <alignment vertical="center"/>
    </xf>
    <xf numFmtId="0" fontId="4" fillId="0" borderId="0" xfId="8" applyFont="1" applyAlignment="1">
      <alignment vertical="center"/>
    </xf>
    <xf numFmtId="165" fontId="4" fillId="0" borderId="0" xfId="8" applyNumberFormat="1" applyFont="1" applyAlignment="1">
      <alignment vertical="center"/>
    </xf>
    <xf numFmtId="165" fontId="4" fillId="8" borderId="155" xfId="8" applyNumberFormat="1" applyFont="1" applyFill="1" applyBorder="1" applyAlignment="1">
      <alignment horizontal="center" vertical="center" wrapText="1"/>
    </xf>
    <xf numFmtId="0" fontId="4" fillId="8" borderId="155" xfId="8" applyFont="1" applyFill="1" applyBorder="1" applyAlignment="1">
      <alignment horizontal="center" vertical="center" wrapText="1"/>
    </xf>
    <xf numFmtId="0" fontId="4" fillId="8" borderId="156" xfId="8" applyFont="1" applyFill="1" applyBorder="1" applyAlignment="1">
      <alignment horizontal="center" vertical="center" wrapText="1"/>
    </xf>
    <xf numFmtId="1" fontId="27" fillId="16" borderId="155" xfId="8" applyNumberFormat="1" applyFont="1" applyFill="1" applyBorder="1" applyAlignment="1">
      <alignment horizontal="center" vertical="center" wrapText="1"/>
    </xf>
    <xf numFmtId="1" fontId="4" fillId="22" borderId="155" xfId="8" applyNumberFormat="1" applyFont="1" applyFill="1" applyBorder="1" applyAlignment="1">
      <alignment horizontal="center" vertical="center" wrapText="1"/>
    </xf>
    <xf numFmtId="1" fontId="4" fillId="23" borderId="156" xfId="8" applyNumberFormat="1" applyFont="1" applyFill="1" applyBorder="1" applyAlignment="1">
      <alignment horizontal="center" vertical="center" wrapText="1"/>
    </xf>
    <xf numFmtId="1" fontId="4" fillId="23" borderId="155" xfId="8" applyNumberFormat="1" applyFont="1" applyFill="1" applyBorder="1" applyAlignment="1">
      <alignment horizontal="center" vertical="center" wrapText="1"/>
    </xf>
    <xf numFmtId="1" fontId="27" fillId="18" borderId="156" xfId="8" applyNumberFormat="1" applyFont="1" applyFill="1" applyBorder="1" applyAlignment="1">
      <alignment horizontal="center" vertical="center" wrapText="1"/>
    </xf>
    <xf numFmtId="1" fontId="27" fillId="18" borderId="155" xfId="8" applyNumberFormat="1" applyFont="1" applyFill="1" applyBorder="1" applyAlignment="1">
      <alignment horizontal="center" vertical="center" wrapText="1"/>
    </xf>
    <xf numFmtId="1" fontId="4" fillId="24" borderId="156" xfId="8" applyNumberFormat="1" applyFont="1" applyFill="1" applyBorder="1" applyAlignment="1">
      <alignment horizontal="center" vertical="center" wrapText="1"/>
    </xf>
    <xf numFmtId="0" fontId="4" fillId="8" borderId="157" xfId="8" applyFont="1" applyFill="1" applyBorder="1" applyAlignment="1">
      <alignment horizontal="center" vertical="center" wrapText="1"/>
    </xf>
    <xf numFmtId="1" fontId="4" fillId="23" borderId="157" xfId="8" applyNumberFormat="1" applyFont="1" applyFill="1" applyBorder="1" applyAlignment="1">
      <alignment horizontal="center" vertical="center" wrapText="1"/>
    </xf>
    <xf numFmtId="1" fontId="27" fillId="18" borderId="157" xfId="8" applyNumberFormat="1" applyFont="1" applyFill="1" applyBorder="1" applyAlignment="1">
      <alignment horizontal="center" vertical="center" wrapText="1"/>
    </xf>
    <xf numFmtId="1" fontId="4" fillId="24" borderId="157" xfId="8" applyNumberFormat="1" applyFont="1" applyFill="1" applyBorder="1" applyAlignment="1">
      <alignment horizontal="center" vertical="center" wrapText="1"/>
    </xf>
    <xf numFmtId="1" fontId="4" fillId="24" borderId="158" xfId="8" applyNumberFormat="1" applyFont="1" applyFill="1" applyBorder="1" applyAlignment="1">
      <alignment horizontal="center" vertical="center" wrapText="1"/>
    </xf>
    <xf numFmtId="1" fontId="27" fillId="16" borderId="159" xfId="8" applyNumberFormat="1" applyFont="1" applyFill="1" applyBorder="1" applyAlignment="1">
      <alignment horizontal="center" vertical="center" wrapText="1"/>
    </xf>
    <xf numFmtId="1" fontId="4" fillId="22" borderId="159" xfId="8" applyNumberFormat="1" applyFont="1" applyFill="1" applyBorder="1" applyAlignment="1">
      <alignment horizontal="center" vertical="center" wrapText="1"/>
    </xf>
    <xf numFmtId="1" fontId="4" fillId="23" borderId="159" xfId="8" applyNumberFormat="1" applyFont="1" applyFill="1" applyBorder="1" applyAlignment="1">
      <alignment horizontal="center" vertical="center" wrapText="1"/>
    </xf>
    <xf numFmtId="1" fontId="4" fillId="18" borderId="159" xfId="8" applyNumberFormat="1" applyFont="1" applyFill="1" applyBorder="1" applyAlignment="1">
      <alignment horizontal="center" vertical="center" wrapText="1"/>
    </xf>
    <xf numFmtId="1" fontId="4" fillId="24" borderId="160" xfId="8" applyNumberFormat="1" applyFont="1" applyFill="1" applyBorder="1" applyAlignment="1">
      <alignment horizontal="center" vertical="center" wrapText="1"/>
    </xf>
    <xf numFmtId="49" fontId="27" fillId="16" borderId="161" xfId="8" applyNumberFormat="1" applyFont="1" applyFill="1" applyBorder="1" applyAlignment="1">
      <alignment horizontal="center" vertical="center"/>
    </xf>
    <xf numFmtId="49" fontId="4" fillId="22" borderId="161" xfId="8" applyNumberFormat="1" applyFont="1" applyFill="1" applyBorder="1" applyAlignment="1">
      <alignment horizontal="center" vertical="center"/>
    </xf>
    <xf numFmtId="49" fontId="4" fillId="23" borderId="161" xfId="8" applyNumberFormat="1" applyFont="1" applyFill="1" applyBorder="1" applyAlignment="1">
      <alignment horizontal="center" vertical="center"/>
    </xf>
    <xf numFmtId="49" fontId="4" fillId="18" borderId="161" xfId="8" applyNumberFormat="1" applyFont="1" applyFill="1" applyBorder="1" applyAlignment="1">
      <alignment horizontal="center" vertical="center"/>
    </xf>
    <xf numFmtId="49" fontId="4" fillId="24" borderId="162" xfId="8" applyNumberFormat="1" applyFont="1" applyFill="1" applyBorder="1" applyAlignment="1">
      <alignment horizontal="center" vertical="center"/>
    </xf>
    <xf numFmtId="0" fontId="55" fillId="0" borderId="0" xfId="0" applyFont="1"/>
    <xf numFmtId="0" fontId="27" fillId="6" borderId="152" xfId="8" applyFont="1" applyFill="1" applyBorder="1" applyAlignment="1">
      <alignment horizontal="center" vertical="center"/>
    </xf>
    <xf numFmtId="0" fontId="27" fillId="6" borderId="153" xfId="8" applyFont="1" applyFill="1" applyBorder="1" applyAlignment="1">
      <alignment horizontal="left" vertical="center"/>
    </xf>
    <xf numFmtId="0" fontId="27" fillId="6" borderId="154" xfId="8" applyFont="1" applyFill="1" applyBorder="1" applyAlignment="1">
      <alignment horizontal="left" vertical="center"/>
    </xf>
    <xf numFmtId="0" fontId="55" fillId="8" borderId="27" xfId="0" applyFont="1" applyFill="1" applyBorder="1" applyAlignment="1" applyProtection="1">
      <alignment vertical="center"/>
    </xf>
    <xf numFmtId="0" fontId="55" fillId="8" borderId="27" xfId="0" applyFont="1" applyFill="1" applyBorder="1" applyAlignment="1" applyProtection="1">
      <alignment horizontal="center" vertical="center"/>
    </xf>
    <xf numFmtId="0" fontId="38" fillId="8" borderId="0" xfId="0" applyFont="1" applyFill="1" applyBorder="1" applyAlignment="1" applyProtection="1">
      <alignment vertical="center"/>
    </xf>
    <xf numFmtId="0" fontId="38" fillId="5" borderId="0" xfId="0" applyFont="1" applyFill="1" applyBorder="1" applyAlignment="1" applyProtection="1">
      <alignment vertical="center"/>
    </xf>
    <xf numFmtId="0" fontId="55" fillId="8" borderId="27" xfId="0" applyFont="1" applyFill="1" applyBorder="1" applyAlignment="1" applyProtection="1">
      <alignment horizontal="left" vertical="center" indent="1"/>
    </xf>
    <xf numFmtId="0" fontId="38" fillId="9" borderId="94" xfId="0" applyFont="1" applyFill="1" applyBorder="1" applyAlignment="1" applyProtection="1">
      <alignment vertical="center"/>
    </xf>
    <xf numFmtId="9" fontId="38" fillId="9" borderId="94" xfId="5" applyFont="1" applyFill="1" applyBorder="1" applyAlignment="1" applyProtection="1">
      <alignment vertical="center"/>
    </xf>
    <xf numFmtId="0" fontId="55" fillId="9" borderId="0" xfId="0" applyFont="1" applyFill="1" applyAlignment="1" applyProtection="1">
      <alignment vertical="center"/>
    </xf>
    <xf numFmtId="0" fontId="5" fillId="3" borderId="0" xfId="2" applyFont="1" applyFill="1" applyBorder="1" applyAlignment="1" applyProtection="1">
      <alignment vertical="center"/>
      <protection locked="0"/>
    </xf>
    <xf numFmtId="4" fontId="5" fillId="3" borderId="0" xfId="2" applyNumberFormat="1" applyFont="1" applyFill="1" applyBorder="1" applyAlignment="1" applyProtection="1">
      <alignment vertical="center"/>
    </xf>
    <xf numFmtId="0" fontId="55" fillId="9" borderId="0" xfId="0" applyFont="1" applyFill="1" applyAlignment="1" applyProtection="1">
      <alignment horizontal="right" vertical="center" indent="1"/>
    </xf>
    <xf numFmtId="4" fontId="4" fillId="20" borderId="32" xfId="6" applyNumberFormat="1" applyFont="1" applyFill="1" applyBorder="1" applyAlignment="1" applyProtection="1">
      <alignment horizontal="center" vertical="center"/>
      <protection locked="0"/>
    </xf>
    <xf numFmtId="4" fontId="4" fillId="8" borderId="98" xfId="6" applyNumberFormat="1" applyFont="1" applyFill="1" applyBorder="1" applyAlignment="1" applyProtection="1">
      <alignment horizontal="center" vertical="center"/>
    </xf>
    <xf numFmtId="0" fontId="27" fillId="6" borderId="32" xfId="4" applyFont="1" applyFill="1" applyBorder="1" applyAlignment="1" applyProtection="1">
      <alignment horizontal="center" vertical="center" wrapText="1"/>
    </xf>
    <xf numFmtId="0" fontId="27" fillId="6" borderId="42" xfId="6" applyFont="1" applyFill="1" applyBorder="1" applyAlignment="1" applyProtection="1">
      <alignment horizontal="center" vertical="center" wrapText="1"/>
    </xf>
    <xf numFmtId="170" fontId="4" fillId="4" borderId="0" xfId="4" applyNumberFormat="1" applyFont="1" applyFill="1" applyAlignment="1" applyProtection="1">
      <alignment vertical="center" wrapText="1"/>
    </xf>
    <xf numFmtId="170" fontId="4" fillId="0" borderId="0" xfId="4" applyNumberFormat="1" applyFont="1" applyAlignment="1" applyProtection="1">
      <alignment vertical="center" wrapText="1"/>
    </xf>
    <xf numFmtId="170" fontId="4" fillId="0" borderId="0" xfId="8" applyNumberFormat="1" applyFont="1" applyAlignment="1" applyProtection="1">
      <alignment horizontal="left" wrapText="1"/>
    </xf>
    <xf numFmtId="170" fontId="0" fillId="0" borderId="0" xfId="0" applyNumberFormat="1" applyFill="1" applyBorder="1" applyAlignment="1" applyProtection="1">
      <alignment horizontal="center" vertical="center" wrapText="1"/>
      <protection locked="0"/>
    </xf>
    <xf numFmtId="170" fontId="4" fillId="0" borderId="0" xfId="8" applyNumberFormat="1" applyAlignment="1" applyProtection="1">
      <alignment horizontal="left" wrapText="1"/>
      <protection locked="0"/>
    </xf>
    <xf numFmtId="2" fontId="27" fillId="6" borderId="32" xfId="4" applyNumberFormat="1" applyFont="1" applyFill="1" applyBorder="1" applyAlignment="1" applyProtection="1">
      <alignment horizontal="center" vertical="center" wrapText="1"/>
    </xf>
    <xf numFmtId="2" fontId="0" fillId="0" borderId="0" xfId="0" applyNumberFormat="1" applyFill="1" applyBorder="1" applyAlignment="1" applyProtection="1">
      <alignment horizontal="center" vertical="center"/>
      <protection locked="0"/>
    </xf>
    <xf numFmtId="2" fontId="4" fillId="4" borderId="0" xfId="4" applyNumberFormat="1" applyFont="1" applyFill="1" applyAlignment="1" applyProtection="1">
      <alignment horizontal="center" vertical="center"/>
    </xf>
    <xf numFmtId="2" fontId="4" fillId="0" borderId="0" xfId="4" applyNumberFormat="1" applyFont="1" applyAlignment="1" applyProtection="1">
      <alignment horizontal="center" vertical="center"/>
    </xf>
    <xf numFmtId="2" fontId="8" fillId="0" borderId="0" xfId="4" applyNumberFormat="1" applyFont="1" applyAlignment="1" applyProtection="1">
      <alignment horizontal="center" vertical="center"/>
    </xf>
    <xf numFmtId="2" fontId="4" fillId="0" borderId="0" xfId="8" applyNumberFormat="1" applyAlignment="1" applyProtection="1">
      <alignment horizontal="center" vertical="center"/>
      <protection locked="0"/>
    </xf>
    <xf numFmtId="3" fontId="0" fillId="0" borderId="0" xfId="0" applyNumberFormat="1" applyFill="1" applyBorder="1" applyAlignment="1" applyProtection="1">
      <alignment horizontal="center" vertical="center" wrapText="1"/>
      <protection locked="0"/>
    </xf>
    <xf numFmtId="0" fontId="89" fillId="8" borderId="120" xfId="6" applyFont="1" applyFill="1" applyBorder="1" applyAlignment="1" applyProtection="1">
      <alignment horizontal="center" vertical="center"/>
      <protection locked="0"/>
    </xf>
    <xf numFmtId="0" fontId="4" fillId="3" borderId="149" xfId="6" applyFont="1" applyFill="1" applyBorder="1" applyAlignment="1" applyProtection="1">
      <alignment horizontal="center" vertical="center"/>
      <protection locked="0"/>
    </xf>
    <xf numFmtId="0" fontId="4" fillId="3" borderId="24" xfId="6" applyFont="1" applyFill="1" applyBorder="1" applyAlignment="1" applyProtection="1">
      <alignment horizontal="center" vertical="center"/>
      <protection locked="0"/>
    </xf>
    <xf numFmtId="0" fontId="4" fillId="3" borderId="113" xfId="6" applyFont="1" applyFill="1" applyBorder="1" applyAlignment="1" applyProtection="1">
      <alignment horizontal="center" vertical="center"/>
      <protection locked="0"/>
    </xf>
    <xf numFmtId="0" fontId="4" fillId="0" borderId="21" xfId="8" applyFont="1" applyBorder="1" applyAlignment="1" applyProtection="1">
      <alignment horizontal="center" vertical="center"/>
      <protection locked="0"/>
    </xf>
    <xf numFmtId="4" fontId="4" fillId="9" borderId="32" xfId="6" applyNumberFormat="1" applyFont="1" applyFill="1" applyBorder="1" applyAlignment="1" applyProtection="1">
      <alignment horizontal="center" vertical="center"/>
      <protection locked="0"/>
    </xf>
    <xf numFmtId="4" fontId="4" fillId="9" borderId="51" xfId="4" applyNumberFormat="1" applyFont="1" applyFill="1" applyBorder="1" applyAlignment="1" applyProtection="1">
      <alignment horizontal="center" vertical="center"/>
      <protection locked="0"/>
    </xf>
    <xf numFmtId="0" fontId="48" fillId="3" borderId="0" xfId="0" applyFont="1" applyFill="1" applyBorder="1" applyAlignment="1" applyProtection="1">
      <alignment horizontal="left" indent="1"/>
      <protection locked="0"/>
    </xf>
    <xf numFmtId="0" fontId="48" fillId="3" borderId="0" xfId="0" applyFont="1" applyFill="1" applyBorder="1" applyProtection="1">
      <protection locked="0"/>
    </xf>
    <xf numFmtId="0" fontId="57" fillId="9" borderId="0" xfId="0" applyFont="1" applyFill="1" applyBorder="1" applyAlignment="1" applyProtection="1">
      <alignment horizontal="left" vertical="center" indent="1"/>
      <protection locked="0"/>
    </xf>
    <xf numFmtId="0" fontId="55" fillId="4" borderId="27" xfId="0" applyFont="1" applyFill="1" applyBorder="1" applyAlignment="1" applyProtection="1">
      <alignment vertical="center"/>
    </xf>
    <xf numFmtId="0" fontId="38" fillId="3" borderId="37" xfId="0" applyFont="1" applyFill="1" applyBorder="1" applyAlignment="1" applyProtection="1">
      <alignment horizontal="left" vertical="center" indent="1"/>
    </xf>
    <xf numFmtId="0" fontId="82" fillId="3" borderId="37" xfId="2" applyFont="1" applyFill="1" applyBorder="1" applyAlignment="1" applyProtection="1">
      <alignment vertical="center"/>
    </xf>
    <xf numFmtId="9" fontId="5" fillId="3" borderId="37" xfId="5" applyFont="1" applyFill="1" applyBorder="1" applyAlignment="1" applyProtection="1">
      <alignment vertical="center"/>
    </xf>
    <xf numFmtId="4" fontId="5" fillId="3" borderId="37" xfId="2" applyNumberFormat="1" applyFont="1" applyFill="1" applyBorder="1" applyAlignment="1" applyProtection="1">
      <alignment horizontal="left" vertical="center" indent="1"/>
    </xf>
    <xf numFmtId="0" fontId="55" fillId="0" borderId="0" xfId="0" applyFont="1" applyBorder="1" applyAlignment="1" applyProtection="1">
      <alignment vertical="center"/>
    </xf>
    <xf numFmtId="0" fontId="5" fillId="9" borderId="0" xfId="2" applyFont="1" applyFill="1" applyBorder="1" applyAlignment="1" applyProtection="1">
      <alignment horizontal="left" vertical="center"/>
    </xf>
    <xf numFmtId="0" fontId="27" fillId="6" borderId="32" xfId="4" applyFont="1" applyFill="1" applyBorder="1" applyAlignment="1" applyProtection="1">
      <alignment horizontal="center" vertical="center" wrapText="1"/>
    </xf>
    <xf numFmtId="0" fontId="4" fillId="0" borderId="21" xfId="8" applyFont="1" applyBorder="1" applyAlignment="1" applyProtection="1">
      <alignment horizontal="center" vertical="center"/>
      <protection locked="0"/>
    </xf>
    <xf numFmtId="0" fontId="0" fillId="4" borderId="69" xfId="0" applyFill="1" applyBorder="1" applyAlignment="1"/>
    <xf numFmtId="0" fontId="55" fillId="8" borderId="218" xfId="9" applyFont="1" applyFill="1" applyBorder="1" applyAlignment="1" applyProtection="1">
      <alignment horizontal="left" vertical="center" indent="1"/>
    </xf>
    <xf numFmtId="0" fontId="55" fillId="8" borderId="218" xfId="9" applyFont="1" applyFill="1" applyBorder="1" applyAlignment="1" applyProtection="1">
      <alignment horizontal="left" vertical="center" wrapText="1" indent="1"/>
    </xf>
    <xf numFmtId="170" fontId="56" fillId="9" borderId="0" xfId="0" applyNumberFormat="1" applyFont="1" applyFill="1" applyBorder="1" applyAlignment="1" applyProtection="1">
      <alignment vertical="center"/>
      <protection locked="0"/>
    </xf>
    <xf numFmtId="0" fontId="56" fillId="9" borderId="0" xfId="0" applyFont="1" applyFill="1" applyBorder="1" applyAlignment="1" applyProtection="1">
      <alignment vertical="center"/>
      <protection locked="0"/>
    </xf>
    <xf numFmtId="0" fontId="60" fillId="0" borderId="0" xfId="4" applyFont="1" applyBorder="1" applyAlignment="1" applyProtection="1">
      <alignment horizontal="center" vertical="center"/>
    </xf>
    <xf numFmtId="0" fontId="4" fillId="0" borderId="0" xfId="8" applyAlignment="1" applyProtection="1">
      <alignment horizontal="center"/>
      <protection locked="0"/>
    </xf>
    <xf numFmtId="0" fontId="78" fillId="4" borderId="0" xfId="0" applyFont="1" applyFill="1" applyAlignment="1" applyProtection="1">
      <alignment horizontal="center" vertical="center"/>
    </xf>
    <xf numFmtId="170" fontId="79" fillId="3" borderId="0" xfId="0" applyNumberFormat="1" applyFont="1" applyFill="1" applyBorder="1" applyAlignment="1" applyProtection="1">
      <alignment vertical="center"/>
    </xf>
    <xf numFmtId="0" fontId="55" fillId="9" borderId="0" xfId="0" applyFont="1" applyFill="1" applyAlignment="1" applyProtection="1">
      <alignment horizontal="center" vertical="center"/>
    </xf>
    <xf numFmtId="0" fontId="55" fillId="17" borderId="94" xfId="0" applyFont="1" applyFill="1" applyBorder="1" applyAlignment="1" applyProtection="1">
      <alignment vertical="center"/>
    </xf>
    <xf numFmtId="0" fontId="4" fillId="11" borderId="223" xfId="4" applyFont="1" applyFill="1" applyBorder="1" applyAlignment="1" applyProtection="1">
      <alignment horizontal="center" vertical="center" wrapText="1"/>
    </xf>
    <xf numFmtId="0" fontId="4" fillId="11" borderId="225" xfId="0" applyFont="1" applyFill="1" applyBorder="1" applyAlignment="1" applyProtection="1">
      <alignment horizontal="center" vertical="center" wrapText="1"/>
    </xf>
    <xf numFmtId="0" fontId="27" fillId="0" borderId="32" xfId="4" applyFont="1" applyFill="1" applyBorder="1" applyAlignment="1" applyProtection="1">
      <alignment horizontal="center" vertical="center" wrapText="1"/>
    </xf>
    <xf numFmtId="0" fontId="4" fillId="0" borderId="0" xfId="6" applyFont="1" applyBorder="1" applyAlignment="1" applyProtection="1">
      <alignment wrapText="1"/>
    </xf>
    <xf numFmtId="0" fontId="4" fillId="0" borderId="0" xfId="4" applyFont="1" applyBorder="1" applyAlignment="1" applyProtection="1">
      <alignment vertical="center" wrapText="1"/>
    </xf>
    <xf numFmtId="0" fontId="0" fillId="0" borderId="0" xfId="0" applyBorder="1" applyAlignment="1" applyProtection="1">
      <alignment wrapText="1"/>
    </xf>
    <xf numFmtId="39" fontId="0" fillId="0" borderId="0" xfId="0" applyNumberFormat="1" applyFill="1" applyBorder="1" applyAlignment="1" applyProtection="1">
      <alignment horizontal="center" vertical="center" wrapText="1"/>
      <protection locked="0"/>
    </xf>
    <xf numFmtId="39" fontId="0" fillId="0" borderId="43" xfId="0" applyNumberFormat="1" applyFill="1" applyBorder="1" applyAlignment="1" applyProtection="1">
      <alignment horizontal="center" vertical="center" wrapText="1"/>
      <protection locked="0"/>
    </xf>
    <xf numFmtId="39" fontId="0" fillId="0" borderId="38" xfId="0" applyNumberFormat="1" applyFill="1" applyBorder="1" applyAlignment="1" applyProtection="1">
      <alignment horizontal="center" vertical="center" wrapText="1"/>
      <protection locked="0"/>
    </xf>
    <xf numFmtId="0" fontId="0" fillId="0" borderId="0" xfId="0" applyAlignment="1" applyProtection="1">
      <alignment wrapText="1"/>
      <protection locked="0"/>
    </xf>
    <xf numFmtId="0" fontId="37" fillId="2" borderId="13" xfId="2" applyFont="1" applyFill="1" applyBorder="1" applyAlignment="1">
      <alignment horizontal="center" vertical="center"/>
    </xf>
    <xf numFmtId="0" fontId="37" fillId="2" borderId="12" xfId="2" applyFont="1" applyFill="1" applyBorder="1" applyAlignment="1">
      <alignment horizontal="center" vertical="center"/>
    </xf>
    <xf numFmtId="0" fontId="37" fillId="2" borderId="14" xfId="2" applyFont="1" applyFill="1" applyBorder="1" applyAlignment="1">
      <alignment horizontal="center" vertical="center"/>
    </xf>
    <xf numFmtId="0" fontId="0" fillId="8" borderId="59" xfId="0" applyFill="1" applyBorder="1" applyAlignment="1">
      <alignment horizontal="left" vertical="center"/>
    </xf>
    <xf numFmtId="169" fontId="0" fillId="8" borderId="59" xfId="0" applyNumberFormat="1" applyFill="1" applyBorder="1" applyAlignment="1">
      <alignment horizontal="left" vertical="center"/>
    </xf>
    <xf numFmtId="14" fontId="0" fillId="8" borderId="59" xfId="0" applyNumberFormat="1" applyFill="1" applyBorder="1" applyAlignment="1">
      <alignment horizontal="left" vertical="center"/>
    </xf>
    <xf numFmtId="0" fontId="11" fillId="8" borderId="59" xfId="0" applyFont="1" applyFill="1" applyBorder="1" applyAlignment="1">
      <alignment horizontal="center" vertical="center"/>
    </xf>
    <xf numFmtId="0" fontId="27" fillId="21" borderId="163" xfId="8" applyFont="1" applyFill="1" applyBorder="1" applyAlignment="1">
      <alignment horizontal="center" vertical="center" wrapText="1"/>
    </xf>
    <xf numFmtId="0" fontId="27" fillId="21" borderId="164" xfId="8" applyFont="1" applyFill="1" applyBorder="1" applyAlignment="1">
      <alignment horizontal="center" vertical="center" wrapText="1"/>
    </xf>
    <xf numFmtId="0" fontId="27" fillId="21" borderId="165" xfId="8" applyFont="1" applyFill="1" applyBorder="1" applyAlignment="1">
      <alignment horizontal="center" vertical="center" wrapText="1"/>
    </xf>
    <xf numFmtId="0" fontId="27" fillId="21" borderId="166" xfId="8" applyFont="1" applyFill="1" applyBorder="1" applyAlignment="1">
      <alignment horizontal="center" vertical="center" wrapText="1"/>
    </xf>
    <xf numFmtId="0" fontId="27" fillId="21" borderId="167" xfId="8" applyFont="1" applyFill="1" applyBorder="1" applyAlignment="1">
      <alignment horizontal="center" vertical="center" wrapText="1"/>
    </xf>
    <xf numFmtId="0" fontId="27" fillId="21" borderId="168" xfId="8" applyFont="1" applyFill="1" applyBorder="1" applyAlignment="1">
      <alignment horizontal="center" vertical="center" wrapText="1"/>
    </xf>
    <xf numFmtId="165" fontId="27" fillId="6" borderId="169" xfId="8" applyNumberFormat="1" applyFont="1" applyFill="1" applyBorder="1" applyAlignment="1">
      <alignment horizontal="center" vertical="center"/>
    </xf>
    <xf numFmtId="165" fontId="27" fillId="6" borderId="170" xfId="8" applyNumberFormat="1" applyFont="1" applyFill="1" applyBorder="1" applyAlignment="1">
      <alignment horizontal="center" vertical="center"/>
    </xf>
    <xf numFmtId="165" fontId="27" fillId="6" borderId="171" xfId="8" applyNumberFormat="1" applyFont="1" applyFill="1" applyBorder="1" applyAlignment="1">
      <alignment horizontal="center" vertical="center"/>
    </xf>
    <xf numFmtId="0" fontId="27" fillId="6" borderId="172" xfId="8" applyFont="1" applyFill="1" applyBorder="1" applyAlignment="1">
      <alignment horizontal="center" vertical="center" wrapText="1"/>
    </xf>
    <xf numFmtId="0" fontId="27" fillId="6" borderId="173" xfId="8" applyFont="1" applyFill="1" applyBorder="1" applyAlignment="1">
      <alignment horizontal="center" vertical="center" wrapText="1"/>
    </xf>
    <xf numFmtId="0" fontId="27" fillId="6" borderId="174" xfId="8" applyFont="1" applyFill="1" applyBorder="1" applyAlignment="1">
      <alignment horizontal="center" vertical="center" wrapText="1"/>
    </xf>
    <xf numFmtId="0" fontId="27" fillId="6" borderId="175" xfId="8" applyFont="1" applyFill="1" applyBorder="1" applyAlignment="1">
      <alignment horizontal="center" vertical="center" wrapText="1"/>
    </xf>
    <xf numFmtId="0" fontId="27" fillId="6" borderId="176" xfId="8" applyFont="1" applyFill="1" applyBorder="1" applyAlignment="1">
      <alignment horizontal="center" vertical="center" wrapText="1"/>
    </xf>
    <xf numFmtId="0" fontId="27" fillId="6" borderId="177" xfId="8" applyFont="1" applyFill="1" applyBorder="1" applyAlignment="1">
      <alignment horizontal="center" vertical="center" wrapText="1"/>
    </xf>
    <xf numFmtId="0" fontId="27" fillId="6" borderId="178" xfId="8" applyFont="1" applyFill="1" applyBorder="1" applyAlignment="1">
      <alignment horizontal="center" vertical="center" wrapText="1"/>
    </xf>
    <xf numFmtId="0" fontId="27" fillId="6" borderId="179" xfId="8" applyFont="1" applyFill="1" applyBorder="1" applyAlignment="1">
      <alignment horizontal="center" vertical="center" wrapText="1"/>
    </xf>
    <xf numFmtId="0" fontId="27" fillId="6" borderId="180" xfId="8" applyFont="1" applyFill="1" applyBorder="1" applyAlignment="1">
      <alignment horizontal="center" vertical="center" wrapText="1"/>
    </xf>
    <xf numFmtId="0" fontId="4" fillId="5" borderId="181" xfId="8" applyFont="1" applyFill="1" applyBorder="1" applyAlignment="1">
      <alignment horizontal="center" vertical="center" wrapText="1"/>
    </xf>
    <xf numFmtId="0" fontId="4" fillId="5" borderId="182" xfId="8" applyFont="1" applyFill="1" applyBorder="1" applyAlignment="1">
      <alignment horizontal="center" vertical="center" wrapText="1"/>
    </xf>
    <xf numFmtId="0" fontId="4" fillId="5" borderId="183" xfId="8" applyFont="1" applyFill="1" applyBorder="1" applyAlignment="1">
      <alignment horizontal="center" vertical="center" wrapText="1"/>
    </xf>
    <xf numFmtId="0" fontId="4" fillId="5" borderId="184" xfId="8" applyFont="1" applyFill="1" applyBorder="1" applyAlignment="1">
      <alignment horizontal="center" vertical="center" wrapText="1"/>
    </xf>
    <xf numFmtId="165" fontId="4" fillId="16" borderId="185" xfId="8" applyNumberFormat="1" applyFont="1" applyFill="1" applyBorder="1" applyAlignment="1">
      <alignment horizontal="center" vertical="center" wrapText="1"/>
    </xf>
    <xf numFmtId="165" fontId="4" fillId="16" borderId="186" xfId="8" applyNumberFormat="1" applyFont="1" applyFill="1" applyBorder="1" applyAlignment="1">
      <alignment horizontal="center" vertical="center" wrapText="1"/>
    </xf>
    <xf numFmtId="0" fontId="4" fillId="0" borderId="187" xfId="8" applyFont="1" applyBorder="1" applyAlignment="1">
      <alignment horizontal="center" vertical="center" wrapText="1"/>
    </xf>
    <xf numFmtId="0" fontId="4" fillId="0" borderId="188" xfId="8" applyFont="1" applyBorder="1" applyAlignment="1">
      <alignment horizontal="center" vertical="center" wrapText="1"/>
    </xf>
    <xf numFmtId="0" fontId="4" fillId="22" borderId="185" xfId="8" applyFont="1" applyFill="1" applyBorder="1" applyAlignment="1">
      <alignment horizontal="center" vertical="center" wrapText="1"/>
    </xf>
    <xf numFmtId="0" fontId="4" fillId="22" borderId="186" xfId="8" applyFont="1" applyFill="1" applyBorder="1" applyAlignment="1">
      <alignment horizontal="center" vertical="center" wrapText="1"/>
    </xf>
    <xf numFmtId="0" fontId="4" fillId="23" borderId="185" xfId="8" applyFont="1" applyFill="1" applyBorder="1" applyAlignment="1">
      <alignment horizontal="center" vertical="center" wrapText="1"/>
    </xf>
    <xf numFmtId="0" fontId="4" fillId="23" borderId="186" xfId="8" applyFont="1" applyFill="1" applyBorder="1" applyAlignment="1">
      <alignment horizontal="center" vertical="center" wrapText="1"/>
    </xf>
    <xf numFmtId="0" fontId="16" fillId="6" borderId="79" xfId="0" applyFont="1" applyFill="1" applyBorder="1" applyAlignment="1">
      <alignment horizontal="left" vertical="center" indent="1"/>
    </xf>
    <xf numFmtId="0" fontId="0" fillId="8" borderId="67" xfId="0" applyFill="1" applyBorder="1" applyAlignment="1">
      <alignment horizontal="left" vertical="center"/>
    </xf>
    <xf numFmtId="0" fontId="11" fillId="8" borderId="59" xfId="0" applyFont="1" applyFill="1" applyBorder="1" applyAlignment="1">
      <alignment horizontal="left" vertical="center" indent="1"/>
    </xf>
    <xf numFmtId="165" fontId="4" fillId="0" borderId="199" xfId="8" applyNumberFormat="1" applyFont="1" applyBorder="1" applyAlignment="1">
      <alignment horizontal="center" vertical="center" wrapText="1" readingOrder="2"/>
    </xf>
    <xf numFmtId="165" fontId="4" fillId="0" borderId="200" xfId="8" applyNumberFormat="1" applyFont="1" applyBorder="1" applyAlignment="1">
      <alignment horizontal="center" vertical="center" wrapText="1" readingOrder="2"/>
    </xf>
    <xf numFmtId="165" fontId="4" fillId="0" borderId="196" xfId="8" applyNumberFormat="1" applyFont="1" applyBorder="1" applyAlignment="1">
      <alignment horizontal="center" vertical="center" wrapText="1" readingOrder="2"/>
    </xf>
    <xf numFmtId="0" fontId="4" fillId="5" borderId="205" xfId="8" applyFont="1" applyFill="1" applyBorder="1" applyAlignment="1">
      <alignment horizontal="center" vertical="center" wrapText="1"/>
    </xf>
    <xf numFmtId="0" fontId="4" fillId="5" borderId="206" xfId="8" applyFont="1" applyFill="1" applyBorder="1" applyAlignment="1">
      <alignment horizontal="center" vertical="center" wrapText="1"/>
    </xf>
    <xf numFmtId="0" fontId="4" fillId="5" borderId="178" xfId="8" applyFont="1" applyFill="1" applyBorder="1" applyAlignment="1">
      <alignment horizontal="center" vertical="center" wrapText="1"/>
    </xf>
    <xf numFmtId="0" fontId="4" fillId="5" borderId="201" xfId="8" applyFont="1" applyFill="1" applyBorder="1" applyAlignment="1">
      <alignment horizontal="center" vertical="center" wrapText="1"/>
    </xf>
    <xf numFmtId="0" fontId="4" fillId="5" borderId="202" xfId="8" applyFont="1" applyFill="1" applyBorder="1" applyAlignment="1">
      <alignment horizontal="center" vertical="center" wrapText="1"/>
    </xf>
    <xf numFmtId="0" fontId="4" fillId="5" borderId="203" xfId="8" applyFont="1" applyFill="1" applyBorder="1" applyAlignment="1">
      <alignment horizontal="center" vertical="center" wrapText="1"/>
    </xf>
    <xf numFmtId="165" fontId="4" fillId="0" borderId="187" xfId="8" applyNumberFormat="1" applyFont="1" applyBorder="1" applyAlignment="1">
      <alignment horizontal="center" vertical="center" wrapText="1"/>
    </xf>
    <xf numFmtId="165" fontId="4" fillId="0" borderId="204" xfId="8" applyNumberFormat="1" applyFont="1" applyBorder="1" applyAlignment="1">
      <alignment horizontal="center" vertical="center" wrapText="1"/>
    </xf>
    <xf numFmtId="165" fontId="4" fillId="0" borderId="188" xfId="8" applyNumberFormat="1" applyFont="1" applyBorder="1" applyAlignment="1">
      <alignment horizontal="center" vertical="center" wrapText="1"/>
    </xf>
    <xf numFmtId="0" fontId="4" fillId="0" borderId="190" xfId="8" applyFont="1" applyBorder="1" applyAlignment="1">
      <alignment horizontal="center" vertical="center" wrapText="1"/>
    </xf>
    <xf numFmtId="0" fontId="4" fillId="18" borderId="185" xfId="8" applyFont="1" applyFill="1" applyBorder="1" applyAlignment="1">
      <alignment horizontal="center" vertical="center" wrapText="1"/>
    </xf>
    <xf numFmtId="0" fontId="4" fillId="18" borderId="186" xfId="8" applyFont="1" applyFill="1" applyBorder="1" applyAlignment="1">
      <alignment horizontal="center" vertical="center" wrapText="1"/>
    </xf>
    <xf numFmtId="0" fontId="4" fillId="24" borderId="185" xfId="8" applyFont="1" applyFill="1" applyBorder="1" applyAlignment="1">
      <alignment horizontal="center" vertical="center" wrapText="1"/>
    </xf>
    <xf numFmtId="0" fontId="4" fillId="24" borderId="189" xfId="8" applyFont="1" applyFill="1" applyBorder="1" applyAlignment="1">
      <alignment horizontal="center" vertical="center" wrapText="1"/>
    </xf>
    <xf numFmtId="0" fontId="4" fillId="24" borderId="199" xfId="8" applyFont="1" applyFill="1" applyBorder="1" applyAlignment="1">
      <alignment horizontal="center" vertical="center" wrapText="1"/>
    </xf>
    <xf numFmtId="0" fontId="4" fillId="24" borderId="200" xfId="8" applyFont="1" applyFill="1" applyBorder="1" applyAlignment="1">
      <alignment horizontal="center" vertical="center" wrapText="1"/>
    </xf>
    <xf numFmtId="0" fontId="88" fillId="7" borderId="0" xfId="0" applyFont="1" applyFill="1" applyAlignment="1">
      <alignment horizontal="center" vertical="center"/>
    </xf>
    <xf numFmtId="165" fontId="27" fillId="6" borderId="191" xfId="8" applyNumberFormat="1" applyFont="1" applyFill="1" applyBorder="1" applyAlignment="1">
      <alignment horizontal="center" vertical="center"/>
    </xf>
    <xf numFmtId="165" fontId="27" fillId="6" borderId="192" xfId="8" applyNumberFormat="1" applyFont="1" applyFill="1" applyBorder="1" applyAlignment="1">
      <alignment horizontal="center" vertical="center"/>
    </xf>
    <xf numFmtId="165" fontId="27" fillId="6" borderId="193" xfId="8" applyNumberFormat="1" applyFont="1" applyFill="1" applyBorder="1" applyAlignment="1">
      <alignment horizontal="center" vertical="center"/>
    </xf>
    <xf numFmtId="0" fontId="27" fillId="6" borderId="194" xfId="8" applyFont="1" applyFill="1" applyBorder="1" applyAlignment="1">
      <alignment horizontal="center" vertical="center" wrapText="1"/>
    </xf>
    <xf numFmtId="0" fontId="27" fillId="6" borderId="195" xfId="8" applyFont="1" applyFill="1" applyBorder="1" applyAlignment="1">
      <alignment horizontal="center" vertical="center" wrapText="1"/>
    </xf>
    <xf numFmtId="0" fontId="27" fillId="6" borderId="197" xfId="8" applyFont="1" applyFill="1" applyBorder="1" applyAlignment="1">
      <alignment horizontal="center" vertical="center" wrapText="1"/>
    </xf>
    <xf numFmtId="0" fontId="27" fillId="6" borderId="198" xfId="8" applyFont="1" applyFill="1" applyBorder="1" applyAlignment="1">
      <alignment horizontal="center" vertical="center" wrapText="1"/>
    </xf>
    <xf numFmtId="165" fontId="4" fillId="16" borderId="199" xfId="8" applyNumberFormat="1" applyFont="1" applyFill="1" applyBorder="1" applyAlignment="1">
      <alignment horizontal="center" vertical="center" wrapText="1"/>
    </xf>
    <xf numFmtId="165" fontId="4" fillId="16" borderId="196" xfId="8" applyNumberFormat="1" applyFont="1" applyFill="1" applyBorder="1" applyAlignment="1">
      <alignment horizontal="center" vertical="center" wrapText="1"/>
    </xf>
    <xf numFmtId="0" fontId="4" fillId="22" borderId="199" xfId="8" applyFont="1" applyFill="1" applyBorder="1" applyAlignment="1">
      <alignment horizontal="center" vertical="center" wrapText="1"/>
    </xf>
    <xf numFmtId="0" fontId="4" fillId="22" borderId="196" xfId="8" applyFont="1" applyFill="1" applyBorder="1" applyAlignment="1">
      <alignment horizontal="center" vertical="center" wrapText="1"/>
    </xf>
    <xf numFmtId="0" fontId="4" fillId="23" borderId="199" xfId="8" applyFont="1" applyFill="1" applyBorder="1" applyAlignment="1">
      <alignment horizontal="center" vertical="center" wrapText="1"/>
    </xf>
    <xf numFmtId="0" fontId="4" fillId="23" borderId="196" xfId="8" applyFont="1" applyFill="1" applyBorder="1" applyAlignment="1">
      <alignment horizontal="center" vertical="center" wrapText="1"/>
    </xf>
    <xf numFmtId="0" fontId="4" fillId="18" borderId="199" xfId="8" applyFont="1" applyFill="1" applyBorder="1" applyAlignment="1">
      <alignment horizontal="center" vertical="center" wrapText="1"/>
    </xf>
    <xf numFmtId="0" fontId="4" fillId="18" borderId="196" xfId="8" applyFont="1" applyFill="1" applyBorder="1" applyAlignment="1">
      <alignment horizontal="center" vertical="center" wrapText="1"/>
    </xf>
    <xf numFmtId="0" fontId="52" fillId="4" borderId="50" xfId="0" applyFont="1" applyFill="1" applyBorder="1" applyAlignment="1">
      <alignment horizontal="left" vertical="center" indent="1"/>
    </xf>
    <xf numFmtId="0" fontId="52" fillId="4" borderId="0" xfId="0" applyFont="1" applyFill="1" applyBorder="1" applyAlignment="1">
      <alignment horizontal="left" vertical="center" indent="1"/>
    </xf>
    <xf numFmtId="0" fontId="55" fillId="9" borderId="0" xfId="0" applyFont="1" applyFill="1" applyBorder="1" applyAlignment="1" applyProtection="1">
      <alignment horizontal="left" vertical="center"/>
      <protection locked="0"/>
    </xf>
    <xf numFmtId="0" fontId="50" fillId="9" borderId="0" xfId="0" applyFont="1" applyFill="1" applyBorder="1" applyAlignment="1" applyProtection="1">
      <alignment horizontal="left" vertical="center"/>
      <protection locked="0"/>
    </xf>
    <xf numFmtId="0" fontId="56" fillId="9" borderId="0" xfId="0" applyFont="1" applyFill="1" applyBorder="1" applyAlignment="1" applyProtection="1">
      <alignment horizontal="left" vertical="center" indent="1"/>
      <protection locked="0"/>
    </xf>
    <xf numFmtId="0" fontId="51" fillId="4" borderId="50" xfId="0" applyFont="1" applyFill="1" applyBorder="1" applyAlignment="1">
      <alignment horizontal="left" vertical="center" indent="1"/>
    </xf>
    <xf numFmtId="0" fontId="51" fillId="4" borderId="0" xfId="0" applyFont="1" applyFill="1" applyBorder="1" applyAlignment="1">
      <alignment horizontal="left" vertical="center" indent="1"/>
    </xf>
    <xf numFmtId="0" fontId="52" fillId="4" borderId="216" xfId="0" applyFont="1" applyFill="1" applyBorder="1" applyAlignment="1">
      <alignment horizontal="left" vertical="center" indent="1"/>
    </xf>
    <xf numFmtId="170" fontId="56" fillId="9" borderId="0" xfId="0" applyNumberFormat="1" applyFont="1" applyFill="1" applyBorder="1" applyAlignment="1" applyProtection="1">
      <alignment horizontal="left" vertical="center" indent="1"/>
      <protection locked="0"/>
    </xf>
    <xf numFmtId="0" fontId="50" fillId="9" borderId="0" xfId="0" applyFont="1" applyFill="1" applyBorder="1" applyAlignment="1" applyProtection="1">
      <alignment horizontal="left" vertical="center" indent="1"/>
      <protection locked="0"/>
    </xf>
    <xf numFmtId="49" fontId="56" fillId="9" borderId="0" xfId="0" applyNumberFormat="1" applyFont="1" applyFill="1" applyBorder="1" applyAlignment="1" applyProtection="1">
      <alignment horizontal="left" vertical="center" indent="1"/>
      <protection locked="0"/>
    </xf>
    <xf numFmtId="0" fontId="58" fillId="7" borderId="0" xfId="4" applyFont="1" applyFill="1" applyBorder="1" applyAlignment="1">
      <alignment horizontal="center" vertical="center" wrapText="1"/>
    </xf>
    <xf numFmtId="0" fontId="51" fillId="4" borderId="216" xfId="0" applyFont="1" applyFill="1" applyBorder="1" applyAlignment="1">
      <alignment horizontal="left" vertical="center" indent="1"/>
    </xf>
    <xf numFmtId="0" fontId="55" fillId="8" borderId="102" xfId="0" applyFont="1" applyFill="1" applyBorder="1" applyAlignment="1" applyProtection="1">
      <alignment horizontal="left" vertical="center" indent="1"/>
    </xf>
    <xf numFmtId="0" fontId="55" fillId="8" borderId="0" xfId="0" applyFont="1" applyFill="1" applyBorder="1" applyAlignment="1" applyProtection="1">
      <alignment horizontal="left" vertical="center" indent="1"/>
    </xf>
    <xf numFmtId="0" fontId="55" fillId="9" borderId="0" xfId="0" applyFont="1" applyFill="1" applyAlignment="1" applyProtection="1">
      <alignment horizontal="center" vertical="center"/>
    </xf>
    <xf numFmtId="166" fontId="90" fillId="17" borderId="93" xfId="8" applyNumberFormat="1" applyFont="1" applyFill="1" applyBorder="1" applyAlignment="1" applyProtection="1">
      <alignment horizontal="center" vertical="center"/>
    </xf>
    <xf numFmtId="166" fontId="90" fillId="17" borderId="21" xfId="8" applyNumberFormat="1" applyFont="1" applyFill="1" applyBorder="1" applyAlignment="1" applyProtection="1">
      <alignment horizontal="center" vertical="center"/>
    </xf>
    <xf numFmtId="170" fontId="79" fillId="4" borderId="0" xfId="0" applyNumberFormat="1" applyFont="1" applyFill="1" applyBorder="1" applyAlignment="1" applyProtection="1">
      <alignment horizontal="center" vertical="center"/>
    </xf>
    <xf numFmtId="9" fontId="24" fillId="17" borderId="96" xfId="0" applyNumberFormat="1" applyFont="1" applyFill="1" applyBorder="1" applyAlignment="1" applyProtection="1">
      <alignment horizontal="center" vertical="center"/>
    </xf>
    <xf numFmtId="9" fontId="24" fillId="17" borderId="94" xfId="0" applyNumberFormat="1" applyFont="1" applyFill="1" applyBorder="1" applyAlignment="1" applyProtection="1">
      <alignment horizontal="center" vertical="center"/>
    </xf>
    <xf numFmtId="0" fontId="38" fillId="9" borderId="94" xfId="0" applyFont="1" applyFill="1" applyBorder="1" applyAlignment="1" applyProtection="1">
      <alignment horizontal="center" vertical="center"/>
    </xf>
    <xf numFmtId="0" fontId="38" fillId="8" borderId="102" xfId="0" applyFont="1" applyFill="1" applyBorder="1" applyAlignment="1" applyProtection="1">
      <alignment horizontal="left" vertical="center" indent="1"/>
    </xf>
    <xf numFmtId="0" fontId="38" fillId="8" borderId="0" xfId="0" applyFont="1" applyFill="1" applyBorder="1" applyAlignment="1" applyProtection="1">
      <alignment horizontal="left" vertical="center" indent="1"/>
    </xf>
    <xf numFmtId="9" fontId="38" fillId="9" borderId="94" xfId="5" applyFont="1" applyFill="1" applyBorder="1" applyAlignment="1" applyProtection="1">
      <alignment horizontal="left" vertical="center"/>
    </xf>
    <xf numFmtId="0" fontId="55" fillId="3" borderId="0" xfId="0" applyFont="1" applyFill="1" applyAlignment="1" applyProtection="1">
      <alignment horizontal="center" vertical="center"/>
    </xf>
    <xf numFmtId="0" fontId="55" fillId="3" borderId="111" xfId="0" applyFont="1" applyFill="1" applyBorder="1" applyAlignment="1" applyProtection="1">
      <alignment horizontal="left" vertical="center" indent="1"/>
    </xf>
    <xf numFmtId="1" fontId="5" fillId="9" borderId="26" xfId="5" applyNumberFormat="1" applyFont="1" applyFill="1" applyBorder="1" applyAlignment="1" applyProtection="1">
      <alignment horizontal="left" vertical="center" indent="1"/>
    </xf>
    <xf numFmtId="1" fontId="5" fillId="9" borderId="0" xfId="5" applyNumberFormat="1" applyFont="1" applyFill="1" applyBorder="1" applyAlignment="1" applyProtection="1">
      <alignment horizontal="left" vertical="center" indent="1"/>
    </xf>
    <xf numFmtId="0" fontId="38" fillId="9" borderId="22" xfId="0" applyFont="1" applyFill="1" applyBorder="1" applyAlignment="1" applyProtection="1">
      <alignment horizontal="left" vertical="center" indent="1"/>
    </xf>
    <xf numFmtId="0" fontId="38" fillId="9" borderId="21" xfId="0" applyFont="1" applyFill="1" applyBorder="1" applyAlignment="1" applyProtection="1">
      <alignment horizontal="left" vertical="center" indent="1"/>
    </xf>
    <xf numFmtId="2" fontId="5" fillId="9" borderId="26" xfId="5" applyNumberFormat="1" applyFont="1" applyFill="1" applyBorder="1" applyAlignment="1" applyProtection="1">
      <alignment horizontal="left" vertical="center" indent="1"/>
    </xf>
    <xf numFmtId="2" fontId="5" fillId="9" borderId="0" xfId="5" applyNumberFormat="1" applyFont="1" applyFill="1" applyBorder="1" applyAlignment="1" applyProtection="1">
      <alignment horizontal="left" vertical="center" indent="1"/>
    </xf>
    <xf numFmtId="0" fontId="85" fillId="4" borderId="0" xfId="0" applyFont="1" applyFill="1" applyBorder="1" applyAlignment="1" applyProtection="1">
      <alignment horizontal="center" vertical="center"/>
    </xf>
    <xf numFmtId="0" fontId="38" fillId="3" borderId="142" xfId="0" applyFont="1" applyFill="1" applyBorder="1" applyAlignment="1" applyProtection="1">
      <alignment horizontal="left" vertical="top" indent="1"/>
      <protection locked="0"/>
    </xf>
    <xf numFmtId="0" fontId="38" fillId="3" borderId="116" xfId="0" applyFont="1" applyFill="1" applyBorder="1" applyAlignment="1" applyProtection="1">
      <alignment horizontal="left" vertical="top" indent="1"/>
      <protection locked="0"/>
    </xf>
    <xf numFmtId="0" fontId="38" fillId="3" borderId="136" xfId="0" applyFont="1" applyFill="1" applyBorder="1" applyAlignment="1" applyProtection="1">
      <alignment horizontal="left" vertical="top" indent="1"/>
      <protection locked="0"/>
    </xf>
    <xf numFmtId="0" fontId="38" fillId="3" borderId="50" xfId="0" applyFont="1" applyFill="1" applyBorder="1" applyAlignment="1" applyProtection="1">
      <alignment horizontal="left" vertical="top" indent="1"/>
      <protection locked="0"/>
    </xf>
    <xf numFmtId="0" fontId="38" fillId="3" borderId="0" xfId="0" applyFont="1" applyFill="1" applyBorder="1" applyAlignment="1" applyProtection="1">
      <alignment horizontal="left" vertical="top" indent="1"/>
      <protection locked="0"/>
    </xf>
    <xf numFmtId="0" fontId="38" fillId="3" borderId="138" xfId="0" applyFont="1" applyFill="1" applyBorder="1" applyAlignment="1" applyProtection="1">
      <alignment horizontal="left" vertical="top" indent="1"/>
      <protection locked="0"/>
    </xf>
    <xf numFmtId="0" fontId="38" fillId="3" borderId="141" xfId="0" applyFont="1" applyFill="1" applyBorder="1" applyAlignment="1" applyProtection="1">
      <alignment horizontal="left" vertical="top" indent="1"/>
      <protection locked="0"/>
    </xf>
    <xf numFmtId="0" fontId="38" fillId="3" borderId="111" xfId="0" applyFont="1" applyFill="1" applyBorder="1" applyAlignment="1" applyProtection="1">
      <alignment horizontal="left" vertical="top" indent="1"/>
      <protection locked="0"/>
    </xf>
    <xf numFmtId="0" fontId="38" fillId="3" borderId="140" xfId="0" applyFont="1" applyFill="1" applyBorder="1" applyAlignment="1" applyProtection="1">
      <alignment horizontal="left" vertical="top" indent="1"/>
      <protection locked="0"/>
    </xf>
    <xf numFmtId="0" fontId="37" fillId="5" borderId="102" xfId="0" applyFont="1" applyFill="1" applyBorder="1" applyAlignment="1" applyProtection="1">
      <alignment horizontal="left" vertical="center" indent="1"/>
    </xf>
    <xf numFmtId="0" fontId="37" fillId="5" borderId="0" xfId="0" applyFont="1" applyFill="1" applyBorder="1" applyAlignment="1" applyProtection="1">
      <alignment horizontal="left" vertical="center" indent="1"/>
    </xf>
    <xf numFmtId="0" fontId="55" fillId="9" borderId="135" xfId="0" applyFont="1" applyFill="1" applyBorder="1" applyAlignment="1" applyProtection="1">
      <alignment horizontal="left" vertical="top" indent="1"/>
      <protection locked="0"/>
    </xf>
    <xf numFmtId="0" fontId="55" fillId="9" borderId="116" xfId="0" applyFont="1" applyFill="1" applyBorder="1" applyAlignment="1" applyProtection="1">
      <alignment horizontal="left" vertical="top" indent="1"/>
      <protection locked="0"/>
    </xf>
    <xf numFmtId="0" fontId="55" fillId="9" borderId="136" xfId="0" applyFont="1" applyFill="1" applyBorder="1" applyAlignment="1" applyProtection="1">
      <alignment horizontal="left" vertical="top" indent="1"/>
      <protection locked="0"/>
    </xf>
    <xf numFmtId="0" fontId="55" fillId="9" borderId="137" xfId="0" applyFont="1" applyFill="1" applyBorder="1" applyAlignment="1" applyProtection="1">
      <alignment horizontal="left" vertical="top" indent="1"/>
      <protection locked="0"/>
    </xf>
    <xf numFmtId="0" fontId="55" fillId="9" borderId="0" xfId="0" applyFont="1" applyFill="1" applyBorder="1" applyAlignment="1" applyProtection="1">
      <alignment horizontal="left" vertical="top" indent="1"/>
      <protection locked="0"/>
    </xf>
    <xf numFmtId="0" fontId="55" fillId="9" borderId="138" xfId="0" applyFont="1" applyFill="1" applyBorder="1" applyAlignment="1" applyProtection="1">
      <alignment horizontal="left" vertical="top" indent="1"/>
      <protection locked="0"/>
    </xf>
    <xf numFmtId="0" fontId="55" fillId="9" borderId="139" xfId="0" applyFont="1" applyFill="1" applyBorder="1" applyAlignment="1" applyProtection="1">
      <alignment horizontal="left" vertical="top" indent="1"/>
      <protection locked="0"/>
    </xf>
    <xf numFmtId="0" fontId="55" fillId="9" borderId="111" xfId="0" applyFont="1" applyFill="1" applyBorder="1" applyAlignment="1" applyProtection="1">
      <alignment horizontal="left" vertical="top" indent="1"/>
      <protection locked="0"/>
    </xf>
    <xf numFmtId="0" fontId="55" fillId="9" borderId="140" xfId="0" applyFont="1" applyFill="1" applyBorder="1" applyAlignment="1" applyProtection="1">
      <alignment horizontal="left" vertical="top" indent="1"/>
      <protection locked="0"/>
    </xf>
    <xf numFmtId="0" fontId="38" fillId="3" borderId="222" xfId="0" applyFont="1" applyFill="1" applyBorder="1" applyAlignment="1" applyProtection="1">
      <alignment horizontal="left" vertical="top" indent="1"/>
      <protection locked="0"/>
    </xf>
    <xf numFmtId="0" fontId="38" fillId="3" borderId="35" xfId="0" applyFont="1" applyFill="1" applyBorder="1" applyAlignment="1" applyProtection="1">
      <alignment horizontal="left" vertical="top" indent="1"/>
      <protection locked="0"/>
    </xf>
    <xf numFmtId="0" fontId="38" fillId="3" borderId="106" xfId="0" applyFont="1" applyFill="1" applyBorder="1" applyAlignment="1" applyProtection="1">
      <alignment horizontal="left" vertical="top" indent="1"/>
      <protection locked="0"/>
    </xf>
    <xf numFmtId="0" fontId="38" fillId="3" borderId="23" xfId="0" applyFont="1" applyFill="1" applyBorder="1" applyAlignment="1" applyProtection="1">
      <alignment horizontal="left" vertical="top" indent="1"/>
      <protection locked="0"/>
    </xf>
    <xf numFmtId="0" fontId="38" fillId="3" borderId="36" xfId="0" applyFont="1" applyFill="1" applyBorder="1" applyAlignment="1" applyProtection="1">
      <alignment horizontal="left" vertical="top" indent="1"/>
      <protection locked="0"/>
    </xf>
    <xf numFmtId="0" fontId="38" fillId="3" borderId="0" xfId="0" applyFont="1" applyFill="1" applyBorder="1" applyAlignment="1" applyProtection="1">
      <alignment horizontal="left" vertical="center" indent="1"/>
    </xf>
    <xf numFmtId="4" fontId="71" fillId="9" borderId="26" xfId="2" applyNumberFormat="1" applyFont="1" applyFill="1" applyBorder="1" applyAlignment="1" applyProtection="1">
      <alignment horizontal="left" vertical="center" indent="1"/>
    </xf>
    <xf numFmtId="4" fontId="71" fillId="9" borderId="0" xfId="2" applyNumberFormat="1" applyFont="1" applyFill="1" applyBorder="1" applyAlignment="1" applyProtection="1">
      <alignment horizontal="left" vertical="center" indent="1"/>
    </xf>
    <xf numFmtId="0" fontId="28" fillId="6" borderId="147" xfId="0" applyFont="1" applyFill="1" applyBorder="1" applyAlignment="1" applyProtection="1">
      <alignment horizontal="center" vertical="center"/>
    </xf>
    <xf numFmtId="0" fontId="28" fillId="6" borderId="146" xfId="0" applyFont="1" applyFill="1" applyBorder="1" applyAlignment="1" applyProtection="1">
      <alignment horizontal="center" vertical="center"/>
    </xf>
    <xf numFmtId="0" fontId="28" fillId="6" borderId="148" xfId="0" applyFont="1" applyFill="1" applyBorder="1" applyAlignment="1" applyProtection="1">
      <alignment horizontal="center" vertical="center"/>
    </xf>
    <xf numFmtId="0" fontId="28" fillId="6" borderId="50" xfId="0" applyFont="1" applyFill="1" applyBorder="1" applyAlignment="1" applyProtection="1">
      <alignment horizontal="center" vertical="center"/>
    </xf>
    <xf numFmtId="0" fontId="28" fillId="6" borderId="0" xfId="0" applyFont="1" applyFill="1" applyBorder="1" applyAlignment="1" applyProtection="1">
      <alignment horizontal="center" vertical="center"/>
    </xf>
    <xf numFmtId="0" fontId="28" fillId="6" borderId="144" xfId="0" applyFont="1" applyFill="1" applyBorder="1" applyAlignment="1" applyProtection="1">
      <alignment horizontal="center" vertical="center"/>
    </xf>
    <xf numFmtId="4" fontId="5" fillId="9" borderId="26" xfId="2" applyNumberFormat="1" applyFont="1" applyFill="1" applyBorder="1" applyAlignment="1" applyProtection="1">
      <alignment horizontal="left" vertical="center" indent="1"/>
    </xf>
    <xf numFmtId="4" fontId="5" fillId="9" borderId="0" xfId="2" applyNumberFormat="1" applyFont="1" applyFill="1" applyBorder="1" applyAlignment="1" applyProtection="1">
      <alignment horizontal="left" vertical="center" indent="1"/>
    </xf>
    <xf numFmtId="2" fontId="84" fillId="3" borderId="50" xfId="0" applyNumberFormat="1" applyFont="1" applyFill="1" applyBorder="1" applyAlignment="1" applyProtection="1">
      <alignment horizontal="center" vertical="center"/>
    </xf>
    <xf numFmtId="2" fontId="84" fillId="3" borderId="0" xfId="0" applyNumberFormat="1" applyFont="1" applyFill="1" applyBorder="1" applyAlignment="1" applyProtection="1">
      <alignment horizontal="center" vertical="center"/>
    </xf>
    <xf numFmtId="2" fontId="84" fillId="3" borderId="144" xfId="0" applyNumberFormat="1" applyFont="1" applyFill="1" applyBorder="1" applyAlignment="1" applyProtection="1">
      <alignment horizontal="center" vertical="center"/>
    </xf>
    <xf numFmtId="2" fontId="84" fillId="3" borderId="143" xfId="0" applyNumberFormat="1" applyFont="1" applyFill="1" applyBorder="1" applyAlignment="1" applyProtection="1">
      <alignment horizontal="center" vertical="center"/>
    </xf>
    <xf numFmtId="2" fontId="84" fillId="3" borderId="130" xfId="0" applyNumberFormat="1" applyFont="1" applyFill="1" applyBorder="1" applyAlignment="1" applyProtection="1">
      <alignment horizontal="center" vertical="center"/>
    </xf>
    <xf numFmtId="2" fontId="84" fillId="3" borderId="145" xfId="0" applyNumberFormat="1" applyFont="1" applyFill="1" applyBorder="1" applyAlignment="1" applyProtection="1">
      <alignment horizontal="center" vertical="center"/>
    </xf>
    <xf numFmtId="0" fontId="83" fillId="3" borderId="0" xfId="0" applyFont="1" applyFill="1" applyAlignment="1" applyProtection="1">
      <alignment horizontal="center" vertical="center"/>
    </xf>
    <xf numFmtId="4" fontId="5" fillId="3" borderId="41" xfId="2" applyNumberFormat="1" applyFont="1" applyFill="1" applyBorder="1" applyAlignment="1" applyProtection="1">
      <alignment horizontal="center" vertical="center"/>
      <protection locked="0"/>
    </xf>
    <xf numFmtId="4" fontId="5" fillId="3" borderId="0" xfId="2" applyNumberFormat="1" applyFont="1" applyFill="1" applyBorder="1" applyAlignment="1" applyProtection="1">
      <alignment horizontal="center" vertical="center"/>
      <protection locked="0"/>
    </xf>
    <xf numFmtId="3" fontId="5" fillId="9" borderId="26" xfId="2" applyNumberFormat="1" applyFont="1" applyFill="1" applyBorder="1" applyAlignment="1" applyProtection="1">
      <alignment horizontal="left" vertical="center" indent="1"/>
      <protection locked="0"/>
    </xf>
    <xf numFmtId="3" fontId="5" fillId="9" borderId="0" xfId="2" applyNumberFormat="1" applyFont="1" applyFill="1" applyBorder="1" applyAlignment="1" applyProtection="1">
      <alignment horizontal="left" vertical="center" indent="1"/>
      <protection locked="0"/>
    </xf>
    <xf numFmtId="0" fontId="38" fillId="9" borderId="50" xfId="0" applyFont="1" applyFill="1" applyBorder="1" applyAlignment="1" applyProtection="1">
      <alignment horizontal="left" vertical="center" indent="1"/>
    </xf>
    <xf numFmtId="0" fontId="38" fillId="9" borderId="0" xfId="0" applyFont="1" applyFill="1" applyBorder="1" applyAlignment="1" applyProtection="1">
      <alignment horizontal="left" vertical="center" indent="1"/>
    </xf>
    <xf numFmtId="0" fontId="5" fillId="3" borderId="41" xfId="2" applyFont="1" applyFill="1" applyBorder="1" applyAlignment="1" applyProtection="1">
      <alignment horizontal="left" vertical="center" indent="1"/>
      <protection locked="0"/>
    </xf>
    <xf numFmtId="0" fontId="5" fillId="3" borderId="0" xfId="2" applyFont="1" applyFill="1" applyBorder="1" applyAlignment="1" applyProtection="1">
      <alignment horizontal="left" vertical="center" indent="1"/>
      <protection locked="0"/>
    </xf>
    <xf numFmtId="3" fontId="5" fillId="3" borderId="41" xfId="2" applyNumberFormat="1" applyFont="1" applyFill="1" applyBorder="1" applyAlignment="1" applyProtection="1">
      <alignment horizontal="left" vertical="center" indent="1"/>
      <protection locked="0"/>
    </xf>
    <xf numFmtId="3" fontId="5" fillId="3" borderId="0" xfId="2" applyNumberFormat="1" applyFont="1" applyFill="1" applyBorder="1" applyAlignment="1" applyProtection="1">
      <alignment horizontal="left" vertical="center" indent="1"/>
      <protection locked="0"/>
    </xf>
    <xf numFmtId="3" fontId="5" fillId="9" borderId="26" xfId="2" applyNumberFormat="1" applyFont="1" applyFill="1" applyBorder="1" applyAlignment="1" applyProtection="1">
      <alignment horizontal="left" vertical="center" indent="1"/>
    </xf>
    <xf numFmtId="3" fontId="5" fillId="9" borderId="0" xfId="2" applyNumberFormat="1" applyFont="1" applyFill="1" applyBorder="1" applyAlignment="1" applyProtection="1">
      <alignment horizontal="left" vertical="center" indent="1"/>
    </xf>
    <xf numFmtId="0" fontId="42" fillId="12" borderId="0" xfId="0" applyFont="1" applyFill="1" applyBorder="1" applyAlignment="1" applyProtection="1">
      <alignment horizontal="center" vertical="center"/>
    </xf>
    <xf numFmtId="0" fontId="57" fillId="4" borderId="0" xfId="0" applyFont="1" applyFill="1" applyAlignment="1" applyProtection="1">
      <alignment horizontal="left" vertical="center" indent="1"/>
    </xf>
    <xf numFmtId="0" fontId="78" fillId="3" borderId="0" xfId="0" applyFont="1" applyFill="1" applyAlignment="1" applyProtection="1">
      <alignment horizontal="left" vertical="center"/>
    </xf>
    <xf numFmtId="0" fontId="55" fillId="3" borderId="135" xfId="0" applyFont="1" applyFill="1" applyBorder="1" applyAlignment="1" applyProtection="1">
      <alignment horizontal="center" vertical="center"/>
      <protection locked="0"/>
    </xf>
    <xf numFmtId="0" fontId="55" fillId="3" borderId="116" xfId="0" applyFont="1" applyFill="1" applyBorder="1" applyAlignment="1" applyProtection="1">
      <alignment horizontal="center" vertical="center"/>
      <protection locked="0"/>
    </xf>
    <xf numFmtId="0" fontId="55" fillId="3" borderId="136" xfId="0" applyFont="1" applyFill="1" applyBorder="1" applyAlignment="1" applyProtection="1">
      <alignment horizontal="center" vertical="center"/>
      <protection locked="0"/>
    </xf>
    <xf numFmtId="0" fontId="55" fillId="3" borderId="137" xfId="0" applyFont="1" applyFill="1" applyBorder="1" applyAlignment="1" applyProtection="1">
      <alignment horizontal="center" vertical="center"/>
      <protection locked="0"/>
    </xf>
    <xf numFmtId="0" fontId="55" fillId="3" borderId="0" xfId="0" applyFont="1" applyFill="1" applyBorder="1" applyAlignment="1" applyProtection="1">
      <alignment horizontal="center" vertical="center"/>
      <protection locked="0"/>
    </xf>
    <xf numFmtId="0" fontId="55" fillId="3" borderId="138" xfId="0" applyFont="1" applyFill="1" applyBorder="1" applyAlignment="1" applyProtection="1">
      <alignment horizontal="center" vertical="center"/>
      <protection locked="0"/>
    </xf>
    <xf numFmtId="0" fontId="55" fillId="3" borderId="139" xfId="0" applyFont="1" applyFill="1" applyBorder="1" applyAlignment="1" applyProtection="1">
      <alignment horizontal="center" vertical="center"/>
      <protection locked="0"/>
    </xf>
    <xf numFmtId="0" fontId="55" fillId="3" borderId="111" xfId="0" applyFont="1" applyFill="1" applyBorder="1" applyAlignment="1" applyProtection="1">
      <alignment horizontal="center" vertical="center"/>
      <protection locked="0"/>
    </xf>
    <xf numFmtId="0" fontId="55" fillId="3" borderId="140" xfId="0" applyFont="1" applyFill="1" applyBorder="1" applyAlignment="1" applyProtection="1">
      <alignment horizontal="center" vertical="center"/>
      <protection locked="0"/>
    </xf>
    <xf numFmtId="170" fontId="5" fillId="3" borderId="41" xfId="2" applyNumberFormat="1" applyFont="1" applyFill="1" applyBorder="1" applyAlignment="1" applyProtection="1">
      <alignment horizontal="left" vertical="center" indent="1"/>
      <protection locked="0"/>
    </xf>
    <xf numFmtId="170" fontId="5" fillId="3" borderId="0" xfId="2" applyNumberFormat="1" applyFont="1" applyFill="1" applyBorder="1" applyAlignment="1" applyProtection="1">
      <alignment horizontal="left" vertical="center" indent="1"/>
      <protection locked="0"/>
    </xf>
    <xf numFmtId="9" fontId="24" fillId="17" borderId="213" xfId="0" applyNumberFormat="1" applyFont="1" applyFill="1" applyBorder="1" applyAlignment="1" applyProtection="1">
      <alignment horizontal="center" vertical="center"/>
    </xf>
    <xf numFmtId="9" fontId="24" fillId="17" borderId="116" xfId="0" applyNumberFormat="1" applyFont="1" applyFill="1" applyBorder="1" applyAlignment="1" applyProtection="1">
      <alignment horizontal="center" vertical="center"/>
    </xf>
    <xf numFmtId="170" fontId="5" fillId="9" borderId="26" xfId="2" applyNumberFormat="1" applyFont="1" applyFill="1" applyBorder="1" applyAlignment="1" applyProtection="1">
      <alignment horizontal="left" vertical="center" indent="1"/>
    </xf>
    <xf numFmtId="170" fontId="5" fillId="9" borderId="0" xfId="2" applyNumberFormat="1" applyFont="1" applyFill="1" applyBorder="1" applyAlignment="1" applyProtection="1">
      <alignment horizontal="left" vertical="center" indent="1"/>
    </xf>
    <xf numFmtId="0" fontId="5" fillId="9" borderId="26" xfId="2" applyFont="1" applyFill="1" applyBorder="1" applyAlignment="1" applyProtection="1">
      <alignment horizontal="left" vertical="center" indent="1"/>
    </xf>
    <xf numFmtId="0" fontId="5" fillId="9" borderId="0" xfId="2" applyFont="1" applyFill="1" applyBorder="1" applyAlignment="1" applyProtection="1">
      <alignment horizontal="left" vertical="center" indent="1"/>
    </xf>
    <xf numFmtId="0" fontId="83" fillId="3" borderId="0" xfId="0" applyFont="1" applyFill="1" applyBorder="1" applyAlignment="1" applyProtection="1">
      <alignment horizontal="center" vertical="center"/>
    </xf>
    <xf numFmtId="0" fontId="42" fillId="12" borderId="0" xfId="0" applyFont="1" applyFill="1" applyBorder="1" applyAlignment="1" applyProtection="1">
      <alignment horizontal="left" vertical="center" indent="1"/>
    </xf>
    <xf numFmtId="0" fontId="38" fillId="4" borderId="50" xfId="0" applyFont="1" applyFill="1" applyBorder="1" applyAlignment="1" applyProtection="1">
      <alignment horizontal="left" vertical="center" indent="1"/>
    </xf>
    <xf numFmtId="0" fontId="38" fillId="4" borderId="0" xfId="0" applyFont="1" applyFill="1" applyBorder="1" applyAlignment="1" applyProtection="1">
      <alignment horizontal="left" vertical="center" indent="1"/>
    </xf>
    <xf numFmtId="170" fontId="5" fillId="3" borderId="26" xfId="2" applyNumberFormat="1" applyFont="1" applyFill="1" applyBorder="1" applyAlignment="1" applyProtection="1">
      <alignment horizontal="left" vertical="center" indent="1"/>
      <protection locked="0"/>
    </xf>
    <xf numFmtId="0" fontId="38" fillId="8" borderId="102" xfId="0" applyFont="1" applyFill="1" applyBorder="1" applyAlignment="1" applyProtection="1">
      <alignment horizontal="center" vertical="center"/>
    </xf>
    <xf numFmtId="0" fontId="38" fillId="8" borderId="0" xfId="0" applyFont="1" applyFill="1" applyBorder="1" applyAlignment="1" applyProtection="1">
      <alignment horizontal="center" vertical="center"/>
    </xf>
    <xf numFmtId="4" fontId="5" fillId="3" borderId="0" xfId="2" applyNumberFormat="1" applyFont="1" applyFill="1" applyBorder="1" applyAlignment="1" applyProtection="1">
      <alignment horizontal="left" vertical="center" indent="1"/>
    </xf>
    <xf numFmtId="3" fontId="5" fillId="9" borderId="214" xfId="2" applyNumberFormat="1" applyFont="1" applyFill="1" applyBorder="1" applyAlignment="1" applyProtection="1">
      <alignment horizontal="left" vertical="center" indent="1"/>
    </xf>
    <xf numFmtId="3" fontId="5" fillId="9" borderId="111" xfId="2" applyNumberFormat="1" applyFont="1" applyFill="1" applyBorder="1" applyAlignment="1" applyProtection="1">
      <alignment horizontal="left" vertical="center" indent="1"/>
    </xf>
    <xf numFmtId="3" fontId="5" fillId="3" borderId="37" xfId="2" applyNumberFormat="1" applyFont="1" applyFill="1" applyBorder="1" applyAlignment="1" applyProtection="1">
      <alignment horizontal="left" vertical="center" indent="1"/>
    </xf>
    <xf numFmtId="3" fontId="5" fillId="3" borderId="0" xfId="2" applyNumberFormat="1" applyFont="1" applyFill="1" applyBorder="1" applyAlignment="1" applyProtection="1">
      <alignment horizontal="left" vertical="center" indent="1"/>
    </xf>
    <xf numFmtId="0" fontId="38" fillId="3" borderId="37" xfId="0" applyFont="1" applyFill="1" applyBorder="1" applyAlignment="1" applyProtection="1">
      <alignment horizontal="left" vertical="center" indent="1"/>
    </xf>
    <xf numFmtId="170" fontId="5" fillId="3" borderId="215" xfId="2" applyNumberFormat="1" applyFont="1" applyFill="1" applyBorder="1" applyAlignment="1" applyProtection="1">
      <alignment horizontal="left" vertical="center" indent="1"/>
      <protection locked="0"/>
    </xf>
    <xf numFmtId="170" fontId="5" fillId="3" borderId="116" xfId="2" applyNumberFormat="1" applyFont="1" applyFill="1" applyBorder="1" applyAlignment="1" applyProtection="1">
      <alignment horizontal="left" vertical="center" indent="1"/>
      <protection locked="0"/>
    </xf>
    <xf numFmtId="0" fontId="4" fillId="0" borderId="0" xfId="4" applyFont="1" applyBorder="1" applyAlignment="1" applyProtection="1">
      <alignment horizontal="left" vertical="center" indent="1"/>
      <protection locked="0"/>
    </xf>
    <xf numFmtId="0" fontId="4" fillId="0" borderId="0" xfId="4" applyFont="1" applyBorder="1" applyAlignment="1" applyProtection="1">
      <alignment horizontal="left" vertical="center"/>
      <protection locked="0"/>
    </xf>
    <xf numFmtId="0" fontId="27" fillId="6" borderId="0" xfId="4" applyFont="1" applyFill="1" applyBorder="1" applyAlignment="1" applyProtection="1">
      <alignment horizontal="left" vertical="center"/>
      <protection locked="0"/>
    </xf>
    <xf numFmtId="0" fontId="59" fillId="4" borderId="50" xfId="4" applyFont="1" applyFill="1" applyBorder="1" applyAlignment="1" applyProtection="1">
      <alignment horizontal="left" vertical="center" indent="1"/>
    </xf>
    <xf numFmtId="0" fontId="59" fillId="4" borderId="0" xfId="4" applyFont="1" applyFill="1" applyBorder="1" applyAlignment="1" applyProtection="1">
      <alignment horizontal="left" vertical="center" indent="1"/>
    </xf>
    <xf numFmtId="0" fontId="60" fillId="4" borderId="50" xfId="4" applyFont="1" applyFill="1" applyBorder="1" applyAlignment="1" applyProtection="1">
      <alignment horizontal="left" vertical="center" indent="1"/>
    </xf>
    <xf numFmtId="0" fontId="60" fillId="4" borderId="0" xfId="4" applyFont="1" applyFill="1" applyBorder="1" applyAlignment="1" applyProtection="1">
      <alignment horizontal="left" vertical="center" indent="1"/>
    </xf>
    <xf numFmtId="0" fontId="44" fillId="7" borderId="0" xfId="4" applyFont="1" applyFill="1" applyBorder="1" applyAlignment="1" applyProtection="1">
      <alignment horizontal="center" vertical="center" wrapText="1"/>
    </xf>
    <xf numFmtId="0" fontId="27" fillId="6" borderId="0" xfId="4" applyFont="1" applyFill="1" applyBorder="1" applyAlignment="1" applyProtection="1">
      <alignment horizontal="left" vertical="center"/>
    </xf>
    <xf numFmtId="0" fontId="71" fillId="4" borderId="50" xfId="4" applyFont="1" applyFill="1" applyBorder="1" applyAlignment="1" applyProtection="1">
      <alignment horizontal="left" vertical="center" indent="1"/>
    </xf>
    <xf numFmtId="0" fontId="71" fillId="4" borderId="0" xfId="4" applyFont="1" applyFill="1" applyBorder="1" applyAlignment="1" applyProtection="1">
      <alignment horizontal="left" vertical="center" indent="1"/>
    </xf>
    <xf numFmtId="0" fontId="5" fillId="4" borderId="50" xfId="4" applyFont="1" applyFill="1" applyBorder="1" applyAlignment="1" applyProtection="1">
      <alignment horizontal="left" vertical="center" indent="1"/>
    </xf>
    <xf numFmtId="0" fontId="5" fillId="4" borderId="0" xfId="4" applyFont="1" applyFill="1" applyBorder="1" applyAlignment="1" applyProtection="1">
      <alignment horizontal="left" vertical="center" indent="1"/>
    </xf>
    <xf numFmtId="0" fontId="27" fillId="7" borderId="30" xfId="4" applyFont="1" applyFill="1" applyBorder="1" applyAlignment="1" applyProtection="1">
      <alignment horizontal="center" vertical="center" wrapText="1"/>
    </xf>
    <xf numFmtId="0" fontId="27" fillId="7" borderId="101" xfId="4" applyFont="1" applyFill="1" applyBorder="1" applyAlignment="1" applyProtection="1">
      <alignment horizontal="center" vertical="center" wrapText="1"/>
    </xf>
    <xf numFmtId="0" fontId="27" fillId="6" borderId="30" xfId="4" applyFont="1" applyFill="1" applyBorder="1" applyAlignment="1" applyProtection="1">
      <alignment horizontal="center" vertical="center" wrapText="1"/>
    </xf>
    <xf numFmtId="0" fontId="27" fillId="6" borderId="32" xfId="4" applyFont="1" applyFill="1" applyBorder="1" applyAlignment="1" applyProtection="1">
      <alignment horizontal="center" vertical="center" wrapText="1"/>
    </xf>
    <xf numFmtId="0" fontId="44" fillId="7" borderId="21" xfId="4" applyFont="1" applyFill="1" applyBorder="1" applyAlignment="1" applyProtection="1">
      <alignment horizontal="center" vertical="center" wrapText="1"/>
    </xf>
    <xf numFmtId="170" fontId="27" fillId="6" borderId="30" xfId="4" applyNumberFormat="1" applyFont="1" applyFill="1" applyBorder="1" applyAlignment="1" applyProtection="1">
      <alignment horizontal="center" vertical="center"/>
    </xf>
    <xf numFmtId="0" fontId="27" fillId="6" borderId="72" xfId="4" applyFont="1" applyFill="1" applyBorder="1" applyAlignment="1" applyProtection="1">
      <alignment horizontal="center" vertical="center" wrapText="1"/>
    </xf>
    <xf numFmtId="0" fontId="27" fillId="6" borderId="30" xfId="4" applyFont="1" applyFill="1" applyBorder="1" applyAlignment="1" applyProtection="1">
      <alignment horizontal="center" vertical="center"/>
    </xf>
    <xf numFmtId="0" fontId="27" fillId="6" borderId="32" xfId="4" applyFont="1" applyFill="1" applyBorder="1" applyAlignment="1" applyProtection="1">
      <alignment horizontal="center" vertical="center"/>
    </xf>
    <xf numFmtId="0" fontId="4" fillId="4" borderId="0" xfId="4" applyFont="1" applyFill="1" applyAlignment="1" applyProtection="1">
      <alignment horizontal="center" vertical="center"/>
    </xf>
    <xf numFmtId="0" fontId="4" fillId="0" borderId="0" xfId="6" applyFont="1" applyBorder="1" applyAlignment="1" applyProtection="1">
      <alignment horizontal="center" vertical="center"/>
      <protection locked="0"/>
    </xf>
    <xf numFmtId="170" fontId="4" fillId="0" borderId="0" xfId="6" applyNumberFormat="1" applyFont="1" applyFill="1" applyBorder="1" applyAlignment="1" applyProtection="1">
      <alignment horizontal="center" vertical="center"/>
      <protection locked="0"/>
    </xf>
    <xf numFmtId="4" fontId="4" fillId="0" borderId="0" xfId="6" applyNumberFormat="1" applyFont="1" applyFill="1" applyBorder="1" applyAlignment="1" applyProtection="1">
      <alignment horizontal="center" vertical="center"/>
      <protection locked="0"/>
    </xf>
    <xf numFmtId="0" fontId="4" fillId="0" borderId="0" xfId="6" applyFont="1" applyBorder="1" applyAlignment="1" applyProtection="1">
      <alignment horizontal="left" vertical="center"/>
      <protection locked="0"/>
    </xf>
    <xf numFmtId="0" fontId="57" fillId="5" borderId="80" xfId="0" applyFont="1" applyFill="1" applyBorder="1" applyAlignment="1" applyProtection="1">
      <alignment horizontal="left" vertical="center" indent="1"/>
    </xf>
    <xf numFmtId="0" fontId="57" fillId="5" borderId="51" xfId="0" applyFont="1" applyFill="1" applyBorder="1" applyAlignment="1" applyProtection="1">
      <alignment horizontal="left" vertical="center" indent="1"/>
    </xf>
    <xf numFmtId="0" fontId="27" fillId="7" borderId="23" xfId="4" applyFont="1" applyFill="1" applyBorder="1" applyAlignment="1" applyProtection="1">
      <alignment horizontal="left" vertical="center" wrapText="1" indent="1"/>
    </xf>
    <xf numFmtId="0" fontId="41" fillId="19" borderId="107" xfId="6" applyFont="1" applyFill="1" applyBorder="1" applyAlignment="1" applyProtection="1">
      <alignment horizontal="left" vertical="center" wrapText="1" indent="1"/>
    </xf>
    <xf numFmtId="0" fontId="41" fillId="19" borderId="22" xfId="6" applyFont="1" applyFill="1" applyBorder="1" applyAlignment="1" applyProtection="1">
      <alignment horizontal="left" vertical="center" wrapText="1" indent="1"/>
    </xf>
    <xf numFmtId="0" fontId="57" fillId="5" borderId="96" xfId="0" applyFont="1" applyFill="1" applyBorder="1" applyAlignment="1" applyProtection="1">
      <alignment horizontal="left" vertical="center" indent="1"/>
    </xf>
    <xf numFmtId="0" fontId="57" fillId="5" borderId="94" xfId="0" applyFont="1" applyFill="1" applyBorder="1" applyAlignment="1" applyProtection="1">
      <alignment horizontal="left" vertical="center" indent="1"/>
    </xf>
    <xf numFmtId="17" fontId="27" fillId="12" borderId="87" xfId="6" applyNumberFormat="1" applyFont="1" applyFill="1" applyBorder="1" applyAlignment="1" applyProtection="1">
      <alignment horizontal="left" vertical="center" indent="1"/>
    </xf>
    <xf numFmtId="17" fontId="27" fillId="12" borderId="38" xfId="6" applyNumberFormat="1" applyFont="1" applyFill="1" applyBorder="1" applyAlignment="1" applyProtection="1">
      <alignment horizontal="left" vertical="center" indent="1"/>
    </xf>
    <xf numFmtId="4" fontId="4" fillId="9" borderId="120" xfId="6" applyNumberFormat="1" applyFont="1" applyFill="1" applyBorder="1" applyAlignment="1" applyProtection="1">
      <alignment horizontal="center" vertical="center"/>
      <protection locked="0"/>
    </xf>
    <xf numFmtId="4" fontId="4" fillId="9" borderId="207" xfId="6" applyNumberFormat="1" applyFont="1" applyFill="1" applyBorder="1" applyAlignment="1" applyProtection="1">
      <alignment horizontal="center" vertical="center"/>
      <protection locked="0"/>
    </xf>
    <xf numFmtId="0" fontId="27" fillId="6" borderId="44" xfId="6" applyFont="1" applyFill="1" applyBorder="1" applyAlignment="1" applyProtection="1">
      <alignment horizontal="center" vertical="center" wrapText="1"/>
    </xf>
    <xf numFmtId="0" fontId="27" fillId="6" borderId="45" xfId="6" applyFont="1" applyFill="1" applyBorder="1" applyAlignment="1" applyProtection="1">
      <alignment horizontal="center" vertical="center" wrapText="1"/>
    </xf>
    <xf numFmtId="170" fontId="4" fillId="3" borderId="210" xfId="6" applyNumberFormat="1" applyFont="1" applyFill="1" applyBorder="1" applyAlignment="1" applyProtection="1">
      <alignment horizontal="center" vertical="center"/>
      <protection locked="0"/>
    </xf>
    <xf numFmtId="170" fontId="4" fillId="3" borderId="209" xfId="6" applyNumberFormat="1" applyFont="1" applyFill="1" applyBorder="1" applyAlignment="1" applyProtection="1">
      <alignment horizontal="center" vertical="center"/>
      <protection locked="0"/>
    </xf>
    <xf numFmtId="0" fontId="42" fillId="14" borderId="82" xfId="6" applyFont="1" applyFill="1" applyBorder="1" applyAlignment="1" applyProtection="1">
      <alignment horizontal="center" vertical="center"/>
    </xf>
    <xf numFmtId="0" fontId="42" fillId="14" borderId="83" xfId="6" applyFont="1" applyFill="1" applyBorder="1" applyAlignment="1" applyProtection="1">
      <alignment horizontal="center" vertical="center"/>
    </xf>
    <xf numFmtId="0" fontId="42" fillId="14" borderId="84" xfId="6" applyFont="1" applyFill="1" applyBorder="1" applyAlignment="1" applyProtection="1">
      <alignment horizontal="center" vertical="center"/>
    </xf>
    <xf numFmtId="0" fontId="41" fillId="4" borderId="52" xfId="6" applyFont="1" applyFill="1" applyBorder="1" applyAlignment="1" applyProtection="1">
      <alignment horizontal="left" vertical="center" wrapText="1" indent="1"/>
    </xf>
    <xf numFmtId="0" fontId="41" fillId="4" borderId="51" xfId="6" applyFont="1" applyFill="1" applyBorder="1" applyAlignment="1" applyProtection="1">
      <alignment horizontal="left" vertical="center" wrapText="1" indent="1"/>
    </xf>
    <xf numFmtId="0" fontId="41" fillId="19" borderId="80" xfId="6" applyFont="1" applyFill="1" applyBorder="1" applyAlignment="1" applyProtection="1">
      <alignment horizontal="left" vertical="center" wrapText="1" indent="1"/>
    </xf>
    <xf numFmtId="0" fontId="41" fillId="19" borderId="54" xfId="6" applyFont="1" applyFill="1" applyBorder="1" applyAlignment="1" applyProtection="1">
      <alignment horizontal="left" vertical="center" wrapText="1" indent="1"/>
    </xf>
    <xf numFmtId="9" fontId="24" fillId="13" borderId="51" xfId="0" applyNumberFormat="1" applyFont="1" applyFill="1" applyBorder="1" applyAlignment="1" applyProtection="1">
      <alignment horizontal="center" vertical="center"/>
    </xf>
    <xf numFmtId="0" fontId="57" fillId="5" borderId="81" xfId="0" applyFont="1" applyFill="1" applyBorder="1" applyAlignment="1" applyProtection="1">
      <alignment horizontal="left" vertical="center" indent="1"/>
    </xf>
    <xf numFmtId="0" fontId="57" fillId="5" borderId="88" xfId="0" applyFont="1" applyFill="1" applyBorder="1" applyAlignment="1" applyProtection="1">
      <alignment horizontal="left" vertical="center" indent="1"/>
    </xf>
    <xf numFmtId="0" fontId="4" fillId="9" borderId="51" xfId="6" applyFont="1" applyFill="1" applyBorder="1" applyAlignment="1" applyProtection="1">
      <alignment horizontal="left" vertical="center" indent="1"/>
      <protection locked="0"/>
    </xf>
    <xf numFmtId="0" fontId="42" fillId="14" borderId="85" xfId="6" applyFont="1" applyFill="1" applyBorder="1" applyAlignment="1" applyProtection="1">
      <alignment horizontal="left" vertical="center" indent="1"/>
    </xf>
    <xf numFmtId="0" fontId="42" fillId="14" borderId="86" xfId="6" applyFont="1" applyFill="1" applyBorder="1" applyAlignment="1" applyProtection="1">
      <alignment horizontal="left" vertical="center" indent="1"/>
    </xf>
    <xf numFmtId="0" fontId="27" fillId="6" borderId="42" xfId="6" applyFont="1" applyFill="1" applyBorder="1" applyAlignment="1" applyProtection="1">
      <alignment horizontal="center" vertical="center" wrapText="1"/>
    </xf>
    <xf numFmtId="0" fontId="27" fillId="6" borderId="29" xfId="6" applyFont="1" applyFill="1" applyBorder="1" applyAlignment="1" applyProtection="1">
      <alignment horizontal="center" vertical="center" wrapText="1"/>
    </xf>
    <xf numFmtId="0" fontId="27" fillId="6" borderId="39" xfId="6" applyFont="1" applyFill="1" applyBorder="1" applyAlignment="1" applyProtection="1">
      <alignment horizontal="center" vertical="center"/>
    </xf>
    <xf numFmtId="0" fontId="27" fillId="6" borderId="40" xfId="6" applyFont="1" applyFill="1" applyBorder="1" applyAlignment="1" applyProtection="1">
      <alignment horizontal="center" vertical="center"/>
    </xf>
    <xf numFmtId="0" fontId="17" fillId="0" borderId="0" xfId="6" applyFont="1" applyBorder="1" applyAlignment="1" applyProtection="1">
      <alignment horizontal="center" vertical="center" wrapText="1"/>
    </xf>
    <xf numFmtId="0" fontId="42" fillId="14" borderId="57" xfId="4" applyFont="1" applyFill="1" applyBorder="1" applyAlignment="1" applyProtection="1">
      <alignment horizontal="center" vertical="center" wrapText="1"/>
    </xf>
    <xf numFmtId="9" fontId="24" fillId="13" borderId="81" xfId="0" applyNumberFormat="1" applyFont="1" applyFill="1" applyBorder="1" applyAlignment="1" applyProtection="1">
      <alignment horizontal="center" vertical="center"/>
    </xf>
    <xf numFmtId="9" fontId="24" fillId="13" borderId="53" xfId="0" applyNumberFormat="1" applyFont="1" applyFill="1" applyBorder="1" applyAlignment="1" applyProtection="1">
      <alignment horizontal="center" vertical="center"/>
    </xf>
    <xf numFmtId="0" fontId="30" fillId="7" borderId="0" xfId="4" applyFont="1" applyFill="1" applyBorder="1" applyAlignment="1" applyProtection="1">
      <alignment horizontal="center" vertical="center" wrapText="1"/>
    </xf>
    <xf numFmtId="0" fontId="27" fillId="6" borderId="41" xfId="6" applyFont="1" applyFill="1" applyBorder="1" applyAlignment="1" applyProtection="1">
      <alignment horizontal="center" vertical="center" wrapText="1"/>
    </xf>
    <xf numFmtId="0" fontId="27" fillId="6" borderId="35" xfId="6" applyFont="1" applyFill="1" applyBorder="1" applyAlignment="1" applyProtection="1">
      <alignment horizontal="center" vertical="center" wrapText="1"/>
    </xf>
    <xf numFmtId="0" fontId="27" fillId="6" borderId="46" xfId="6" applyFont="1" applyFill="1" applyBorder="1" applyAlignment="1" applyProtection="1">
      <alignment horizontal="center" vertical="center" wrapText="1"/>
    </xf>
    <xf numFmtId="0" fontId="27" fillId="6" borderId="36" xfId="6" applyFont="1" applyFill="1" applyBorder="1" applyAlignment="1" applyProtection="1">
      <alignment horizontal="center" vertical="center" wrapText="1"/>
    </xf>
    <xf numFmtId="0" fontId="41" fillId="4" borderId="217" xfId="6" applyFont="1" applyFill="1" applyBorder="1" applyAlignment="1" applyProtection="1">
      <alignment horizontal="left" vertical="center" wrapText="1" indent="1"/>
    </xf>
    <xf numFmtId="170" fontId="4" fillId="3" borderId="208" xfId="6" applyNumberFormat="1" applyFont="1" applyFill="1" applyBorder="1" applyAlignment="1" applyProtection="1">
      <alignment horizontal="center" vertical="center"/>
      <protection locked="0"/>
    </xf>
    <xf numFmtId="170" fontId="4" fillId="3" borderId="150" xfId="6" applyNumberFormat="1" applyFont="1" applyFill="1" applyBorder="1" applyAlignment="1" applyProtection="1">
      <alignment horizontal="center" vertical="center"/>
      <protection locked="0"/>
    </xf>
    <xf numFmtId="4" fontId="4" fillId="3" borderId="208" xfId="6" applyNumberFormat="1" applyFont="1" applyFill="1" applyBorder="1" applyAlignment="1" applyProtection="1">
      <alignment horizontal="center" vertical="center"/>
      <protection locked="0"/>
    </xf>
    <xf numFmtId="4" fontId="4" fillId="3" borderId="150" xfId="6" applyNumberFormat="1" applyFont="1" applyFill="1" applyBorder="1" applyAlignment="1" applyProtection="1">
      <alignment horizontal="center" vertical="center"/>
      <protection locked="0"/>
    </xf>
    <xf numFmtId="0" fontId="27" fillId="6" borderId="42" xfId="6" applyFont="1" applyFill="1" applyBorder="1" applyAlignment="1" applyProtection="1">
      <alignment horizontal="center" vertical="center"/>
    </xf>
    <xf numFmtId="0" fontId="27" fillId="6" borderId="29" xfId="6" applyFont="1" applyFill="1" applyBorder="1" applyAlignment="1" applyProtection="1">
      <alignment horizontal="center" vertical="center"/>
    </xf>
    <xf numFmtId="0" fontId="27" fillId="6" borderId="38" xfId="6" applyFont="1" applyFill="1" applyBorder="1" applyAlignment="1" applyProtection="1">
      <alignment horizontal="center" vertical="center" wrapText="1"/>
    </xf>
    <xf numFmtId="0" fontId="27" fillId="6" borderId="41" xfId="6" applyFont="1" applyFill="1" applyBorder="1" applyAlignment="1" applyProtection="1">
      <alignment horizontal="center" vertical="center"/>
    </xf>
    <xf numFmtId="0" fontId="27" fillId="6" borderId="0" xfId="6" applyFont="1" applyFill="1" applyBorder="1" applyAlignment="1" applyProtection="1">
      <alignment horizontal="center" vertical="center"/>
    </xf>
    <xf numFmtId="0" fontId="4" fillId="0" borderId="41" xfId="6" applyFont="1" applyBorder="1" applyAlignment="1" applyProtection="1">
      <alignment horizontal="left" vertical="center"/>
      <protection locked="0"/>
    </xf>
    <xf numFmtId="0" fontId="4" fillId="0" borderId="0" xfId="6" applyFont="1" applyAlignment="1" applyProtection="1">
      <alignment horizontal="left" vertical="center"/>
      <protection locked="0"/>
    </xf>
    <xf numFmtId="4" fontId="4" fillId="9" borderId="0" xfId="6" applyNumberFormat="1" applyFont="1" applyFill="1" applyBorder="1" applyAlignment="1" applyProtection="1">
      <alignment horizontal="center" vertical="center"/>
      <protection locked="0"/>
    </xf>
    <xf numFmtId="0" fontId="89" fillId="8" borderId="120" xfId="6" applyFont="1" applyFill="1" applyBorder="1" applyAlignment="1" applyProtection="1">
      <alignment horizontal="center" vertical="center"/>
      <protection locked="0"/>
    </xf>
    <xf numFmtId="0" fontId="27" fillId="6" borderId="22" xfId="6" applyFont="1" applyFill="1" applyBorder="1" applyAlignment="1" applyProtection="1">
      <alignment horizontal="center" vertical="center" wrapText="1"/>
    </xf>
    <xf numFmtId="0" fontId="27" fillId="6" borderId="0" xfId="6" applyFont="1" applyFill="1" applyBorder="1" applyAlignment="1" applyProtection="1">
      <alignment horizontal="center" vertical="center" wrapText="1"/>
    </xf>
    <xf numFmtId="0" fontId="27" fillId="6" borderId="45" xfId="6" applyFont="1" applyFill="1" applyBorder="1" applyAlignment="1" applyProtection="1">
      <alignment horizontal="center" vertical="center"/>
    </xf>
    <xf numFmtId="0" fontId="27" fillId="6" borderId="35" xfId="6" applyFont="1" applyFill="1" applyBorder="1" applyAlignment="1" applyProtection="1">
      <alignment horizontal="center" vertical="center"/>
    </xf>
    <xf numFmtId="0" fontId="4" fillId="0" borderId="120" xfId="6" applyFont="1" applyFill="1" applyBorder="1" applyAlignment="1" applyProtection="1">
      <alignment horizontal="left" vertical="center" wrapText="1" indent="1"/>
      <protection locked="0"/>
    </xf>
    <xf numFmtId="0" fontId="4" fillId="0" borderId="120" xfId="6" applyFont="1" applyFill="1" applyBorder="1" applyAlignment="1" applyProtection="1">
      <alignment horizontal="center" vertical="center" wrapText="1"/>
      <protection locked="0"/>
    </xf>
    <xf numFmtId="4" fontId="4" fillId="9" borderId="129" xfId="6" applyNumberFormat="1" applyFont="1" applyFill="1" applyBorder="1" applyAlignment="1" applyProtection="1">
      <alignment horizontal="center" vertical="center"/>
      <protection locked="0"/>
    </xf>
    <xf numFmtId="4" fontId="4" fillId="3" borderId="210" xfId="6" applyNumberFormat="1" applyFont="1" applyFill="1" applyBorder="1" applyAlignment="1" applyProtection="1">
      <alignment horizontal="center" vertical="center"/>
      <protection locked="0"/>
    </xf>
    <xf numFmtId="4" fontId="4" fillId="3" borderId="209" xfId="6" applyNumberFormat="1" applyFont="1" applyFill="1" applyBorder="1" applyAlignment="1" applyProtection="1">
      <alignment horizontal="center" vertical="center"/>
      <protection locked="0"/>
    </xf>
    <xf numFmtId="170" fontId="4" fillId="3" borderId="212" xfId="6" applyNumberFormat="1" applyFont="1" applyFill="1" applyBorder="1" applyAlignment="1" applyProtection="1">
      <alignment horizontal="center" vertical="center"/>
      <protection locked="0"/>
    </xf>
    <xf numFmtId="170" fontId="4" fillId="3" borderId="211" xfId="6" applyNumberFormat="1" applyFont="1" applyFill="1" applyBorder="1" applyAlignment="1" applyProtection="1">
      <alignment horizontal="center" vertical="center"/>
      <protection locked="0"/>
    </xf>
    <xf numFmtId="4" fontId="4" fillId="3" borderId="212" xfId="6" applyNumberFormat="1" applyFont="1" applyFill="1" applyBorder="1" applyAlignment="1" applyProtection="1">
      <alignment horizontal="center" vertical="center"/>
      <protection locked="0"/>
    </xf>
    <xf numFmtId="4" fontId="4" fillId="3" borderId="211" xfId="6" applyNumberFormat="1" applyFont="1" applyFill="1" applyBorder="1" applyAlignment="1" applyProtection="1">
      <alignment horizontal="center" vertical="center"/>
      <protection locked="0"/>
    </xf>
    <xf numFmtId="0" fontId="4" fillId="3" borderId="149" xfId="6" applyFont="1" applyFill="1" applyBorder="1" applyAlignment="1" applyProtection="1">
      <alignment horizontal="center" vertical="center"/>
      <protection locked="0"/>
    </xf>
    <xf numFmtId="0" fontId="4" fillId="3" borderId="150" xfId="6" applyFont="1" applyFill="1" applyBorder="1" applyAlignment="1" applyProtection="1">
      <alignment horizontal="center" vertical="center"/>
      <protection locked="0"/>
    </xf>
    <xf numFmtId="0" fontId="4" fillId="3" borderId="24" xfId="6" applyFont="1" applyFill="1" applyBorder="1" applyAlignment="1" applyProtection="1">
      <alignment horizontal="center" vertical="center"/>
      <protection locked="0"/>
    </xf>
    <xf numFmtId="0" fontId="4" fillId="3" borderId="209" xfId="6" applyFont="1" applyFill="1" applyBorder="1" applyAlignment="1" applyProtection="1">
      <alignment horizontal="center" vertical="center"/>
      <protection locked="0"/>
    </xf>
    <xf numFmtId="0" fontId="4" fillId="3" borderId="113" xfId="6" applyFont="1" applyFill="1" applyBorder="1" applyAlignment="1" applyProtection="1">
      <alignment horizontal="center" vertical="center"/>
      <protection locked="0"/>
    </xf>
    <xf numFmtId="0" fontId="4" fillId="3" borderId="211" xfId="6" applyFont="1" applyFill="1" applyBorder="1" applyAlignment="1" applyProtection="1">
      <alignment horizontal="center" vertical="center"/>
      <protection locked="0"/>
    </xf>
    <xf numFmtId="0" fontId="27" fillId="6" borderId="39" xfId="6" applyFont="1" applyFill="1" applyBorder="1" applyAlignment="1" applyProtection="1">
      <alignment horizontal="center" vertical="center" wrapText="1"/>
    </xf>
    <xf numFmtId="0" fontId="27" fillId="6" borderId="40" xfId="6" applyFont="1" applyFill="1" applyBorder="1" applyAlignment="1" applyProtection="1">
      <alignment horizontal="center" vertical="center" wrapText="1"/>
    </xf>
    <xf numFmtId="0" fontId="27" fillId="6" borderId="44" xfId="6" applyFont="1" applyFill="1" applyBorder="1" applyAlignment="1" applyProtection="1">
      <alignment horizontal="center" vertical="center"/>
    </xf>
    <xf numFmtId="17" fontId="27" fillId="12" borderId="90" xfId="6" applyNumberFormat="1" applyFont="1" applyFill="1" applyBorder="1" applyAlignment="1" applyProtection="1">
      <alignment horizontal="left" vertical="center" indent="1"/>
    </xf>
    <xf numFmtId="17" fontId="27" fillId="12" borderId="89" xfId="6" applyNumberFormat="1" applyFont="1" applyFill="1" applyBorder="1" applyAlignment="1" applyProtection="1">
      <alignment horizontal="left" vertical="center" indent="1"/>
    </xf>
    <xf numFmtId="0" fontId="27" fillId="14" borderId="85" xfId="4" applyFont="1" applyFill="1" applyBorder="1" applyAlignment="1" applyProtection="1">
      <alignment horizontal="center" vertical="center" wrapText="1"/>
    </xf>
    <xf numFmtId="0" fontId="27" fillId="14" borderId="86" xfId="4" applyFont="1" applyFill="1" applyBorder="1" applyAlignment="1" applyProtection="1">
      <alignment horizontal="center" vertical="center" wrapText="1"/>
    </xf>
    <xf numFmtId="0" fontId="41" fillId="4" borderId="56" xfId="6" applyFont="1" applyFill="1" applyBorder="1" applyAlignment="1" applyProtection="1">
      <alignment horizontal="left" vertical="center" wrapText="1" indent="1"/>
    </xf>
    <xf numFmtId="0" fontId="41" fillId="4" borderId="57" xfId="6" applyFont="1" applyFill="1" applyBorder="1" applyAlignment="1" applyProtection="1">
      <alignment horizontal="left" vertical="center" wrapText="1" indent="1"/>
    </xf>
    <xf numFmtId="0" fontId="4" fillId="8" borderId="0" xfId="6" applyFont="1" applyFill="1" applyAlignment="1" applyProtection="1">
      <alignment horizontal="left"/>
    </xf>
    <xf numFmtId="0" fontId="27" fillId="6" borderId="48" xfId="8" applyFont="1" applyFill="1" applyBorder="1" applyAlignment="1" applyProtection="1">
      <alignment horizontal="center" vertical="center"/>
    </xf>
    <xf numFmtId="0" fontId="27" fillId="6" borderId="48" xfId="8" applyFont="1" applyFill="1" applyBorder="1" applyAlignment="1" applyProtection="1">
      <alignment horizontal="center" vertical="center" wrapText="1"/>
    </xf>
    <xf numFmtId="0" fontId="27" fillId="7" borderId="28" xfId="4" applyFont="1" applyFill="1" applyBorder="1" applyAlignment="1" applyProtection="1">
      <alignment horizontal="center" vertical="center"/>
    </xf>
    <xf numFmtId="0" fontId="27" fillId="7" borderId="25" xfId="4" applyFont="1" applyFill="1" applyBorder="1" applyAlignment="1" applyProtection="1">
      <alignment horizontal="center" vertical="center"/>
    </xf>
    <xf numFmtId="0" fontId="27" fillId="7" borderId="220" xfId="4" applyFont="1" applyFill="1" applyBorder="1" applyAlignment="1" applyProtection="1">
      <alignment horizontal="center" vertical="center"/>
    </xf>
    <xf numFmtId="0" fontId="27" fillId="7" borderId="26" xfId="4" applyFont="1" applyFill="1" applyBorder="1" applyAlignment="1" applyProtection="1">
      <alignment horizontal="center" vertical="center" wrapText="1"/>
    </xf>
    <xf numFmtId="0" fontId="27" fillId="7" borderId="0" xfId="4" applyFont="1" applyFill="1" applyBorder="1" applyAlignment="1" applyProtection="1">
      <alignment horizontal="center" vertical="center" wrapText="1"/>
    </xf>
    <xf numFmtId="0" fontId="27" fillId="6" borderId="0" xfId="4" applyFont="1" applyFill="1" applyBorder="1" applyAlignment="1" applyProtection="1">
      <alignment horizontal="center" vertical="center" wrapText="1"/>
    </xf>
    <xf numFmtId="0" fontId="27" fillId="6" borderId="27" xfId="4" applyFont="1" applyFill="1" applyBorder="1" applyAlignment="1" applyProtection="1">
      <alignment horizontal="center" vertical="center" wrapText="1"/>
    </xf>
    <xf numFmtId="0" fontId="4" fillId="0" borderId="23" xfId="6" applyFont="1" applyBorder="1" applyAlignment="1" applyProtection="1">
      <alignment horizontal="center"/>
    </xf>
    <xf numFmtId="0" fontId="27" fillId="7" borderId="48" xfId="8" applyFont="1" applyFill="1" applyBorder="1" applyAlignment="1" applyProtection="1">
      <alignment horizontal="center" vertical="center" wrapText="1"/>
    </xf>
    <xf numFmtId="0" fontId="27" fillId="7" borderId="91" xfId="8" applyFont="1" applyFill="1" applyBorder="1" applyAlignment="1" applyProtection="1">
      <alignment horizontal="center" vertical="center"/>
    </xf>
    <xf numFmtId="0" fontId="27" fillId="7" borderId="48" xfId="8" applyFont="1" applyFill="1" applyBorder="1" applyAlignment="1" applyProtection="1">
      <alignment horizontal="center" vertical="center"/>
    </xf>
    <xf numFmtId="0" fontId="27" fillId="7" borderId="74" xfId="8" applyFont="1" applyFill="1" applyBorder="1" applyAlignment="1" applyProtection="1">
      <alignment horizontal="center" vertical="center" wrapText="1"/>
    </xf>
    <xf numFmtId="0" fontId="27" fillId="7" borderId="221" xfId="8" applyFont="1" applyFill="1" applyBorder="1" applyAlignment="1" applyProtection="1">
      <alignment horizontal="center" vertical="center" wrapText="1"/>
    </xf>
    <xf numFmtId="0" fontId="27" fillId="7" borderId="74" xfId="8" applyFont="1" applyFill="1" applyBorder="1" applyAlignment="1" applyProtection="1">
      <alignment horizontal="center" vertical="center"/>
    </xf>
    <xf numFmtId="0" fontId="27" fillId="7" borderId="221" xfId="8" applyFont="1" applyFill="1" applyBorder="1" applyAlignment="1" applyProtection="1">
      <alignment horizontal="center" vertical="center"/>
    </xf>
    <xf numFmtId="0" fontId="27" fillId="6" borderId="73" xfId="4" applyFont="1" applyFill="1" applyBorder="1" applyAlignment="1" applyProtection="1">
      <alignment horizontal="center" vertical="center"/>
    </xf>
    <xf numFmtId="0" fontId="4" fillId="0" borderId="75" xfId="8" applyFont="1" applyBorder="1" applyAlignment="1" applyProtection="1">
      <alignment horizontal="center" vertical="center"/>
      <protection locked="0"/>
    </xf>
    <xf numFmtId="0" fontId="27" fillId="6" borderId="48" xfId="4" applyFont="1" applyFill="1" applyBorder="1" applyAlignment="1" applyProtection="1">
      <alignment horizontal="center" vertical="center" wrapText="1"/>
    </xf>
    <xf numFmtId="0" fontId="27" fillId="7" borderId="48" xfId="4" applyFont="1" applyFill="1" applyBorder="1" applyAlignment="1" applyProtection="1">
      <alignment horizontal="center" vertical="center" wrapText="1"/>
    </xf>
    <xf numFmtId="0" fontId="4" fillId="0" borderId="21" xfId="8" applyFont="1" applyBorder="1" applyAlignment="1" applyProtection="1">
      <alignment horizontal="center" vertical="center"/>
      <protection locked="0"/>
    </xf>
    <xf numFmtId="0" fontId="27" fillId="6" borderId="48" xfId="4" applyFont="1" applyFill="1" applyBorder="1" applyAlignment="1" applyProtection="1">
      <alignment horizontal="center" vertical="center"/>
    </xf>
    <xf numFmtId="0" fontId="27" fillId="7" borderId="48" xfId="4" applyFont="1" applyFill="1" applyBorder="1" applyAlignment="1" applyProtection="1">
      <alignment horizontal="center" vertical="center"/>
    </xf>
    <xf numFmtId="0" fontId="27" fillId="6" borderId="34" xfId="4" applyFont="1" applyFill="1" applyBorder="1" applyAlignment="1" applyProtection="1">
      <alignment horizontal="center" vertical="center" wrapText="1"/>
    </xf>
    <xf numFmtId="0" fontId="27" fillId="6" borderId="219" xfId="4" applyFont="1" applyFill="1" applyBorder="1" applyAlignment="1" applyProtection="1">
      <alignment horizontal="center" vertical="center" wrapText="1"/>
    </xf>
    <xf numFmtId="0" fontId="27" fillId="6" borderId="26" xfId="4" applyFont="1" applyFill="1" applyBorder="1" applyAlignment="1" applyProtection="1">
      <alignment horizontal="center" vertical="center" wrapText="1"/>
    </xf>
    <xf numFmtId="0" fontId="27" fillId="6" borderId="28" xfId="4" applyFont="1" applyFill="1" applyBorder="1" applyAlignment="1" applyProtection="1">
      <alignment horizontal="center" vertical="center" wrapText="1"/>
    </xf>
    <xf numFmtId="0" fontId="27" fillId="6" borderId="25" xfId="4" applyFont="1" applyFill="1" applyBorder="1" applyAlignment="1" applyProtection="1">
      <alignment horizontal="center" vertical="center" wrapText="1"/>
    </xf>
    <xf numFmtId="0" fontId="27" fillId="6" borderId="220" xfId="4" applyFont="1" applyFill="1" applyBorder="1" applyAlignment="1" applyProtection="1">
      <alignment horizontal="center" vertical="center" wrapText="1"/>
    </xf>
    <xf numFmtId="0" fontId="27" fillId="6" borderId="48" xfId="3" applyFont="1" applyFill="1" applyBorder="1" applyAlignment="1" applyProtection="1">
      <alignment horizontal="center" vertical="center" wrapText="1"/>
    </xf>
    <xf numFmtId="0" fontId="27" fillId="6" borderId="48" xfId="6" applyFont="1" applyFill="1" applyBorder="1" applyAlignment="1" applyProtection="1">
      <alignment horizontal="center" vertical="center" wrapText="1"/>
    </xf>
    <xf numFmtId="0" fontId="27" fillId="6" borderId="73" xfId="6" applyFont="1" applyFill="1" applyBorder="1" applyAlignment="1" applyProtection="1">
      <alignment horizontal="center" vertical="center" wrapText="1"/>
    </xf>
    <xf numFmtId="0" fontId="44" fillId="7" borderId="41" xfId="4" applyFont="1" applyFill="1" applyBorder="1" applyAlignment="1" applyProtection="1">
      <alignment horizontal="center" vertical="center" wrapText="1"/>
    </xf>
    <xf numFmtId="0" fontId="27" fillId="6" borderId="76" xfId="3" applyFont="1" applyFill="1" applyBorder="1" applyAlignment="1" applyProtection="1">
      <alignment horizontal="center" vertical="center" wrapText="1"/>
    </xf>
    <xf numFmtId="0" fontId="27" fillId="6" borderId="77" xfId="3" applyFont="1" applyFill="1" applyBorder="1" applyAlignment="1" applyProtection="1">
      <alignment horizontal="center" vertical="center" wrapText="1"/>
    </xf>
    <xf numFmtId="0" fontId="27" fillId="6" borderId="58" xfId="3" applyFont="1" applyFill="1" applyBorder="1" applyAlignment="1" applyProtection="1">
      <alignment horizontal="center" vertical="center" wrapText="1"/>
    </xf>
    <xf numFmtId="0" fontId="27" fillId="6" borderId="74" xfId="3" applyFont="1" applyFill="1" applyBorder="1" applyAlignment="1" applyProtection="1">
      <alignment horizontal="center" vertical="center" wrapText="1"/>
    </xf>
    <xf numFmtId="0" fontId="27" fillId="6" borderId="78" xfId="3" applyFont="1" applyFill="1" applyBorder="1" applyAlignment="1" applyProtection="1">
      <alignment horizontal="center" vertical="center" wrapText="1"/>
    </xf>
    <xf numFmtId="0" fontId="27" fillId="6" borderId="74" xfId="6" applyFont="1" applyFill="1" applyBorder="1" applyAlignment="1" applyProtection="1">
      <alignment horizontal="center" vertical="center" wrapText="1"/>
    </xf>
    <xf numFmtId="0" fontId="27" fillId="6" borderId="78" xfId="6" applyFont="1" applyFill="1" applyBorder="1" applyAlignment="1" applyProtection="1">
      <alignment horizontal="center" vertical="center" wrapText="1"/>
    </xf>
    <xf numFmtId="170" fontId="27" fillId="6" borderId="77" xfId="3" applyNumberFormat="1" applyFont="1" applyFill="1" applyBorder="1" applyAlignment="1" applyProtection="1">
      <alignment horizontal="center" vertical="center" wrapText="1"/>
    </xf>
    <xf numFmtId="170" fontId="27" fillId="6" borderId="58" xfId="3" applyNumberFormat="1" applyFont="1" applyFill="1" applyBorder="1" applyAlignment="1" applyProtection="1">
      <alignment horizontal="center" vertical="center" wrapText="1"/>
    </xf>
    <xf numFmtId="165" fontId="33" fillId="6" borderId="38" xfId="8" applyNumberFormat="1" applyFont="1" applyFill="1" applyBorder="1" applyAlignment="1" applyProtection="1">
      <alignment horizontal="center" vertical="center" wrapText="1"/>
    </xf>
    <xf numFmtId="0" fontId="34" fillId="6" borderId="38" xfId="8" applyFont="1" applyFill="1" applyBorder="1" applyAlignment="1" applyProtection="1">
      <alignment horizontal="center" vertical="center" wrapText="1"/>
    </xf>
    <xf numFmtId="0" fontId="65" fillId="0" borderId="0" xfId="6" applyFont="1" applyBorder="1" applyAlignment="1" applyProtection="1">
      <alignment horizontal="center" vertical="center" wrapText="1"/>
    </xf>
    <xf numFmtId="0" fontId="65" fillId="4" borderId="50" xfId="4" applyFont="1" applyFill="1" applyBorder="1" applyAlignment="1" applyProtection="1">
      <alignment horizontal="left" vertical="center" indent="1"/>
    </xf>
    <xf numFmtId="0" fontId="65" fillId="4" borderId="0" xfId="4" applyFont="1" applyFill="1" applyBorder="1" applyAlignment="1" applyProtection="1">
      <alignment horizontal="left" vertical="center" indent="1"/>
    </xf>
    <xf numFmtId="0" fontId="64" fillId="4" borderId="50" xfId="4" applyFont="1" applyFill="1" applyBorder="1" applyAlignment="1" applyProtection="1">
      <alignment horizontal="left" vertical="center" indent="1"/>
    </xf>
    <xf numFmtId="0" fontId="64" fillId="4" borderId="0" xfId="4" applyFont="1" applyFill="1" applyBorder="1" applyAlignment="1" applyProtection="1">
      <alignment horizontal="left" vertical="center" indent="1"/>
    </xf>
    <xf numFmtId="170" fontId="34" fillId="6" borderId="38" xfId="8" applyNumberFormat="1" applyFont="1" applyFill="1" applyBorder="1" applyAlignment="1" applyProtection="1">
      <alignment horizontal="center" vertical="center" wrapText="1"/>
    </xf>
    <xf numFmtId="0" fontId="33" fillId="6" borderId="38" xfId="8" applyFont="1" applyFill="1" applyBorder="1" applyAlignment="1" applyProtection="1">
      <alignment horizontal="center" vertical="center" wrapText="1"/>
    </xf>
    <xf numFmtId="0" fontId="4" fillId="0" borderId="0" xfId="3" applyFont="1" applyBorder="1" applyAlignment="1" applyProtection="1">
      <alignment horizontal="center"/>
    </xf>
    <xf numFmtId="0" fontId="18" fillId="7" borderId="0" xfId="8" applyFont="1" applyFill="1" applyBorder="1" applyAlignment="1" applyProtection="1">
      <alignment horizontal="center" vertical="center"/>
    </xf>
    <xf numFmtId="0" fontId="18" fillId="7" borderId="27" xfId="8" applyFont="1" applyFill="1" applyBorder="1" applyAlignment="1" applyProtection="1">
      <alignment horizontal="center" vertical="center"/>
    </xf>
    <xf numFmtId="0" fontId="41" fillId="4" borderId="92" xfId="6" applyFont="1" applyFill="1" applyBorder="1" applyAlignment="1" applyProtection="1">
      <alignment horizontal="left" vertical="center" wrapText="1" indent="1"/>
    </xf>
    <xf numFmtId="0" fontId="41" fillId="4" borderId="21" xfId="6" applyFont="1" applyFill="1" applyBorder="1" applyAlignment="1" applyProtection="1">
      <alignment horizontal="left" vertical="center" wrapText="1" indent="1"/>
    </xf>
    <xf numFmtId="0" fontId="57" fillId="5" borderId="93" xfId="0" applyFont="1" applyFill="1" applyBorder="1" applyAlignment="1" applyProtection="1">
      <alignment horizontal="left" vertical="center" indent="1"/>
    </xf>
    <xf numFmtId="0" fontId="57" fillId="5" borderId="21" xfId="0" applyFont="1" applyFill="1" applyBorder="1" applyAlignment="1" applyProtection="1">
      <alignment horizontal="left" vertical="center" indent="1"/>
    </xf>
    <xf numFmtId="0" fontId="41" fillId="4" borderId="95" xfId="6" applyFont="1" applyFill="1" applyBorder="1" applyAlignment="1" applyProtection="1">
      <alignment horizontal="left" vertical="center" wrapText="1" indent="1"/>
    </xf>
    <xf numFmtId="0" fontId="41" fillId="4" borderId="94" xfId="6" applyFont="1" applyFill="1" applyBorder="1" applyAlignment="1" applyProtection="1">
      <alignment horizontal="left" vertical="center" wrapText="1" indent="1"/>
    </xf>
    <xf numFmtId="4" fontId="27" fillId="6" borderId="21" xfId="8" applyNumberFormat="1" applyFont="1" applyFill="1" applyBorder="1" applyAlignment="1" applyProtection="1">
      <alignment horizontal="center" vertical="center"/>
    </xf>
    <xf numFmtId="0" fontId="27" fillId="6" borderId="21" xfId="8" applyFont="1" applyFill="1" applyBorder="1" applyAlignment="1" applyProtection="1">
      <alignment horizontal="center" vertical="center"/>
    </xf>
    <xf numFmtId="0" fontId="27" fillId="7" borderId="21" xfId="8" applyFont="1" applyFill="1" applyBorder="1" applyAlignment="1" applyProtection="1">
      <alignment horizontal="center" vertical="center"/>
    </xf>
    <xf numFmtId="0" fontId="4" fillId="0" borderId="0" xfId="3" applyFont="1" applyAlignment="1" applyProtection="1">
      <alignment horizontal="center"/>
    </xf>
    <xf numFmtId="0" fontId="4" fillId="15" borderId="99" xfId="6" applyFont="1" applyFill="1" applyBorder="1" applyAlignment="1" applyProtection="1">
      <alignment horizontal="left" vertical="center" indent="1"/>
    </xf>
    <xf numFmtId="0" fontId="4" fillId="5" borderId="94" xfId="3" applyFont="1" applyFill="1" applyBorder="1" applyAlignment="1" applyProtection="1">
      <alignment horizontal="center" vertical="center" textRotation="90" wrapText="1"/>
    </xf>
    <xf numFmtId="0" fontId="4" fillId="5" borderId="49" xfId="3" applyFont="1" applyFill="1" applyBorder="1" applyAlignment="1" applyProtection="1">
      <alignment horizontal="center" vertical="center" textRotation="90" wrapText="1"/>
    </xf>
    <xf numFmtId="0" fontId="53" fillId="7" borderId="0" xfId="4" applyFont="1" applyFill="1" applyBorder="1" applyAlignment="1" applyProtection="1">
      <alignment horizontal="center" vertical="center" wrapText="1"/>
    </xf>
    <xf numFmtId="0" fontId="57" fillId="5" borderId="97" xfId="0" applyFont="1" applyFill="1" applyBorder="1" applyAlignment="1" applyProtection="1">
      <alignment horizontal="left" vertical="center" indent="1"/>
    </xf>
    <xf numFmtId="0" fontId="17" fillId="4" borderId="50" xfId="4" applyFont="1" applyFill="1" applyBorder="1" applyAlignment="1" applyProtection="1">
      <alignment horizontal="left" vertical="center" indent="1"/>
    </xf>
    <xf numFmtId="0" fontId="17" fillId="4" borderId="0" xfId="4" applyFont="1" applyFill="1" applyBorder="1" applyAlignment="1" applyProtection="1">
      <alignment horizontal="left" vertical="center" indent="1"/>
    </xf>
    <xf numFmtId="0" fontId="4" fillId="4" borderId="50" xfId="4" applyFont="1" applyFill="1" applyBorder="1" applyAlignment="1" applyProtection="1">
      <alignment horizontal="left" vertical="center" indent="1"/>
    </xf>
    <xf numFmtId="0" fontId="4" fillId="4" borderId="0" xfId="4" applyFont="1" applyFill="1" applyBorder="1" applyAlignment="1" applyProtection="1">
      <alignment horizontal="left" vertical="center" indent="1"/>
    </xf>
    <xf numFmtId="0" fontId="4" fillId="0" borderId="27" xfId="3" applyFont="1" applyBorder="1" applyAlignment="1" applyProtection="1">
      <alignment horizontal="center"/>
    </xf>
    <xf numFmtId="0" fontId="47" fillId="7" borderId="0" xfId="3" applyFont="1" applyFill="1" applyBorder="1" applyAlignment="1" applyProtection="1">
      <alignment horizontal="center" vertical="center" wrapText="1"/>
    </xf>
    <xf numFmtId="0" fontId="47" fillId="7" borderId="25" xfId="3" applyFont="1" applyFill="1" applyBorder="1" applyAlignment="1" applyProtection="1">
      <alignment horizontal="left" vertical="center" wrapText="1"/>
      <protection locked="0"/>
    </xf>
    <xf numFmtId="0" fontId="18" fillId="6" borderId="0" xfId="8" applyFont="1" applyFill="1" applyBorder="1" applyAlignment="1" applyProtection="1">
      <alignment horizontal="center" vertical="center"/>
    </xf>
    <xf numFmtId="0" fontId="18" fillId="6" borderId="27" xfId="8" applyFont="1" applyFill="1" applyBorder="1" applyAlignment="1" applyProtection="1">
      <alignment horizontal="center" vertical="center"/>
    </xf>
    <xf numFmtId="0" fontId="14" fillId="0" borderId="0" xfId="0" applyFont="1" applyBorder="1" applyAlignment="1" applyProtection="1">
      <alignment horizontal="center"/>
      <protection locked="0"/>
    </xf>
    <xf numFmtId="0" fontId="9" fillId="0" borderId="0" xfId="6" applyFont="1" applyBorder="1" applyAlignment="1" applyProtection="1">
      <alignment horizontal="center"/>
      <protection locked="0"/>
    </xf>
    <xf numFmtId="0" fontId="27" fillId="6" borderId="21" xfId="4" applyFont="1" applyFill="1" applyBorder="1" applyAlignment="1" applyProtection="1">
      <alignment horizontal="center" vertical="center" wrapText="1"/>
    </xf>
    <xf numFmtId="0" fontId="27" fillId="6" borderId="31" xfId="4" applyFont="1" applyFill="1" applyBorder="1" applyAlignment="1" applyProtection="1">
      <alignment horizontal="center" vertical="center" wrapText="1"/>
    </xf>
    <xf numFmtId="0" fontId="27" fillId="6" borderId="224" xfId="4" applyFont="1" applyFill="1" applyBorder="1" applyAlignment="1" applyProtection="1">
      <alignment horizontal="center" vertical="center" wrapText="1"/>
    </xf>
    <xf numFmtId="0" fontId="27" fillId="6" borderId="33" xfId="4" applyFont="1" applyFill="1" applyBorder="1" applyAlignment="1" applyProtection="1">
      <alignment horizontal="center" vertical="center" wrapText="1"/>
    </xf>
    <xf numFmtId="170" fontId="16" fillId="6" borderId="38" xfId="0" applyNumberFormat="1" applyFont="1" applyFill="1" applyBorder="1" applyAlignment="1" applyProtection="1">
      <alignment horizontal="center" vertical="center" wrapText="1"/>
    </xf>
    <xf numFmtId="0" fontId="16" fillId="6" borderId="39" xfId="0" applyFont="1" applyFill="1" applyBorder="1" applyAlignment="1" applyProtection="1">
      <alignment horizontal="center" vertical="top"/>
    </xf>
    <xf numFmtId="0" fontId="16" fillId="6" borderId="40" xfId="0" applyFont="1" applyFill="1" applyBorder="1" applyAlignment="1" applyProtection="1">
      <alignment horizontal="center" vertical="top"/>
    </xf>
    <xf numFmtId="0" fontId="16" fillId="6" borderId="21" xfId="0" applyFont="1" applyFill="1" applyBorder="1" applyAlignment="1" applyProtection="1">
      <alignment horizontal="center" vertical="top"/>
    </xf>
    <xf numFmtId="39" fontId="16" fillId="6" borderId="38" xfId="0" applyNumberFormat="1" applyFont="1" applyFill="1" applyBorder="1" applyAlignment="1" applyProtection="1">
      <alignment horizontal="center" vertical="center" wrapText="1"/>
    </xf>
    <xf numFmtId="0" fontId="16" fillId="6" borderId="38" xfId="0" applyFont="1" applyFill="1" applyBorder="1" applyAlignment="1" applyProtection="1">
      <alignment horizontal="center" vertical="top" wrapText="1"/>
    </xf>
    <xf numFmtId="39" fontId="16" fillId="6" borderId="38" xfId="0" applyNumberFormat="1" applyFont="1" applyFill="1" applyBorder="1" applyAlignment="1" applyProtection="1">
      <alignment horizontal="center" vertical="top" wrapText="1"/>
    </xf>
    <xf numFmtId="0" fontId="16" fillId="6" borderId="38" xfId="0" applyFont="1" applyFill="1" applyBorder="1" applyAlignment="1" applyProtection="1">
      <alignment horizontal="center" vertical="center"/>
    </xf>
    <xf numFmtId="0" fontId="16" fillId="6" borderId="38" xfId="0" applyFont="1" applyFill="1" applyBorder="1" applyAlignment="1" applyProtection="1">
      <alignment horizontal="center" vertical="center" wrapText="1"/>
    </xf>
    <xf numFmtId="0" fontId="16" fillId="6" borderId="225" xfId="0" applyFont="1" applyFill="1" applyBorder="1" applyAlignment="1" applyProtection="1">
      <alignment horizontal="center" vertical="center" wrapText="1"/>
    </xf>
    <xf numFmtId="0" fontId="16" fillId="6" borderId="225" xfId="0" applyFont="1" applyFill="1" applyBorder="1" applyAlignment="1" applyProtection="1">
      <alignment horizontal="center" vertical="top" wrapText="1"/>
    </xf>
    <xf numFmtId="0" fontId="16" fillId="6" borderId="39" xfId="0" applyFont="1" applyFill="1" applyBorder="1" applyAlignment="1" applyProtection="1">
      <alignment horizontal="center" vertical="center" wrapText="1"/>
    </xf>
    <xf numFmtId="0" fontId="16" fillId="6" borderId="21" xfId="0" applyFont="1" applyFill="1" applyBorder="1" applyAlignment="1" applyProtection="1">
      <alignment horizontal="center" vertical="center" wrapText="1"/>
    </xf>
    <xf numFmtId="0" fontId="16" fillId="6" borderId="40" xfId="0" applyFont="1" applyFill="1" applyBorder="1" applyAlignment="1" applyProtection="1">
      <alignment horizontal="center" vertical="center" wrapText="1"/>
    </xf>
    <xf numFmtId="0" fontId="16" fillId="6" borderId="39" xfId="0" applyFont="1" applyFill="1" applyBorder="1" applyAlignment="1" applyProtection="1">
      <alignment horizontal="center" vertical="center"/>
    </xf>
    <xf numFmtId="0" fontId="16" fillId="6" borderId="21" xfId="0" applyFont="1" applyFill="1" applyBorder="1" applyAlignment="1" applyProtection="1">
      <alignment horizontal="center" vertical="center"/>
    </xf>
    <xf numFmtId="0" fontId="16" fillId="6" borderId="40" xfId="0" applyFont="1" applyFill="1" applyBorder="1" applyAlignment="1" applyProtection="1">
      <alignment horizontal="center" vertical="center"/>
    </xf>
    <xf numFmtId="0" fontId="16" fillId="6" borderId="42" xfId="0" applyFont="1" applyFill="1" applyBorder="1" applyAlignment="1" applyProtection="1">
      <alignment horizontal="center" vertical="center" wrapText="1"/>
    </xf>
    <xf numFmtId="0" fontId="16" fillId="6" borderId="29" xfId="0" applyFont="1" applyFill="1" applyBorder="1" applyAlignment="1" applyProtection="1">
      <alignment horizontal="center" vertical="center" wrapText="1"/>
    </xf>
    <xf numFmtId="0" fontId="16" fillId="6" borderId="43" xfId="0" applyFont="1" applyFill="1" applyBorder="1" applyAlignment="1" applyProtection="1">
      <alignment horizontal="center" vertical="center" wrapText="1"/>
    </xf>
    <xf numFmtId="39" fontId="16" fillId="6" borderId="225" xfId="0" applyNumberFormat="1" applyFont="1" applyFill="1" applyBorder="1" applyAlignment="1" applyProtection="1">
      <alignment horizontal="center" vertical="center" wrapText="1"/>
    </xf>
    <xf numFmtId="0" fontId="55" fillId="0" borderId="46" xfId="0" applyFont="1" applyBorder="1" applyAlignment="1" applyProtection="1">
      <alignment horizontal="left" vertical="center" wrapText="1" indent="1"/>
      <protection locked="0"/>
    </xf>
    <xf numFmtId="0" fontId="55" fillId="0" borderId="36" xfId="0" applyFont="1" applyBorder="1" applyAlignment="1" applyProtection="1">
      <alignment horizontal="left" vertical="center" wrapText="1" indent="1"/>
      <protection locked="0"/>
    </xf>
    <xf numFmtId="0" fontId="55" fillId="0" borderId="0" xfId="0" applyFont="1" applyBorder="1" applyAlignment="1" applyProtection="1">
      <alignment horizontal="left" vertical="center" wrapText="1" indent="1"/>
      <protection locked="0"/>
    </xf>
    <xf numFmtId="0" fontId="27" fillId="6" borderId="38" xfId="0" applyFont="1" applyFill="1" applyBorder="1" applyAlignment="1" applyProtection="1">
      <alignment horizontal="center" vertical="center" wrapText="1"/>
    </xf>
    <xf numFmtId="0" fontId="27" fillId="6" borderId="42" xfId="0" applyFont="1" applyFill="1" applyBorder="1" applyAlignment="1" applyProtection="1">
      <alignment horizontal="center" vertical="center" wrapText="1"/>
    </xf>
    <xf numFmtId="0" fontId="17" fillId="9" borderId="120" xfId="9" applyFont="1" applyFill="1" applyBorder="1" applyAlignment="1" applyProtection="1">
      <alignment horizontal="left" vertical="center" indent="1" readingOrder="1"/>
    </xf>
    <xf numFmtId="0" fontId="4" fillId="0" borderId="0" xfId="6" applyFont="1" applyBorder="1" applyAlignment="1" applyProtection="1">
      <alignment horizontal="center" vertical="center" wrapText="1"/>
    </xf>
    <xf numFmtId="0" fontId="55" fillId="0" borderId="120" xfId="0" applyFont="1" applyFill="1" applyBorder="1" applyAlignment="1" applyProtection="1">
      <alignment horizontal="center" vertical="center"/>
    </xf>
    <xf numFmtId="0" fontId="4" fillId="10" borderId="0" xfId="0" applyFont="1" applyFill="1" applyBorder="1" applyAlignment="1" applyProtection="1">
      <alignment horizontal="center" vertical="center" textRotation="90" wrapText="1"/>
    </xf>
    <xf numFmtId="0" fontId="4" fillId="10" borderId="126" xfId="0" applyFont="1" applyFill="1" applyBorder="1" applyAlignment="1" applyProtection="1">
      <alignment horizontal="center" vertical="center" textRotation="90" wrapText="1"/>
    </xf>
    <xf numFmtId="0" fontId="4" fillId="10" borderId="103" xfId="0" applyFont="1" applyFill="1" applyBorder="1" applyAlignment="1" applyProtection="1">
      <alignment horizontal="center" vertical="center" textRotation="90"/>
    </xf>
    <xf numFmtId="0" fontId="27" fillId="6" borderId="126" xfId="0" applyFont="1" applyFill="1" applyBorder="1" applyAlignment="1" applyProtection="1">
      <alignment horizontal="center" vertical="center" textRotation="90"/>
    </xf>
    <xf numFmtId="0" fontId="27" fillId="6" borderId="0" xfId="0" applyFont="1" applyFill="1" applyBorder="1" applyAlignment="1" applyProtection="1">
      <alignment horizontal="center" vertical="center" textRotation="90"/>
    </xf>
    <xf numFmtId="0" fontId="27" fillId="6" borderId="103" xfId="0" applyFont="1" applyFill="1" applyBorder="1" applyAlignment="1" applyProtection="1">
      <alignment horizontal="center" vertical="center" textRotation="90"/>
    </xf>
    <xf numFmtId="49" fontId="57" fillId="9" borderId="128" xfId="0" applyNumberFormat="1" applyFont="1" applyFill="1" applyBorder="1" applyAlignment="1" applyProtection="1">
      <alignment horizontal="left" vertical="center" wrapText="1" indent="1"/>
    </xf>
    <xf numFmtId="49" fontId="57" fillId="9" borderId="129" xfId="0" applyNumberFormat="1" applyFont="1" applyFill="1" applyBorder="1" applyAlignment="1" applyProtection="1">
      <alignment horizontal="left" vertical="center" wrapText="1" indent="1"/>
    </xf>
    <xf numFmtId="0" fontId="55" fillId="10" borderId="120" xfId="0" applyFont="1" applyFill="1" applyBorder="1" applyAlignment="1" applyProtection="1">
      <alignment horizontal="center" vertical="center" textRotation="90" wrapText="1"/>
    </xf>
    <xf numFmtId="0" fontId="27" fillId="6" borderId="120" xfId="0" applyFont="1" applyFill="1" applyBorder="1" applyAlignment="1" applyProtection="1">
      <alignment horizontal="center" vertical="center" textRotation="90" wrapText="1"/>
    </xf>
    <xf numFmtId="49" fontId="74" fillId="9" borderId="121" xfId="9" applyNumberFormat="1" applyFont="1" applyFill="1" applyBorder="1" applyAlignment="1" applyProtection="1">
      <alignment horizontal="left" vertical="center" wrapText="1" indent="1"/>
    </xf>
    <xf numFmtId="49" fontId="73" fillId="9" borderId="31" xfId="9" applyNumberFormat="1" applyFont="1" applyFill="1" applyBorder="1" applyAlignment="1" applyProtection="1">
      <alignment horizontal="left" vertical="center" wrapText="1" indent="1"/>
    </xf>
    <xf numFmtId="49" fontId="73" fillId="9" borderId="65" xfId="9" applyNumberFormat="1" applyFont="1" applyFill="1" applyBorder="1" applyAlignment="1" applyProtection="1">
      <alignment horizontal="left" vertical="center" wrapText="1" indent="1"/>
    </xf>
    <xf numFmtId="0" fontId="66" fillId="7" borderId="0" xfId="9" applyFont="1" applyFill="1" applyBorder="1" applyAlignment="1" applyProtection="1">
      <alignment horizontal="center" vertical="center" wrapText="1"/>
    </xf>
    <xf numFmtId="0" fontId="66" fillId="7" borderId="0" xfId="0" applyFont="1" applyFill="1" applyBorder="1" applyAlignment="1" applyProtection="1">
      <alignment vertical="center"/>
    </xf>
    <xf numFmtId="49" fontId="27" fillId="6" borderId="124" xfId="0" applyNumberFormat="1" applyFont="1" applyFill="1" applyBorder="1" applyAlignment="1" applyProtection="1">
      <alignment horizontal="center" vertical="center" textRotation="90" wrapText="1"/>
    </xf>
    <xf numFmtId="49" fontId="73" fillId="9" borderId="121" xfId="9" applyNumberFormat="1" applyFont="1" applyFill="1" applyBorder="1" applyAlignment="1" applyProtection="1">
      <alignment horizontal="left" vertical="center" wrapText="1" indent="1"/>
    </xf>
    <xf numFmtId="49" fontId="73" fillId="9" borderId="122" xfId="9" applyNumberFormat="1" applyFont="1" applyFill="1" applyBorder="1" applyAlignment="1" applyProtection="1">
      <alignment horizontal="left" vertical="center" wrapText="1" indent="1"/>
    </xf>
    <xf numFmtId="49" fontId="57" fillId="9" borderId="120" xfId="0" applyNumberFormat="1" applyFont="1" applyFill="1" applyBorder="1" applyAlignment="1" applyProtection="1">
      <alignment horizontal="left" vertical="center" wrapText="1" indent="1"/>
    </xf>
    <xf numFmtId="49" fontId="57" fillId="9" borderId="118" xfId="9" applyNumberFormat="1" applyFont="1" applyFill="1" applyBorder="1" applyAlignment="1" applyProtection="1">
      <alignment horizontal="left" vertical="center" wrapText="1" indent="1"/>
    </xf>
    <xf numFmtId="49" fontId="57" fillId="9" borderId="24" xfId="9" applyNumberFormat="1" applyFont="1" applyFill="1" applyBorder="1" applyAlignment="1" applyProtection="1">
      <alignment horizontal="left" vertical="center" wrapText="1" indent="1"/>
    </xf>
    <xf numFmtId="49" fontId="57" fillId="9" borderId="34" xfId="9" applyNumberFormat="1" applyFont="1" applyFill="1" applyBorder="1" applyAlignment="1" applyProtection="1">
      <alignment horizontal="left" vertical="center" wrapText="1" indent="1"/>
    </xf>
    <xf numFmtId="0" fontId="55" fillId="10" borderId="123" xfId="0" applyFont="1" applyFill="1" applyBorder="1" applyAlignment="1" applyProtection="1">
      <alignment horizontal="center" vertical="center" textRotation="90"/>
    </xf>
    <xf numFmtId="0" fontId="55" fillId="10" borderId="124" xfId="0" applyFont="1" applyFill="1" applyBorder="1" applyAlignment="1" applyProtection="1">
      <alignment horizontal="center" vertical="center" textRotation="90"/>
    </xf>
    <xf numFmtId="0" fontId="55" fillId="10" borderId="127" xfId="0" applyFont="1" applyFill="1" applyBorder="1" applyAlignment="1" applyProtection="1">
      <alignment horizontal="center" vertical="center" textRotation="90"/>
    </xf>
    <xf numFmtId="0" fontId="55" fillId="10" borderId="124" xfId="0" applyFont="1" applyFill="1" applyBorder="1" applyAlignment="1" applyProtection="1">
      <alignment horizontal="center" vertical="center" textRotation="90" wrapText="1"/>
    </xf>
    <xf numFmtId="49" fontId="57" fillId="9" borderId="125" xfId="0" applyNumberFormat="1" applyFont="1" applyFill="1" applyBorder="1" applyAlignment="1" applyProtection="1">
      <alignment horizontal="left" vertical="center" wrapText="1" indent="1"/>
    </xf>
    <xf numFmtId="49" fontId="57" fillId="9" borderId="21" xfId="0" applyNumberFormat="1" applyFont="1" applyFill="1" applyBorder="1" applyAlignment="1" applyProtection="1">
      <alignment horizontal="left" vertical="center" wrapText="1" indent="1"/>
    </xf>
    <xf numFmtId="49" fontId="57" fillId="9" borderId="47" xfId="0" applyNumberFormat="1" applyFont="1" applyFill="1" applyBorder="1" applyAlignment="1" applyProtection="1">
      <alignment horizontal="left" vertical="center" wrapText="1" indent="1"/>
    </xf>
    <xf numFmtId="49" fontId="57" fillId="9" borderId="22" xfId="0" applyNumberFormat="1" applyFont="1" applyFill="1" applyBorder="1" applyAlignment="1" applyProtection="1">
      <alignment horizontal="left" vertical="center" wrapText="1" indent="1"/>
    </xf>
    <xf numFmtId="0" fontId="27" fillId="6" borderId="124" xfId="0" applyFont="1" applyFill="1" applyBorder="1" applyAlignment="1" applyProtection="1">
      <alignment horizontal="center" vertical="center" textRotation="90" wrapText="1"/>
    </xf>
    <xf numFmtId="0" fontId="27" fillId="6" borderId="126" xfId="0" applyFont="1" applyFill="1" applyBorder="1" applyAlignment="1" applyProtection="1">
      <alignment horizontal="center" vertical="center" textRotation="90" wrapText="1"/>
    </xf>
    <xf numFmtId="49" fontId="57" fillId="9" borderId="23" xfId="0" applyNumberFormat="1" applyFont="1" applyFill="1" applyBorder="1" applyAlignment="1" applyProtection="1">
      <alignment horizontal="left" vertical="center" wrapText="1" indent="1"/>
    </xf>
    <xf numFmtId="49" fontId="57" fillId="9" borderId="0" xfId="0" applyNumberFormat="1" applyFont="1" applyFill="1" applyBorder="1" applyAlignment="1" applyProtection="1">
      <alignment horizontal="left" vertical="center" wrapText="1" indent="1"/>
    </xf>
    <xf numFmtId="49" fontId="57" fillId="9" borderId="128" xfId="0" applyNumberFormat="1" applyFont="1" applyFill="1" applyBorder="1" applyAlignment="1" applyProtection="1">
      <alignment horizontal="left" vertical="center" indent="1"/>
    </xf>
    <xf numFmtId="49" fontId="57" fillId="9" borderId="129" xfId="0" applyNumberFormat="1" applyFont="1" applyFill="1" applyBorder="1" applyAlignment="1" applyProtection="1">
      <alignment horizontal="left" vertical="center" indent="1"/>
    </xf>
    <xf numFmtId="49" fontId="55" fillId="10" borderId="126" xfId="9" applyNumberFormat="1" applyFont="1" applyFill="1" applyBorder="1" applyAlignment="1" applyProtection="1">
      <alignment horizontal="center" vertical="center" textRotation="90" wrapText="1"/>
    </xf>
    <xf numFmtId="49" fontId="55" fillId="10" borderId="0" xfId="9" applyNumberFormat="1" applyFont="1" applyFill="1" applyBorder="1" applyAlignment="1" applyProtection="1">
      <alignment horizontal="center" vertical="center" textRotation="90" wrapText="1"/>
    </xf>
    <xf numFmtId="49" fontId="55" fillId="10" borderId="103" xfId="9" applyNumberFormat="1" applyFont="1" applyFill="1" applyBorder="1" applyAlignment="1" applyProtection="1">
      <alignment horizontal="center" vertical="center" textRotation="90" wrapText="1"/>
    </xf>
    <xf numFmtId="49" fontId="4" fillId="10" borderId="124" xfId="0" applyNumberFormat="1" applyFont="1" applyFill="1" applyBorder="1" applyAlignment="1" applyProtection="1">
      <alignment horizontal="center" vertical="center" textRotation="90" wrapText="1"/>
    </xf>
    <xf numFmtId="0" fontId="55" fillId="9" borderId="120" xfId="0" applyFont="1" applyFill="1" applyBorder="1" applyAlignment="1" applyProtection="1">
      <alignment horizontal="center" vertical="center"/>
    </xf>
    <xf numFmtId="49" fontId="27" fillId="6" borderId="123" xfId="0" applyNumberFormat="1" applyFont="1" applyFill="1" applyBorder="1" applyAlignment="1" applyProtection="1">
      <alignment horizontal="center" vertical="center" textRotation="90" wrapText="1"/>
    </xf>
    <xf numFmtId="49" fontId="73" fillId="9" borderId="117" xfId="9" applyNumberFormat="1" applyFont="1" applyFill="1" applyBorder="1" applyAlignment="1" applyProtection="1">
      <alignment horizontal="left" vertical="center" wrapText="1" indent="1"/>
    </xf>
    <xf numFmtId="49" fontId="57" fillId="9" borderId="25" xfId="9" applyNumberFormat="1" applyFont="1" applyFill="1" applyBorder="1" applyAlignment="1" applyProtection="1">
      <alignment horizontal="left" vertical="center" wrapText="1" indent="1"/>
    </xf>
    <xf numFmtId="49" fontId="57" fillId="9" borderId="113" xfId="9" applyNumberFormat="1" applyFont="1" applyFill="1" applyBorder="1" applyAlignment="1" applyProtection="1">
      <alignment horizontal="left" vertical="center" wrapText="1" indent="1"/>
    </xf>
    <xf numFmtId="0" fontId="27" fillId="6" borderId="149" xfId="9" applyFont="1" applyFill="1" applyBorder="1" applyAlignment="1" applyProtection="1">
      <alignment horizontal="center" vertical="center"/>
    </xf>
    <xf numFmtId="0" fontId="27" fillId="6" borderId="150" xfId="9" applyFont="1" applyFill="1" applyBorder="1" applyAlignment="1" applyProtection="1">
      <alignment horizontal="center" vertical="center"/>
    </xf>
    <xf numFmtId="0" fontId="55" fillId="0" borderId="104" xfId="0" applyFont="1" applyFill="1" applyBorder="1" applyAlignment="1" applyProtection="1">
      <alignment horizontal="left" vertical="center" indent="1"/>
      <protection locked="0"/>
    </xf>
    <xf numFmtId="0" fontId="27" fillId="6" borderId="104" xfId="0" applyFont="1" applyFill="1" applyBorder="1" applyAlignment="1" applyProtection="1">
      <alignment horizontal="center" vertical="center"/>
    </xf>
    <xf numFmtId="0" fontId="41" fillId="4" borderId="106" xfId="6" applyFont="1" applyFill="1" applyBorder="1" applyAlignment="1" applyProtection="1">
      <alignment horizontal="left" vertical="center" wrapText="1" indent="1"/>
    </xf>
    <xf numFmtId="0" fontId="41" fillId="4" borderId="23" xfId="6" applyFont="1" applyFill="1" applyBorder="1" applyAlignment="1" applyProtection="1">
      <alignment horizontal="left" vertical="center" wrapText="1" indent="1"/>
    </xf>
    <xf numFmtId="0" fontId="17" fillId="5" borderId="107" xfId="8" applyFont="1" applyFill="1" applyBorder="1" applyAlignment="1" applyProtection="1">
      <alignment horizontal="left" vertical="center" wrapText="1" indent="1"/>
    </xf>
    <xf numFmtId="0" fontId="17" fillId="5" borderId="22" xfId="8" applyFont="1" applyFill="1" applyBorder="1" applyAlignment="1" applyProtection="1">
      <alignment horizontal="left" vertical="center" wrapText="1" indent="1"/>
    </xf>
    <xf numFmtId="0" fontId="17" fillId="5" borderId="102" xfId="8" applyFont="1" applyFill="1" applyBorder="1" applyAlignment="1" applyProtection="1">
      <alignment horizontal="left" vertical="center" wrapText="1" indent="1"/>
    </xf>
    <xf numFmtId="0" fontId="17" fillId="5" borderId="0" xfId="8" applyFont="1" applyFill="1" applyBorder="1" applyAlignment="1" applyProtection="1">
      <alignment horizontal="left" vertical="center" wrapText="1" indent="1"/>
    </xf>
    <xf numFmtId="0" fontId="44" fillId="7" borderId="103" xfId="4" applyFont="1" applyFill="1" applyBorder="1" applyAlignment="1" applyProtection="1">
      <alignment horizontal="center" vertical="center" wrapText="1"/>
    </xf>
    <xf numFmtId="0" fontId="17" fillId="4" borderId="50" xfId="4" applyFont="1" applyFill="1" applyBorder="1" applyAlignment="1" applyProtection="1">
      <alignment horizontal="left" vertical="center" wrapText="1" indent="1"/>
    </xf>
    <xf numFmtId="0" fontId="17" fillId="4" borderId="0" xfId="4" applyFont="1" applyFill="1" applyBorder="1" applyAlignment="1" applyProtection="1">
      <alignment horizontal="left" vertical="center" wrapText="1" indent="1"/>
    </xf>
    <xf numFmtId="0" fontId="4" fillId="4" borderId="50" xfId="4" applyFont="1" applyFill="1" applyBorder="1" applyAlignment="1" applyProtection="1">
      <alignment horizontal="left" vertical="center" wrapText="1" indent="1"/>
    </xf>
    <xf numFmtId="0" fontId="4" fillId="4" borderId="0" xfId="4" applyFont="1" applyFill="1" applyBorder="1" applyAlignment="1" applyProtection="1">
      <alignment horizontal="left" vertical="center" wrapText="1" indent="1"/>
    </xf>
    <xf numFmtId="0" fontId="27" fillId="6" borderId="48" xfId="0" applyFont="1" applyFill="1" applyBorder="1" applyAlignment="1" applyProtection="1">
      <alignment horizontal="center" vertical="center" wrapText="1"/>
    </xf>
    <xf numFmtId="0" fontId="27" fillId="7" borderId="132" xfId="4" applyFont="1" applyFill="1" applyBorder="1" applyAlignment="1" applyProtection="1">
      <alignment horizontal="center" vertical="center"/>
    </xf>
    <xf numFmtId="0" fontId="27" fillId="7" borderId="133" xfId="4" applyFont="1" applyFill="1" applyBorder="1" applyAlignment="1" applyProtection="1">
      <alignment horizontal="center" vertical="center"/>
    </xf>
    <xf numFmtId="0" fontId="27" fillId="6" borderId="48" xfId="0" applyFont="1" applyFill="1" applyBorder="1" applyAlignment="1" applyProtection="1">
      <alignment horizontal="left" vertical="center" wrapText="1" indent="1"/>
    </xf>
    <xf numFmtId="0" fontId="27" fillId="6" borderId="26" xfId="0" applyFont="1" applyFill="1" applyBorder="1" applyAlignment="1" applyProtection="1">
      <alignment horizontal="center" vertical="center" wrapText="1"/>
    </xf>
    <xf numFmtId="0" fontId="27" fillId="6" borderId="28" xfId="0" applyFont="1" applyFill="1" applyBorder="1" applyAlignment="1" applyProtection="1">
      <alignment horizontal="center" vertical="center" wrapText="1"/>
    </xf>
    <xf numFmtId="0" fontId="27" fillId="6" borderId="74" xfId="0" applyFont="1" applyFill="1" applyBorder="1" applyAlignment="1" applyProtection="1">
      <alignment horizontal="center" vertical="center" wrapText="1"/>
    </xf>
    <xf numFmtId="0" fontId="27" fillId="6" borderId="78" xfId="0" applyFont="1" applyFill="1" applyBorder="1" applyAlignment="1" applyProtection="1">
      <alignment horizontal="center" vertical="center" wrapText="1"/>
    </xf>
    <xf numFmtId="0" fontId="27" fillId="7" borderId="131" xfId="4" applyFont="1" applyFill="1" applyBorder="1" applyAlignment="1" applyProtection="1">
      <alignment horizontal="center" vertical="center"/>
    </xf>
    <xf numFmtId="0" fontId="39" fillId="7" borderId="0" xfId="4" applyFont="1" applyFill="1" applyBorder="1" applyAlignment="1" applyProtection="1">
      <alignment horizontal="center" vertical="center" wrapText="1"/>
    </xf>
    <xf numFmtId="0" fontId="72" fillId="0" borderId="19" xfId="0" applyFont="1" applyBorder="1" applyAlignment="1" applyProtection="1">
      <alignment horizontal="center"/>
    </xf>
    <xf numFmtId="0" fontId="72" fillId="0" borderId="18" xfId="0" applyFont="1" applyBorder="1" applyAlignment="1" applyProtection="1">
      <alignment horizontal="center"/>
    </xf>
    <xf numFmtId="0" fontId="72" fillId="0" borderId="20" xfId="0" applyFont="1" applyBorder="1" applyAlignment="1" applyProtection="1">
      <alignment horizontal="center"/>
    </xf>
    <xf numFmtId="10" fontId="5" fillId="3" borderId="26" xfId="5" applyNumberFormat="1" applyFont="1" applyFill="1" applyBorder="1" applyAlignment="1" applyProtection="1">
      <alignment horizontal="left" vertical="center" indent="1"/>
      <protection locked="0"/>
    </xf>
    <xf numFmtId="10" fontId="5" fillId="3" borderId="0" xfId="5" applyNumberFormat="1" applyFont="1" applyFill="1" applyBorder="1" applyAlignment="1" applyProtection="1">
      <alignment horizontal="left" vertical="center" indent="1"/>
      <protection locked="0"/>
    </xf>
    <xf numFmtId="10" fontId="5" fillId="9" borderId="26" xfId="5" applyNumberFormat="1" applyFont="1" applyFill="1" applyBorder="1" applyAlignment="1" applyProtection="1">
      <alignment horizontal="left" vertical="center" indent="1"/>
    </xf>
    <xf numFmtId="10" fontId="5" fillId="9" borderId="0" xfId="5" applyNumberFormat="1" applyFont="1" applyFill="1" applyBorder="1" applyAlignment="1" applyProtection="1">
      <alignment horizontal="left" vertical="center" indent="1"/>
    </xf>
  </cellXfs>
  <cellStyles count="13">
    <cellStyle name="Comma" xfId="1" builtinId="3"/>
    <cellStyle name="Normal" xfId="0" builtinId="0"/>
    <cellStyle name="Normal 2" xfId="2" xr:uid="{00000000-0005-0000-0000-000002000000}"/>
    <cellStyle name="Normal 2 2" xfId="3" xr:uid="{00000000-0005-0000-0000-000003000000}"/>
    <cellStyle name="Normal 2 2 2" xfId="6" xr:uid="{00000000-0005-0000-0000-000004000000}"/>
    <cellStyle name="Normal 2 3" xfId="7" xr:uid="{00000000-0005-0000-0000-000005000000}"/>
    <cellStyle name="Normal 3" xfId="4" xr:uid="{00000000-0005-0000-0000-000006000000}"/>
    <cellStyle name="Normal 3 2" xfId="8" xr:uid="{00000000-0005-0000-0000-000007000000}"/>
    <cellStyle name="Normal 4 2" xfId="11" xr:uid="{8D31D0DD-0CB6-4370-9CDA-4B246F63EF72}"/>
    <cellStyle name="Normal 5" xfId="10" xr:uid="{8E92E625-ACD9-4352-BC10-194819E416FF}"/>
    <cellStyle name="Normal 6" xfId="9" xr:uid="{E4792C03-C184-4B58-B96E-94B558592798}"/>
    <cellStyle name="Percent" xfId="5" builtinId="5"/>
    <cellStyle name="Percent 2" xfId="12" xr:uid="{27F3468B-EF10-4F38-A96E-B4A43B68BFB5}"/>
  </cellStyles>
  <dxfs count="18">
    <dxf>
      <font>
        <color rgb="FF9C0006"/>
      </font>
      <fill>
        <patternFill>
          <bgColor rgb="FFFFC7CE"/>
        </patternFill>
      </fill>
    </dxf>
    <dxf>
      <fill>
        <patternFill>
          <bgColor theme="0" tint="-4.9989318521683403E-2"/>
        </patternFill>
      </fill>
    </dxf>
    <dxf>
      <fill>
        <patternFill>
          <bgColor rgb="FF00B050"/>
        </patternFill>
      </fill>
    </dxf>
    <dxf>
      <fill>
        <patternFill>
          <bgColor rgb="FFFFFF00"/>
        </patternFill>
      </fill>
    </dxf>
    <dxf>
      <font>
        <color auto="1"/>
      </font>
      <fill>
        <patternFill>
          <bgColor rgb="FFFF9F9F"/>
        </patternFill>
      </fill>
    </dxf>
    <dxf>
      <font>
        <color theme="0"/>
      </font>
      <fill>
        <patternFill>
          <bgColor rgb="FFFF0000"/>
        </patternFill>
      </fill>
    </dxf>
    <dxf>
      <fill>
        <patternFill>
          <bgColor theme="0" tint="-4.9989318521683403E-2"/>
        </patternFill>
      </fill>
    </dxf>
    <dxf>
      <fill>
        <patternFill>
          <bgColor rgb="FF00B050"/>
        </patternFill>
      </fill>
    </dxf>
    <dxf>
      <fill>
        <patternFill>
          <bgColor rgb="FFFFFF00"/>
        </patternFill>
      </fill>
    </dxf>
    <dxf>
      <font>
        <color auto="1"/>
      </font>
      <fill>
        <patternFill>
          <bgColor rgb="FFFF9F9F"/>
        </patternFill>
      </fill>
    </dxf>
    <dxf>
      <font>
        <color theme="0"/>
      </font>
      <fill>
        <patternFill>
          <bgColor rgb="FFFF0000"/>
        </patternFill>
      </fill>
    </dxf>
    <dxf>
      <font>
        <color auto="1"/>
      </font>
      <fill>
        <patternFill>
          <bgColor theme="6" tint="0.79998168889431442"/>
        </patternFill>
      </fill>
    </dxf>
    <dxf>
      <font>
        <color auto="1"/>
      </font>
      <fill>
        <patternFill>
          <bgColor theme="5" tint="0.79998168889431442"/>
        </patternFill>
      </fill>
    </dxf>
    <dxf>
      <font>
        <color auto="1"/>
      </font>
      <fill>
        <patternFill>
          <bgColor rgb="FFFFFFBD"/>
        </patternFill>
      </fill>
    </dxf>
    <dxf>
      <font>
        <b val="0"/>
        <i val="0"/>
        <color rgb="FFC00000"/>
      </font>
      <fill>
        <patternFill>
          <bgColor theme="0" tint="-4.9989318521683403E-2"/>
        </patternFill>
      </fill>
      <border>
        <left style="thin">
          <color theme="0" tint="-0.14996795556505021"/>
        </left>
      </border>
    </dxf>
    <dxf>
      <font>
        <b val="0"/>
        <i val="0"/>
        <color rgb="FF00863D"/>
      </font>
      <fill>
        <patternFill>
          <bgColor theme="0" tint="-4.9989318521683403E-2"/>
        </patternFill>
      </fill>
      <border>
        <left style="thin">
          <color theme="0" tint="-0.14996795556505021"/>
        </left>
      </border>
    </dxf>
    <dxf>
      <font>
        <b val="0"/>
        <i val="0"/>
        <strike val="0"/>
        <u val="none"/>
        <color theme="3"/>
      </font>
      <fill>
        <patternFill>
          <bgColor theme="0" tint="-4.9989318521683403E-2"/>
        </patternFill>
      </fill>
      <border>
        <left style="thin">
          <color theme="0" tint="-0.14996795556505021"/>
        </left>
      </border>
    </dxf>
    <dxf>
      <fill>
        <patternFill>
          <bgColor theme="0" tint="-4.9989318521683403E-2"/>
        </patternFill>
      </fill>
    </dxf>
  </dxfs>
  <tableStyles count="0" defaultTableStyle="TableStyleMedium9" defaultPivotStyle="PivotStyleLight16"/>
  <colors>
    <mruColors>
      <color rgb="FFC00000"/>
      <color rgb="FF00863D"/>
      <color rgb="FF009900"/>
      <color rgb="FFFFFFBD"/>
      <color rgb="FFF2F2F2"/>
      <color rgb="FF37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679275425463093E-2"/>
          <c:y val="3.50797049529308E-2"/>
          <c:w val="0.94379117650942024"/>
          <c:h val="0.98245994044389595"/>
        </c:manualLayout>
      </c:layout>
      <c:doughnutChart>
        <c:varyColors val="1"/>
        <c:ser>
          <c:idx val="0"/>
          <c:order val="0"/>
          <c:tx>
            <c:v>0.65 0.05 0.15 0.95 1.8</c:v>
          </c:tx>
          <c:dPt>
            <c:idx val="0"/>
            <c:bubble3D val="0"/>
            <c:spPr>
              <a:solidFill>
                <a:srgbClr val="FF0000"/>
              </a:solidFill>
            </c:spPr>
            <c:extLst>
              <c:ext xmlns:c16="http://schemas.microsoft.com/office/drawing/2014/chart" uri="{C3380CC4-5D6E-409C-BE32-E72D297353CC}">
                <c16:uniqueId val="{00000018-A8A1-4A17-8C72-7D402FD4D125}"/>
              </c:ext>
            </c:extLst>
          </c:dPt>
          <c:dPt>
            <c:idx val="1"/>
            <c:bubble3D val="0"/>
            <c:spPr>
              <a:solidFill>
                <a:schemeClr val="accent6"/>
              </a:solidFill>
            </c:spPr>
            <c:extLst>
              <c:ext xmlns:c16="http://schemas.microsoft.com/office/drawing/2014/chart" uri="{C3380CC4-5D6E-409C-BE32-E72D297353CC}">
                <c16:uniqueId val="{00000019-A8A1-4A17-8C72-7D402FD4D125}"/>
              </c:ext>
            </c:extLst>
          </c:dPt>
          <c:dPt>
            <c:idx val="2"/>
            <c:bubble3D val="0"/>
            <c:spPr>
              <a:solidFill>
                <a:srgbClr val="00B050"/>
              </a:solidFill>
            </c:spPr>
            <c:extLst>
              <c:ext xmlns:c16="http://schemas.microsoft.com/office/drawing/2014/chart" uri="{C3380CC4-5D6E-409C-BE32-E72D297353CC}">
                <c16:uniqueId val="{0000001A-A8A1-4A17-8C72-7D402FD4D125}"/>
              </c:ext>
            </c:extLst>
          </c:dPt>
          <c:dPt>
            <c:idx val="3"/>
            <c:bubble3D val="0"/>
            <c:spPr>
              <a:solidFill>
                <a:schemeClr val="accent1"/>
              </a:solidFill>
            </c:spPr>
            <c:extLst>
              <c:ext xmlns:c16="http://schemas.microsoft.com/office/drawing/2014/chart" uri="{C3380CC4-5D6E-409C-BE32-E72D297353CC}">
                <c16:uniqueId val="{0000001B-A8A1-4A17-8C72-7D402FD4D125}"/>
              </c:ext>
            </c:extLst>
          </c:dPt>
          <c:dPt>
            <c:idx val="4"/>
            <c:bubble3D val="0"/>
            <c:spPr>
              <a:noFill/>
            </c:spPr>
            <c:extLst>
              <c:ext xmlns:c16="http://schemas.microsoft.com/office/drawing/2014/chart" uri="{C3380CC4-5D6E-409C-BE32-E72D297353CC}">
                <c16:uniqueId val="{0000001C-A8A1-4A17-8C72-7D402FD4D125}"/>
              </c:ext>
            </c:extLst>
          </c:dPt>
          <c:cat>
            <c:strLit>
              <c:ptCount val="5"/>
              <c:pt idx="0">
                <c:v>&lt; 80%</c:v>
              </c:pt>
              <c:pt idx="1">
                <c:v>80% to 90%</c:v>
              </c:pt>
              <c:pt idx="2">
                <c:v>90% to 110%</c:v>
              </c:pt>
              <c:pt idx="3">
                <c:v>&gt; 110%</c:v>
              </c:pt>
              <c:pt idx="4">
                <c:v>&gt; 110%</c:v>
              </c:pt>
            </c:strLit>
          </c:cat>
          <c:val>
            <c:numLit>
              <c:formatCode>General</c:formatCode>
              <c:ptCount val="5"/>
              <c:pt idx="0">
                <c:v>0.65</c:v>
              </c:pt>
              <c:pt idx="1">
                <c:v>0.05</c:v>
              </c:pt>
              <c:pt idx="2">
                <c:v>0.15</c:v>
              </c:pt>
              <c:pt idx="3">
                <c:v>0.95</c:v>
              </c:pt>
              <c:pt idx="4">
                <c:v>1.8</c:v>
              </c:pt>
            </c:numLit>
          </c:val>
          <c:extLst>
            <c:ext xmlns:c16="http://schemas.microsoft.com/office/drawing/2014/chart" uri="{C3380CC4-5D6E-409C-BE32-E72D297353CC}">
              <c16:uniqueId val="{00000017-A8A1-4A17-8C72-7D402FD4D125}"/>
            </c:ext>
          </c:extLst>
        </c:ser>
        <c:ser>
          <c:idx val="1"/>
          <c:order val="1"/>
          <c:tx>
            <c:v>0.65 0.05 0.15 0.95 1.8</c:v>
          </c:tx>
          <c:dPt>
            <c:idx val="0"/>
            <c:bubble3D val="0"/>
            <c:spPr>
              <a:solidFill>
                <a:srgbClr val="FF0000"/>
              </a:solidFill>
            </c:spPr>
            <c:extLst>
              <c:ext xmlns:c16="http://schemas.microsoft.com/office/drawing/2014/chart" uri="{C3380CC4-5D6E-409C-BE32-E72D297353CC}">
                <c16:uniqueId val="{0000000D-A8A1-4A17-8C72-7D402FD4D125}"/>
              </c:ext>
            </c:extLst>
          </c:dPt>
          <c:dPt>
            <c:idx val="1"/>
            <c:bubble3D val="0"/>
            <c:spPr>
              <a:solidFill>
                <a:schemeClr val="accent6"/>
              </a:solidFill>
            </c:spPr>
            <c:extLst>
              <c:ext xmlns:c16="http://schemas.microsoft.com/office/drawing/2014/chart" uri="{C3380CC4-5D6E-409C-BE32-E72D297353CC}">
                <c16:uniqueId val="{0000000F-A8A1-4A17-8C72-7D402FD4D125}"/>
              </c:ext>
            </c:extLst>
          </c:dPt>
          <c:dPt>
            <c:idx val="2"/>
            <c:bubble3D val="0"/>
            <c:spPr>
              <a:solidFill>
                <a:srgbClr val="00B050"/>
              </a:solidFill>
            </c:spPr>
            <c:extLst>
              <c:ext xmlns:c16="http://schemas.microsoft.com/office/drawing/2014/chart" uri="{C3380CC4-5D6E-409C-BE32-E72D297353CC}">
                <c16:uniqueId val="{00000011-A8A1-4A17-8C72-7D402FD4D125}"/>
              </c:ext>
            </c:extLst>
          </c:dPt>
          <c:dPt>
            <c:idx val="3"/>
            <c:bubble3D val="0"/>
            <c:spPr>
              <a:solidFill>
                <a:schemeClr val="accent1"/>
              </a:solidFill>
            </c:spPr>
            <c:extLst>
              <c:ext xmlns:c16="http://schemas.microsoft.com/office/drawing/2014/chart" uri="{C3380CC4-5D6E-409C-BE32-E72D297353CC}">
                <c16:uniqueId val="{00000013-A8A1-4A17-8C72-7D402FD4D125}"/>
              </c:ext>
            </c:extLst>
          </c:dPt>
          <c:dPt>
            <c:idx val="4"/>
            <c:bubble3D val="0"/>
            <c:spPr>
              <a:noFill/>
            </c:spPr>
            <c:extLst>
              <c:ext xmlns:c16="http://schemas.microsoft.com/office/drawing/2014/chart" uri="{C3380CC4-5D6E-409C-BE32-E72D297353CC}">
                <c16:uniqueId val="{00000015-A8A1-4A17-8C72-7D402FD4D125}"/>
              </c:ext>
            </c:extLst>
          </c:dPt>
          <c:cat>
            <c:strLit>
              <c:ptCount val="5"/>
              <c:pt idx="0">
                <c:v>&lt; 80%</c:v>
              </c:pt>
              <c:pt idx="1">
                <c:v>80% to 90%</c:v>
              </c:pt>
              <c:pt idx="2">
                <c:v>90% to 110%</c:v>
              </c:pt>
              <c:pt idx="3">
                <c:v>&gt; 110%</c:v>
              </c:pt>
              <c:pt idx="4">
                <c:v>&gt; 110%</c:v>
              </c:pt>
            </c:strLit>
          </c:cat>
          <c:val>
            <c:numLit>
              <c:formatCode>General</c:formatCode>
              <c:ptCount val="5"/>
              <c:pt idx="0">
                <c:v>0.65</c:v>
              </c:pt>
              <c:pt idx="1">
                <c:v>0.05</c:v>
              </c:pt>
              <c:pt idx="2">
                <c:v>0.15</c:v>
              </c:pt>
              <c:pt idx="3">
                <c:v>0.95</c:v>
              </c:pt>
              <c:pt idx="4">
                <c:v>1.8</c:v>
              </c:pt>
            </c:numLit>
          </c:val>
          <c:extLst>
            <c:ext xmlns:c16="http://schemas.microsoft.com/office/drawing/2014/chart" uri="{C3380CC4-5D6E-409C-BE32-E72D297353CC}">
              <c16:uniqueId val="{00000016-A8A1-4A17-8C72-7D402FD4D125}"/>
            </c:ext>
          </c:extLst>
        </c:ser>
        <c:dLbls>
          <c:showLegendKey val="0"/>
          <c:showVal val="0"/>
          <c:showCatName val="0"/>
          <c:showSerName val="0"/>
          <c:showPercent val="0"/>
          <c:showBubbleSize val="0"/>
          <c:showLeaderLines val="1"/>
        </c:dLbls>
        <c:firstSliceAng val="270"/>
        <c:holeSize val="50"/>
      </c:doughnutChart>
      <c:spPr>
        <a:noFill/>
        <a:ln w="25400">
          <a:noFill/>
        </a:ln>
      </c:spPr>
    </c:plotArea>
    <c:legend>
      <c:legendPos val="t"/>
      <c:legendEntry>
        <c:idx val="4"/>
        <c:delete val="1"/>
      </c:legendEntry>
      <c:layout>
        <c:manualLayout>
          <c:xMode val="edge"/>
          <c:yMode val="edge"/>
          <c:x val="7.2921916123995498E-2"/>
          <c:y val="0.58414266958787009"/>
          <c:w val="0.89299708757380403"/>
          <c:h val="0.18518842176324171"/>
        </c:manualLayout>
      </c:layout>
      <c:overlay val="0"/>
      <c:txPr>
        <a:bodyPr/>
        <a:lstStyle/>
        <a:p>
          <a:pPr>
            <a:defRPr sz="900" b="1" i="0" u="none" strike="noStrike" baseline="0">
              <a:solidFill>
                <a:srgbClr val="000000"/>
              </a:solidFill>
              <a:latin typeface="Calibri"/>
              <a:ea typeface="Calibri"/>
              <a:cs typeface="Calibri"/>
            </a:defRPr>
          </a:pPr>
          <a:endParaRPr lang="en-US"/>
        </a:p>
      </c:txPr>
    </c:legend>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KPIs!$C$15:$Z$15</c:f>
          <c:strCache>
            <c:ptCount val="24"/>
            <c:pt idx="0">
              <c:v>KPI-2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KPIs!$A$17:$B$17</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KPIs!$C$17:$Z$17</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886D-4D15-9895-254DC13B7653}"/>
            </c:ext>
          </c:extLst>
        </c:ser>
        <c:ser>
          <c:idx val="1"/>
          <c:order val="1"/>
          <c:tx>
            <c:strRef>
              <c:f>KPIs!$A$19:$B$19</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KPIs!$C$19:$Z$19</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886D-4D15-9895-254DC13B7653}"/>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KPIs!$A$18:$B$18</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KPIs!$C$16:$Z$16</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KPIs!$C$18:$Z$18</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886D-4D15-9895-254DC13B7653}"/>
            </c:ext>
          </c:extLst>
        </c:ser>
        <c:ser>
          <c:idx val="3"/>
          <c:order val="3"/>
          <c:tx>
            <c:strRef>
              <c:f>KPIs!$A$20:$B$20</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KPIs!$C$16:$Z$16</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KPIs!$C$20:$Z$20</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886D-4D15-9895-254DC13B7653}"/>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KPIs!$C$23:$Z$23</c:f>
          <c:strCache>
            <c:ptCount val="24"/>
            <c:pt idx="0">
              <c:v>KPI-3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KPIs!$A$25:$B$25</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KPIs!$C$25:$Z$25</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9B21-4FE5-A70C-60F3836DB1C9}"/>
            </c:ext>
          </c:extLst>
        </c:ser>
        <c:ser>
          <c:idx val="1"/>
          <c:order val="1"/>
          <c:tx>
            <c:strRef>
              <c:f>KPIs!$A$27:$B$27</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KPIs!$C$27:$Z$27</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9B21-4FE5-A70C-60F3836DB1C9}"/>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KPIs!$A$26:$B$26</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KPIs!$C$24:$Z$24</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KPIs!$C$26:$Z$26</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9B21-4FE5-A70C-60F3836DB1C9}"/>
            </c:ext>
          </c:extLst>
        </c:ser>
        <c:ser>
          <c:idx val="3"/>
          <c:order val="3"/>
          <c:tx>
            <c:strRef>
              <c:f>KPIs!$A$28:$B$28</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KPIs!$C$24:$Z$24</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KPIs!$C$28:$Z$28</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9B21-4FE5-A70C-60F3836DB1C9}"/>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KPIs!$C$31:$Z$31</c:f>
          <c:strCache>
            <c:ptCount val="24"/>
            <c:pt idx="0">
              <c:v>KPI-4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KPIs!$A$33:$B$33</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KPIs!$C$33:$Z$33</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50DF-4B43-81BB-A4F696431E63}"/>
            </c:ext>
          </c:extLst>
        </c:ser>
        <c:ser>
          <c:idx val="1"/>
          <c:order val="1"/>
          <c:tx>
            <c:strRef>
              <c:f>KPIs!$A$35:$B$35</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KPIs!$C$35:$Z$35</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50DF-4B43-81BB-A4F696431E63}"/>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KPIs!$A$34:$B$34</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KPIs!$C$32:$Z$32</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KPIs!$C$34:$Z$34</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50DF-4B43-81BB-A4F696431E63}"/>
            </c:ext>
          </c:extLst>
        </c:ser>
        <c:ser>
          <c:idx val="3"/>
          <c:order val="3"/>
          <c:tx>
            <c:strRef>
              <c:f>KPIs!$A$36:$B$36</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KPIs!$C$32:$Z$32</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KPIs!$C$36:$Z$36</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50DF-4B43-81BB-A4F696431E63}"/>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KPIs!$C$39:$Z$39</c:f>
          <c:strCache>
            <c:ptCount val="24"/>
            <c:pt idx="0">
              <c:v>KPI-5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KPIs!$A$41:$B$41</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KPIs!$C$41:$Z$41</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E227-4196-8BB5-FC2BB3169F20}"/>
            </c:ext>
          </c:extLst>
        </c:ser>
        <c:ser>
          <c:idx val="1"/>
          <c:order val="1"/>
          <c:tx>
            <c:strRef>
              <c:f>KPIs!$A$43:$B$43</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KPIs!$C$43:$Z$43</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E227-4196-8BB5-FC2BB3169F20}"/>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KPIs!$A$42:$B$42</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KPIs!$C$40:$Z$40</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KPIs!$C$42:$Z$42</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E227-4196-8BB5-FC2BB3169F20}"/>
            </c:ext>
          </c:extLst>
        </c:ser>
        <c:ser>
          <c:idx val="3"/>
          <c:order val="3"/>
          <c:tx>
            <c:strRef>
              <c:f>KPIs!$A$44:$B$44</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KPIs!$C$40:$Z$40</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KPIs!$C$44:$Z$44</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E227-4196-8BB5-FC2BB3169F20}"/>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KPIs!$C$47:$Z$47</c:f>
          <c:strCache>
            <c:ptCount val="24"/>
            <c:pt idx="0">
              <c:v>KPI-6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KPIs!$A$49:$B$49</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KPIs!$C$49:$Z$49</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D3FB-4C73-A8FB-B72F7F63E755}"/>
            </c:ext>
          </c:extLst>
        </c:ser>
        <c:ser>
          <c:idx val="1"/>
          <c:order val="1"/>
          <c:tx>
            <c:strRef>
              <c:f>KPIs!$A$51:$B$51</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KPIs!$C$51:$Z$51</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D3FB-4C73-A8FB-B72F7F63E755}"/>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KPIs!$A$50:$B$50</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KPIs!$C$48:$Z$48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KPIs!$C$50:$Z$50</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D3FB-4C73-A8FB-B72F7F63E755}"/>
            </c:ext>
          </c:extLst>
        </c:ser>
        <c:ser>
          <c:idx val="3"/>
          <c:order val="3"/>
          <c:tx>
            <c:strRef>
              <c:f>KPIs!$A$52:$B$52</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KPIs!$C$48:$Z$48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KPIs!$C$52:$Z$52</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D3FB-4C73-A8FB-B72F7F63E755}"/>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KPIs!$C$55:$Z$55</c:f>
          <c:strCache>
            <c:ptCount val="24"/>
            <c:pt idx="0">
              <c:v>KPI-7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KPIs!$A$57:$B$57</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KPIs!$C$57:$Z$57</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E5C1-407D-9450-C2E4FF42370A}"/>
            </c:ext>
          </c:extLst>
        </c:ser>
        <c:ser>
          <c:idx val="1"/>
          <c:order val="1"/>
          <c:tx>
            <c:strRef>
              <c:f>KPIs!$A$59:$B$59</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KPIs!$C$59:$Z$59</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E5C1-407D-9450-C2E4FF42370A}"/>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KPIs!$A$58:$B$58</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KPIs!$C$56:$Z$56</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KPIs!$C$58:$Z$58</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E5C1-407D-9450-C2E4FF42370A}"/>
            </c:ext>
          </c:extLst>
        </c:ser>
        <c:ser>
          <c:idx val="3"/>
          <c:order val="3"/>
          <c:tx>
            <c:strRef>
              <c:f>KPIs!$A$60:$B$60</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KPIs!$C$56:$Z$56</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KPIs!$C$60:$Z$60</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E5C1-407D-9450-C2E4FF42370A}"/>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KPIs!$C$63:$Z$63</c:f>
          <c:strCache>
            <c:ptCount val="24"/>
            <c:pt idx="0">
              <c:v>KPI-8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KPIs!$A$65:$B$65</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KPIs!$C$65:$Z$65</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2ECF-4756-87D6-89ECE7F21643}"/>
            </c:ext>
          </c:extLst>
        </c:ser>
        <c:ser>
          <c:idx val="1"/>
          <c:order val="1"/>
          <c:tx>
            <c:strRef>
              <c:f>KPIs!$A$67:$B$67</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KPIs!$C$67:$Z$67</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2ECF-4756-87D6-89ECE7F21643}"/>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KPIs!$A$66:$B$66</c:f>
              <c:strCache>
                <c:ptCount val="2"/>
                <c:pt idx="0">
                  <c:v>Cumulative Planned</c:v>
                </c:pt>
                <c:pt idx="1">
                  <c:v>Cumm. Plan</c:v>
                </c:pt>
              </c:strCache>
            </c:strRef>
          </c:tx>
          <c:spPr>
            <a:ln w="22225" cap="rnd">
              <a:solidFill>
                <a:schemeClr val="bg2">
                  <a:lumMod val="50000"/>
                </a:schemeClr>
              </a:solidFill>
              <a:round/>
            </a:ln>
            <a:effectLst/>
          </c:spPr>
          <c:marker>
            <c:symbol val="none"/>
          </c:marker>
          <c:cat>
            <c:numRef>
              <c:f>KPIs!$C$64:$Z$64</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KPIs!$C$66:$Z$66</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2ECF-4756-87D6-89ECE7F21643}"/>
            </c:ext>
          </c:extLst>
        </c:ser>
        <c:ser>
          <c:idx val="3"/>
          <c:order val="3"/>
          <c:tx>
            <c:strRef>
              <c:f>KPIs!$A$68:$B$68</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KPIs!$C$64:$Z$64</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KPIs!$C$68:$Z$68</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2ECF-4756-87D6-89ECE7F21643}"/>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89518296359121"/>
          <c:y val="4.1950972175597108E-3"/>
          <c:w val="0.9651487165255338"/>
          <c:h val="0.9651487165255338"/>
        </c:manualLayout>
      </c:layout>
      <c:pieChart>
        <c:varyColors val="1"/>
        <c:ser>
          <c:idx val="0"/>
          <c:order val="0"/>
          <c:spPr>
            <a:solidFill>
              <a:srgbClr val="9999FF"/>
            </a:solidFill>
            <a:ln w="12700">
              <a:solidFill>
                <a:srgbClr val="000000"/>
              </a:solidFill>
              <a:prstDash val="solid"/>
            </a:ln>
          </c:spPr>
          <c:dPt>
            <c:idx val="0"/>
            <c:bubble3D val="0"/>
            <c:spPr>
              <a:noFill/>
              <a:ln w="25400">
                <a:noFill/>
              </a:ln>
            </c:spPr>
            <c:extLst>
              <c:ext xmlns:c16="http://schemas.microsoft.com/office/drawing/2014/chart" uri="{C3380CC4-5D6E-409C-BE32-E72D297353CC}">
                <c16:uniqueId val="{00000001-4D0D-42CA-A80C-B87A3E1637A3}"/>
              </c:ext>
            </c:extLst>
          </c:dPt>
          <c:dPt>
            <c:idx val="1"/>
            <c:bubble3D val="0"/>
            <c:spPr>
              <a:solidFill>
                <a:srgbClr val="0000FF"/>
              </a:solidFill>
              <a:ln w="3175">
                <a:solidFill>
                  <a:srgbClr val="C0C0C0"/>
                </a:solidFill>
                <a:prstDash val="solid"/>
              </a:ln>
            </c:spPr>
            <c:extLst>
              <c:ext xmlns:c16="http://schemas.microsoft.com/office/drawing/2014/chart" uri="{C3380CC4-5D6E-409C-BE32-E72D297353CC}">
                <c16:uniqueId val="{00000003-4D0D-42CA-A80C-B87A3E1637A3}"/>
              </c:ext>
            </c:extLst>
          </c:dPt>
          <c:dPt>
            <c:idx val="2"/>
            <c:bubble3D val="0"/>
            <c:spPr>
              <a:noFill/>
              <a:ln w="0">
                <a:noFill/>
              </a:ln>
            </c:spPr>
            <c:extLst>
              <c:ext xmlns:c16="http://schemas.microsoft.com/office/drawing/2014/chart" uri="{C3380CC4-5D6E-409C-BE32-E72D297353CC}">
                <c16:uniqueId val="{00000005-4D0D-42CA-A80C-B87A3E1637A3}"/>
              </c:ext>
            </c:extLst>
          </c:dPt>
          <c:dLbls>
            <c:dLbl>
              <c:idx val="0"/>
              <c:layout>
                <c:manualLayout>
                  <c:x val="0.26547620559584434"/>
                  <c:y val="-1.4499736264639615E-2"/>
                </c:manualLayout>
              </c:layout>
              <c:spPr>
                <a:noFill/>
                <a:ln>
                  <a:noFill/>
                </a:ln>
                <a:effectLst/>
              </c:spPr>
              <c:txPr>
                <a:bodyPr wrap="square" lIns="38100" tIns="19050" rIns="38100" bIns="19050" anchor="ctr" anchorCtr="0">
                  <a:noAutofit/>
                </a:bodyPr>
                <a:lstStyle/>
                <a:p>
                  <a:pPr algn="r">
                    <a:defRPr sz="900" b="1">
                      <a:solidFill>
                        <a:schemeClr val="tx1"/>
                      </a:solidFill>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4690869603871116"/>
                      <c:h val="0.19999969554359545"/>
                    </c:manualLayout>
                  </c15:layout>
                </c:ext>
                <c:ext xmlns:c16="http://schemas.microsoft.com/office/drawing/2014/chart" uri="{C3380CC4-5D6E-409C-BE32-E72D297353CC}">
                  <c16:uniqueId val="{00000001-4D0D-42CA-A80C-B87A3E1637A3}"/>
                </c:ext>
              </c:extLst>
            </c:dLbl>
            <c:dLbl>
              <c:idx val="1"/>
              <c:delete val="1"/>
              <c:extLst>
                <c:ext xmlns:c15="http://schemas.microsoft.com/office/drawing/2012/chart" uri="{CE6537A1-D6FC-4f65-9D91-7224C49458BB}"/>
                <c:ext xmlns:c16="http://schemas.microsoft.com/office/drawing/2014/chart" uri="{C3380CC4-5D6E-409C-BE32-E72D297353CC}">
                  <c16:uniqueId val="{00000003-4D0D-42CA-A80C-B87A3E1637A3}"/>
                </c:ext>
              </c:extLst>
            </c:dLbl>
            <c:dLbl>
              <c:idx val="2"/>
              <c:delete val="1"/>
              <c:extLst>
                <c:ext xmlns:c15="http://schemas.microsoft.com/office/drawing/2012/chart" uri="{CE6537A1-D6FC-4f65-9D91-7224C49458BB}"/>
                <c:ext xmlns:c16="http://schemas.microsoft.com/office/drawing/2014/chart" uri="{C3380CC4-5D6E-409C-BE32-E72D297353CC}">
                  <c16:uniqueId val="{00000005-4D0D-42CA-A80C-B87A3E1637A3}"/>
                </c:ext>
              </c:extLst>
            </c:dLbl>
            <c:spPr>
              <a:noFill/>
              <a:ln>
                <a:noFill/>
              </a:ln>
              <a:effectLst/>
            </c:spPr>
            <c:txPr>
              <a:bodyPr wrap="square" lIns="38100" tIns="19050" rIns="38100" bIns="19050" anchor="ctr">
                <a:spAutoFit/>
              </a:bodyPr>
              <a:lstStyle/>
              <a:p>
                <a:pPr>
                  <a:defRPr>
                    <a:solidFill>
                      <a:schemeClr val="tx1"/>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numRef>
              <c:f>DC!$G$130:$G$132</c:f>
              <c:numCache>
                <c:formatCode>0%</c:formatCode>
                <c:ptCount val="3"/>
                <c:pt idx="0">
                  <c:v>0.94413139911281618</c:v>
                </c:pt>
                <c:pt idx="1">
                  <c:v>0</c:v>
                </c:pt>
                <c:pt idx="2">
                  <c:v>3.6</c:v>
                </c:pt>
              </c:numCache>
            </c:numRef>
          </c:cat>
          <c:val>
            <c:numRef>
              <c:f>DC!$G$130:$G$132</c:f>
              <c:numCache>
                <c:formatCode>0%</c:formatCode>
                <c:ptCount val="3"/>
                <c:pt idx="0">
                  <c:v>0.94413139911281618</c:v>
                </c:pt>
                <c:pt idx="1">
                  <c:v>0</c:v>
                </c:pt>
                <c:pt idx="2">
                  <c:v>3.6</c:v>
                </c:pt>
              </c:numCache>
            </c:numRef>
          </c:val>
          <c:extLst>
            <c:ext xmlns:c16="http://schemas.microsoft.com/office/drawing/2014/chart" uri="{C3380CC4-5D6E-409C-BE32-E72D297353CC}">
              <c16:uniqueId val="{00000006-4D0D-42CA-A80C-B87A3E1637A3}"/>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zero"/>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679275425463093E-2"/>
          <c:y val="3.50797049529308E-2"/>
          <c:w val="0.94379117650942024"/>
          <c:h val="0.98245994044389595"/>
        </c:manualLayout>
      </c:layout>
      <c:doughnutChart>
        <c:varyColors val="1"/>
        <c:ser>
          <c:idx val="0"/>
          <c:order val="0"/>
          <c:tx>
            <c:v>0.65 0.05 0.15 0.95 1.8</c:v>
          </c:tx>
          <c:dPt>
            <c:idx val="0"/>
            <c:bubble3D val="0"/>
            <c:spPr>
              <a:solidFill>
                <a:srgbClr val="FF0000"/>
              </a:solidFill>
            </c:spPr>
            <c:extLst>
              <c:ext xmlns:c16="http://schemas.microsoft.com/office/drawing/2014/chart" uri="{C3380CC4-5D6E-409C-BE32-E72D297353CC}">
                <c16:uniqueId val="{00000001-72F7-4C95-8A00-5BDDCB575ADD}"/>
              </c:ext>
            </c:extLst>
          </c:dPt>
          <c:dPt>
            <c:idx val="1"/>
            <c:bubble3D val="0"/>
            <c:spPr>
              <a:solidFill>
                <a:schemeClr val="accent6"/>
              </a:solidFill>
            </c:spPr>
            <c:extLst>
              <c:ext xmlns:c16="http://schemas.microsoft.com/office/drawing/2014/chart" uri="{C3380CC4-5D6E-409C-BE32-E72D297353CC}">
                <c16:uniqueId val="{00000003-72F7-4C95-8A00-5BDDCB575ADD}"/>
              </c:ext>
            </c:extLst>
          </c:dPt>
          <c:dPt>
            <c:idx val="2"/>
            <c:bubble3D val="0"/>
            <c:spPr>
              <a:solidFill>
                <a:srgbClr val="00B050"/>
              </a:solidFill>
            </c:spPr>
            <c:extLst>
              <c:ext xmlns:c16="http://schemas.microsoft.com/office/drawing/2014/chart" uri="{C3380CC4-5D6E-409C-BE32-E72D297353CC}">
                <c16:uniqueId val="{00000005-72F7-4C95-8A00-5BDDCB575ADD}"/>
              </c:ext>
            </c:extLst>
          </c:dPt>
          <c:dPt>
            <c:idx val="3"/>
            <c:bubble3D val="0"/>
            <c:spPr>
              <a:solidFill>
                <a:schemeClr val="accent1"/>
              </a:solidFill>
            </c:spPr>
            <c:extLst>
              <c:ext xmlns:c16="http://schemas.microsoft.com/office/drawing/2014/chart" uri="{C3380CC4-5D6E-409C-BE32-E72D297353CC}">
                <c16:uniqueId val="{00000007-72F7-4C95-8A00-5BDDCB575ADD}"/>
              </c:ext>
            </c:extLst>
          </c:dPt>
          <c:dPt>
            <c:idx val="4"/>
            <c:bubble3D val="0"/>
            <c:spPr>
              <a:noFill/>
            </c:spPr>
            <c:extLst>
              <c:ext xmlns:c16="http://schemas.microsoft.com/office/drawing/2014/chart" uri="{C3380CC4-5D6E-409C-BE32-E72D297353CC}">
                <c16:uniqueId val="{00000009-72F7-4C95-8A00-5BDDCB575ADD}"/>
              </c:ext>
            </c:extLst>
          </c:dPt>
          <c:cat>
            <c:strLit>
              <c:ptCount val="5"/>
              <c:pt idx="0">
                <c:v>&lt; 80%</c:v>
              </c:pt>
              <c:pt idx="1">
                <c:v>80% to 90%</c:v>
              </c:pt>
              <c:pt idx="2">
                <c:v>90% to 110%</c:v>
              </c:pt>
              <c:pt idx="3">
                <c:v>&gt; 110%</c:v>
              </c:pt>
              <c:pt idx="4">
                <c:v>&gt; 110%</c:v>
              </c:pt>
            </c:strLit>
          </c:cat>
          <c:val>
            <c:numLit>
              <c:formatCode>General</c:formatCode>
              <c:ptCount val="5"/>
              <c:pt idx="0">
                <c:v>0.65</c:v>
              </c:pt>
              <c:pt idx="1">
                <c:v>0.05</c:v>
              </c:pt>
              <c:pt idx="2">
                <c:v>0.15</c:v>
              </c:pt>
              <c:pt idx="3">
                <c:v>0.95</c:v>
              </c:pt>
              <c:pt idx="4">
                <c:v>1.8</c:v>
              </c:pt>
            </c:numLit>
          </c:val>
          <c:extLst>
            <c:ext xmlns:c16="http://schemas.microsoft.com/office/drawing/2014/chart" uri="{C3380CC4-5D6E-409C-BE32-E72D297353CC}">
              <c16:uniqueId val="{0000000A-72F7-4C95-8A00-5BDDCB575ADD}"/>
            </c:ext>
          </c:extLst>
        </c:ser>
        <c:ser>
          <c:idx val="1"/>
          <c:order val="1"/>
          <c:tx>
            <c:v>0.65 0.05 0.15 0.95 1.8</c:v>
          </c:tx>
          <c:dPt>
            <c:idx val="0"/>
            <c:bubble3D val="0"/>
            <c:spPr>
              <a:solidFill>
                <a:srgbClr val="FF0000"/>
              </a:solidFill>
            </c:spPr>
            <c:extLst>
              <c:ext xmlns:c16="http://schemas.microsoft.com/office/drawing/2014/chart" uri="{C3380CC4-5D6E-409C-BE32-E72D297353CC}">
                <c16:uniqueId val="{0000000C-72F7-4C95-8A00-5BDDCB575ADD}"/>
              </c:ext>
            </c:extLst>
          </c:dPt>
          <c:dPt>
            <c:idx val="1"/>
            <c:bubble3D val="0"/>
            <c:spPr>
              <a:solidFill>
                <a:schemeClr val="accent6"/>
              </a:solidFill>
            </c:spPr>
            <c:extLst>
              <c:ext xmlns:c16="http://schemas.microsoft.com/office/drawing/2014/chart" uri="{C3380CC4-5D6E-409C-BE32-E72D297353CC}">
                <c16:uniqueId val="{0000000E-72F7-4C95-8A00-5BDDCB575ADD}"/>
              </c:ext>
            </c:extLst>
          </c:dPt>
          <c:dPt>
            <c:idx val="2"/>
            <c:bubble3D val="0"/>
            <c:spPr>
              <a:solidFill>
                <a:srgbClr val="00B050"/>
              </a:solidFill>
            </c:spPr>
            <c:extLst>
              <c:ext xmlns:c16="http://schemas.microsoft.com/office/drawing/2014/chart" uri="{C3380CC4-5D6E-409C-BE32-E72D297353CC}">
                <c16:uniqueId val="{00000010-72F7-4C95-8A00-5BDDCB575ADD}"/>
              </c:ext>
            </c:extLst>
          </c:dPt>
          <c:dPt>
            <c:idx val="3"/>
            <c:bubble3D val="0"/>
            <c:spPr>
              <a:solidFill>
                <a:schemeClr val="accent1"/>
              </a:solidFill>
            </c:spPr>
            <c:extLst>
              <c:ext xmlns:c16="http://schemas.microsoft.com/office/drawing/2014/chart" uri="{C3380CC4-5D6E-409C-BE32-E72D297353CC}">
                <c16:uniqueId val="{00000012-72F7-4C95-8A00-5BDDCB575ADD}"/>
              </c:ext>
            </c:extLst>
          </c:dPt>
          <c:dPt>
            <c:idx val="4"/>
            <c:bubble3D val="0"/>
            <c:spPr>
              <a:noFill/>
            </c:spPr>
            <c:extLst>
              <c:ext xmlns:c16="http://schemas.microsoft.com/office/drawing/2014/chart" uri="{C3380CC4-5D6E-409C-BE32-E72D297353CC}">
                <c16:uniqueId val="{00000014-72F7-4C95-8A00-5BDDCB575ADD}"/>
              </c:ext>
            </c:extLst>
          </c:dPt>
          <c:cat>
            <c:strLit>
              <c:ptCount val="5"/>
              <c:pt idx="0">
                <c:v>&lt; 80%</c:v>
              </c:pt>
              <c:pt idx="1">
                <c:v>80% to 90%</c:v>
              </c:pt>
              <c:pt idx="2">
                <c:v>90% to 110%</c:v>
              </c:pt>
              <c:pt idx="3">
                <c:v>&gt; 110%</c:v>
              </c:pt>
              <c:pt idx="4">
                <c:v>&gt; 110%</c:v>
              </c:pt>
            </c:strLit>
          </c:cat>
          <c:val>
            <c:numLit>
              <c:formatCode>General</c:formatCode>
              <c:ptCount val="5"/>
              <c:pt idx="0">
                <c:v>0.65</c:v>
              </c:pt>
              <c:pt idx="1">
                <c:v>0.05</c:v>
              </c:pt>
              <c:pt idx="2">
                <c:v>0.15</c:v>
              </c:pt>
              <c:pt idx="3">
                <c:v>0.95</c:v>
              </c:pt>
              <c:pt idx="4">
                <c:v>1.8</c:v>
              </c:pt>
            </c:numLit>
          </c:val>
          <c:extLst>
            <c:ext xmlns:c16="http://schemas.microsoft.com/office/drawing/2014/chart" uri="{C3380CC4-5D6E-409C-BE32-E72D297353CC}">
              <c16:uniqueId val="{00000015-72F7-4C95-8A00-5BDDCB575ADD}"/>
            </c:ext>
          </c:extLst>
        </c:ser>
        <c:dLbls>
          <c:showLegendKey val="0"/>
          <c:showVal val="0"/>
          <c:showCatName val="0"/>
          <c:showSerName val="0"/>
          <c:showPercent val="0"/>
          <c:showBubbleSize val="0"/>
          <c:showLeaderLines val="1"/>
        </c:dLbls>
        <c:firstSliceAng val="270"/>
        <c:holeSize val="50"/>
      </c:doughnutChart>
      <c:spPr>
        <a:noFill/>
        <a:ln w="25400">
          <a:noFill/>
        </a:ln>
      </c:spPr>
    </c:plotArea>
    <c:legend>
      <c:legendPos val="t"/>
      <c:legendEntry>
        <c:idx val="4"/>
        <c:delete val="1"/>
      </c:legendEntry>
      <c:layout>
        <c:manualLayout>
          <c:xMode val="edge"/>
          <c:yMode val="edge"/>
          <c:x val="7.2921916123995498E-2"/>
          <c:y val="0.58414266958787009"/>
          <c:w val="0.89299708757380403"/>
          <c:h val="0.18518842176324171"/>
        </c:manualLayout>
      </c:layout>
      <c:overlay val="0"/>
      <c:txPr>
        <a:bodyPr/>
        <a:lstStyle/>
        <a:p>
          <a:pPr>
            <a:defRPr sz="900" b="1" i="0" u="none" strike="noStrike" baseline="0">
              <a:solidFill>
                <a:srgbClr val="000000"/>
              </a:solidFill>
              <a:latin typeface="Calibri"/>
              <a:ea typeface="Calibri"/>
              <a:cs typeface="Calibri"/>
            </a:defRPr>
          </a:pPr>
          <a:endParaRPr lang="en-US"/>
        </a:p>
      </c:txPr>
    </c:legend>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89518296359121"/>
          <c:y val="4.1950972175597108E-3"/>
          <c:w val="0.9651487165255338"/>
          <c:h val="0.9651487165255338"/>
        </c:manualLayout>
      </c:layout>
      <c:pieChart>
        <c:varyColors val="1"/>
        <c:ser>
          <c:idx val="0"/>
          <c:order val="0"/>
          <c:spPr>
            <a:solidFill>
              <a:srgbClr val="9999FF"/>
            </a:solidFill>
            <a:ln w="12700">
              <a:solidFill>
                <a:srgbClr val="000000"/>
              </a:solidFill>
              <a:prstDash val="solid"/>
            </a:ln>
          </c:spPr>
          <c:dPt>
            <c:idx val="0"/>
            <c:bubble3D val="0"/>
            <c:spPr>
              <a:noFill/>
              <a:ln w="25400">
                <a:noFill/>
              </a:ln>
            </c:spPr>
            <c:extLst>
              <c:ext xmlns:c16="http://schemas.microsoft.com/office/drawing/2014/chart" uri="{C3380CC4-5D6E-409C-BE32-E72D297353CC}">
                <c16:uniqueId val="{00000001-8BF5-4A25-B0EA-701475C97BA9}"/>
              </c:ext>
            </c:extLst>
          </c:dPt>
          <c:dPt>
            <c:idx val="1"/>
            <c:bubble3D val="0"/>
            <c:spPr>
              <a:solidFill>
                <a:srgbClr val="0000FF"/>
              </a:solidFill>
              <a:ln w="3175">
                <a:solidFill>
                  <a:srgbClr val="C0C0C0"/>
                </a:solidFill>
                <a:prstDash val="solid"/>
              </a:ln>
            </c:spPr>
            <c:extLst>
              <c:ext xmlns:c16="http://schemas.microsoft.com/office/drawing/2014/chart" uri="{C3380CC4-5D6E-409C-BE32-E72D297353CC}">
                <c16:uniqueId val="{00000003-8BF5-4A25-B0EA-701475C97BA9}"/>
              </c:ext>
            </c:extLst>
          </c:dPt>
          <c:dPt>
            <c:idx val="2"/>
            <c:bubble3D val="0"/>
            <c:spPr>
              <a:noFill/>
              <a:ln w="0">
                <a:noFill/>
              </a:ln>
            </c:spPr>
            <c:extLst>
              <c:ext xmlns:c16="http://schemas.microsoft.com/office/drawing/2014/chart" uri="{C3380CC4-5D6E-409C-BE32-E72D297353CC}">
                <c16:uniqueId val="{00000005-8BF5-4A25-B0EA-701475C97BA9}"/>
              </c:ext>
            </c:extLst>
          </c:dPt>
          <c:dLbls>
            <c:dLbl>
              <c:idx val="0"/>
              <c:layout>
                <c:manualLayout>
                  <c:x val="6.0581300264169373E-3"/>
                  <c:y val="-6.4506300796607685E-2"/>
                </c:manualLayout>
              </c:layout>
              <c:spPr>
                <a:noFill/>
                <a:ln>
                  <a:noFill/>
                </a:ln>
                <a:effectLst/>
              </c:spPr>
              <c:txPr>
                <a:bodyPr wrap="square" lIns="38100" tIns="19050" rIns="38100" bIns="19050" anchor="ctr" anchorCtr="0">
                  <a:noAutofit/>
                </a:bodyPr>
                <a:lstStyle/>
                <a:p>
                  <a:pPr algn="r">
                    <a:defRPr sz="900" b="1"/>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074294805006228"/>
                      <c:h val="0.12672684119877908"/>
                    </c:manualLayout>
                  </c15:layout>
                </c:ext>
                <c:ext xmlns:c16="http://schemas.microsoft.com/office/drawing/2014/chart" uri="{C3380CC4-5D6E-409C-BE32-E72D297353CC}">
                  <c16:uniqueId val="{00000001-8BF5-4A25-B0EA-701475C97BA9}"/>
                </c:ext>
              </c:extLst>
            </c:dLbl>
            <c:dLbl>
              <c:idx val="1"/>
              <c:delete val="1"/>
              <c:extLst>
                <c:ext xmlns:c15="http://schemas.microsoft.com/office/drawing/2012/chart" uri="{CE6537A1-D6FC-4f65-9D91-7224C49458BB}"/>
                <c:ext xmlns:c16="http://schemas.microsoft.com/office/drawing/2014/chart" uri="{C3380CC4-5D6E-409C-BE32-E72D297353CC}">
                  <c16:uniqueId val="{00000003-8BF5-4A25-B0EA-701475C97BA9}"/>
                </c:ext>
              </c:extLst>
            </c:dLbl>
            <c:dLbl>
              <c:idx val="2"/>
              <c:delete val="1"/>
              <c:extLst>
                <c:ext xmlns:c15="http://schemas.microsoft.com/office/drawing/2012/chart" uri="{CE6537A1-D6FC-4f65-9D91-7224C49458BB}"/>
                <c:ext xmlns:c16="http://schemas.microsoft.com/office/drawing/2014/chart" uri="{C3380CC4-5D6E-409C-BE32-E72D297353CC}">
                  <c16:uniqueId val="{00000005-8BF5-4A25-B0EA-701475C97BA9}"/>
                </c:ext>
              </c:extLst>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numRef>
              <c:f>DC!$G$130:$G$132</c:f>
              <c:numCache>
                <c:formatCode>0%</c:formatCode>
                <c:ptCount val="3"/>
                <c:pt idx="0">
                  <c:v>0.94413139911281618</c:v>
                </c:pt>
                <c:pt idx="1">
                  <c:v>0</c:v>
                </c:pt>
                <c:pt idx="2">
                  <c:v>3.6</c:v>
                </c:pt>
              </c:numCache>
            </c:numRef>
          </c:cat>
          <c:val>
            <c:numRef>
              <c:f>DC!$G$137:$G$139</c:f>
              <c:numCache>
                <c:formatCode>0%</c:formatCode>
                <c:ptCount val="3"/>
                <c:pt idx="0">
                  <c:v>0.7</c:v>
                </c:pt>
                <c:pt idx="1">
                  <c:v>0</c:v>
                </c:pt>
                <c:pt idx="2">
                  <c:v>3.6</c:v>
                </c:pt>
              </c:numCache>
            </c:numRef>
          </c:val>
          <c:extLst>
            <c:ext xmlns:c16="http://schemas.microsoft.com/office/drawing/2014/chart" uri="{C3380CC4-5D6E-409C-BE32-E72D297353CC}">
              <c16:uniqueId val="{00000006-8BF5-4A25-B0EA-701475C97BA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zero"/>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Earned Value S-Curve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'Earned Value &amp; Progress'!$A$10:$B$10</c:f>
              <c:strCache>
                <c:ptCount val="2"/>
                <c:pt idx="0">
                  <c:v>Planned Monthly Value</c:v>
                </c:pt>
              </c:strCache>
            </c:strRef>
          </c:tx>
          <c:spPr>
            <a:solidFill>
              <a:schemeClr val="bg2">
                <a:lumMod val="75000"/>
              </a:schemeClr>
            </a:solidFill>
            <a:ln>
              <a:noFill/>
            </a:ln>
            <a:effectLst/>
          </c:spPr>
          <c:invertIfNegative val="0"/>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Progress'!$C$10:$Z$10</c:f>
              <c:numCache>
                <c:formatCode>#,##0.00</c:formatCode>
                <c:ptCount val="24"/>
                <c:pt idx="0">
                  <c:v>2000</c:v>
                </c:pt>
                <c:pt idx="1">
                  <c:v>3000</c:v>
                </c:pt>
                <c:pt idx="2">
                  <c:v>20000</c:v>
                </c:pt>
                <c:pt idx="3">
                  <c:v>100000</c:v>
                </c:pt>
                <c:pt idx="4">
                  <c:v>1004000</c:v>
                </c:pt>
                <c:pt idx="5">
                  <c:v>1908000</c:v>
                </c:pt>
                <c:pt idx="6">
                  <c:v>2812000</c:v>
                </c:pt>
                <c:pt idx="7">
                  <c:v>3716000</c:v>
                </c:pt>
                <c:pt idx="8">
                  <c:v>4620000</c:v>
                </c:pt>
                <c:pt idx="9">
                  <c:v>5524000</c:v>
                </c:pt>
                <c:pt idx="10">
                  <c:v>6428000</c:v>
                </c:pt>
                <c:pt idx="11">
                  <c:v>7332000</c:v>
                </c:pt>
                <c:pt idx="12">
                  <c:v>8236000</c:v>
                </c:pt>
                <c:pt idx="13">
                  <c:v>9140000</c:v>
                </c:pt>
                <c:pt idx="14">
                  <c:v>10044000</c:v>
                </c:pt>
                <c:pt idx="15">
                  <c:v>10948000</c:v>
                </c:pt>
                <c:pt idx="16">
                  <c:v>11852000</c:v>
                </c:pt>
                <c:pt idx="17">
                  <c:v>3322000</c:v>
                </c:pt>
                <c:pt idx="18">
                  <c:v>323000</c:v>
                </c:pt>
                <c:pt idx="19">
                  <c:v>3200030</c:v>
                </c:pt>
                <c:pt idx="20">
                  <c:v>100000</c:v>
                </c:pt>
                <c:pt idx="21">
                  <c:v>1004000</c:v>
                </c:pt>
                <c:pt idx="22">
                  <c:v>1908000</c:v>
                </c:pt>
                <c:pt idx="23">
                  <c:v>2812000</c:v>
                </c:pt>
              </c:numCache>
            </c:numRef>
          </c:val>
          <c:extLst>
            <c:ext xmlns:c16="http://schemas.microsoft.com/office/drawing/2014/chart" uri="{C3380CC4-5D6E-409C-BE32-E72D297353CC}">
              <c16:uniqueId val="{00000004-71B6-41F2-9EC0-3B5BE50936B2}"/>
            </c:ext>
          </c:extLst>
        </c:ser>
        <c:ser>
          <c:idx val="1"/>
          <c:order val="1"/>
          <c:tx>
            <c:strRef>
              <c:f>'Earned Value &amp; Progress'!$A$12:$B$12</c:f>
              <c:strCache>
                <c:ptCount val="2"/>
                <c:pt idx="0">
                  <c:v>Actual Monthly Value</c:v>
                </c:pt>
                <c:pt idx="1">
                  <c:v>Actual Monthly Value</c:v>
                </c:pt>
              </c:strCache>
            </c:strRef>
          </c:tx>
          <c:spPr>
            <a:solidFill>
              <a:schemeClr val="accent1"/>
            </a:solidFill>
            <a:ln>
              <a:noFill/>
            </a:ln>
            <a:effectLst/>
          </c:spPr>
          <c:invertIfNegative val="0"/>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Progress'!$C$12:$Z$12</c:f>
              <c:numCache>
                <c:formatCode>#,##0.00</c:formatCode>
                <c:ptCount val="24"/>
                <c:pt idx="0">
                  <c:v>3000</c:v>
                </c:pt>
                <c:pt idx="1">
                  <c:v>4000</c:v>
                </c:pt>
                <c:pt idx="2">
                  <c:v>20000</c:v>
                </c:pt>
                <c:pt idx="3">
                  <c:v>100000</c:v>
                </c:pt>
                <c:pt idx="4">
                  <c:v>1004000</c:v>
                </c:pt>
                <c:pt idx="5">
                  <c:v>1908000</c:v>
                </c:pt>
                <c:pt idx="6">
                  <c:v>2812000</c:v>
                </c:pt>
                <c:pt idx="7">
                  <c:v>3716000</c:v>
                </c:pt>
                <c:pt idx="8">
                  <c:v>4620000</c:v>
                </c:pt>
                <c:pt idx="9">
                  <c:v>5524000</c:v>
                </c:pt>
                <c:pt idx="10">
                  <c:v>6428000</c:v>
                </c:pt>
                <c:pt idx="11">
                  <c:v>5000000</c:v>
                </c:pt>
                <c:pt idx="12">
                  <c:v>8236000</c:v>
                </c:pt>
                <c:pt idx="13">
                  <c:v>9140000</c:v>
                </c:pt>
                <c:pt idx="14">
                  <c:v>10044000</c:v>
                </c:pt>
                <c:pt idx="15">
                  <c:v>10948000</c:v>
                </c:pt>
                <c:pt idx="16">
                  <c:v>11852000</c:v>
                </c:pt>
                <c:pt idx="17">
                  <c:v>3322000</c:v>
                </c:pt>
                <c:pt idx="18">
                  <c:v>323000</c:v>
                </c:pt>
                <c:pt idx="19">
                  <c:v>3200030</c:v>
                </c:pt>
                <c:pt idx="20">
                  <c:v>5000</c:v>
                </c:pt>
                <c:pt idx="21">
                  <c:v>500000</c:v>
                </c:pt>
                <c:pt idx="22">
                  <c:v>500000</c:v>
                </c:pt>
                <c:pt idx="23">
                  <c:v>1000000</c:v>
                </c:pt>
              </c:numCache>
            </c:numRef>
          </c:val>
          <c:extLst>
            <c:ext xmlns:c16="http://schemas.microsoft.com/office/drawing/2014/chart" uri="{C3380CC4-5D6E-409C-BE32-E72D297353CC}">
              <c16:uniqueId val="{00000005-71B6-41F2-9EC0-3B5BE50936B2}"/>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'Earned Value &amp; Progress'!$A$14:$B$14</c:f>
              <c:strCache>
                <c:ptCount val="2"/>
                <c:pt idx="0">
                  <c:v>Planned Cumulative Value</c:v>
                </c:pt>
                <c:pt idx="1">
                  <c:v>Planned Comulative Value</c:v>
                </c:pt>
              </c:strCache>
            </c:strRef>
          </c:tx>
          <c:spPr>
            <a:ln w="22225" cap="rnd">
              <a:solidFill>
                <a:schemeClr val="bg2">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Progress'!$C$14:$Z$14</c:f>
              <c:numCache>
                <c:formatCode>#,##0.00</c:formatCode>
                <c:ptCount val="24"/>
                <c:pt idx="0">
                  <c:v>2000</c:v>
                </c:pt>
                <c:pt idx="1">
                  <c:v>5000</c:v>
                </c:pt>
                <c:pt idx="2">
                  <c:v>25000</c:v>
                </c:pt>
                <c:pt idx="3">
                  <c:v>125000</c:v>
                </c:pt>
                <c:pt idx="4">
                  <c:v>1129000</c:v>
                </c:pt>
                <c:pt idx="5">
                  <c:v>3037000</c:v>
                </c:pt>
                <c:pt idx="6">
                  <c:v>5849000</c:v>
                </c:pt>
                <c:pt idx="7">
                  <c:v>9565000</c:v>
                </c:pt>
                <c:pt idx="8">
                  <c:v>14185000</c:v>
                </c:pt>
                <c:pt idx="9">
                  <c:v>19709000</c:v>
                </c:pt>
                <c:pt idx="10">
                  <c:v>26137000</c:v>
                </c:pt>
                <c:pt idx="11">
                  <c:v>33469000</c:v>
                </c:pt>
                <c:pt idx="12">
                  <c:v>41705000</c:v>
                </c:pt>
                <c:pt idx="13">
                  <c:v>50845000</c:v>
                </c:pt>
                <c:pt idx="14">
                  <c:v>60889000</c:v>
                </c:pt>
                <c:pt idx="15">
                  <c:v>71837000</c:v>
                </c:pt>
                <c:pt idx="16">
                  <c:v>83689000</c:v>
                </c:pt>
                <c:pt idx="17">
                  <c:v>87011000</c:v>
                </c:pt>
                <c:pt idx="18">
                  <c:v>87334000</c:v>
                </c:pt>
                <c:pt idx="19">
                  <c:v>90534030</c:v>
                </c:pt>
                <c:pt idx="20">
                  <c:v>90634030</c:v>
                </c:pt>
                <c:pt idx="21">
                  <c:v>91638030</c:v>
                </c:pt>
                <c:pt idx="22">
                  <c:v>93546030</c:v>
                </c:pt>
                <c:pt idx="23">
                  <c:v>96358030</c:v>
                </c:pt>
              </c:numCache>
            </c:numRef>
          </c:val>
          <c:smooth val="0"/>
          <c:extLst>
            <c:ext xmlns:c16="http://schemas.microsoft.com/office/drawing/2014/chart" uri="{C3380CC4-5D6E-409C-BE32-E72D297353CC}">
              <c16:uniqueId val="{00000006-71B6-41F2-9EC0-3B5BE50936B2}"/>
            </c:ext>
          </c:extLst>
        </c:ser>
        <c:ser>
          <c:idx val="3"/>
          <c:order val="3"/>
          <c:tx>
            <c:strRef>
              <c:f>'Earned Value &amp; Progress'!$A$16:$B$16</c:f>
              <c:strCache>
                <c:ptCount val="2"/>
                <c:pt idx="0">
                  <c:v>Actual Comulative Value</c:v>
                </c:pt>
                <c:pt idx="1">
                  <c:v>Actual Comulative Value</c:v>
                </c:pt>
              </c:strCache>
            </c:strRef>
          </c:tx>
          <c:spPr>
            <a:ln w="22225" cap="rnd">
              <a:solidFill>
                <a:schemeClr val="accent1">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Progress'!$C$16:$Z$16</c:f>
              <c:numCache>
                <c:formatCode>#,##0.00</c:formatCode>
                <c:ptCount val="24"/>
                <c:pt idx="0">
                  <c:v>3000</c:v>
                </c:pt>
                <c:pt idx="1">
                  <c:v>7000</c:v>
                </c:pt>
                <c:pt idx="2">
                  <c:v>27000</c:v>
                </c:pt>
                <c:pt idx="3">
                  <c:v>127000</c:v>
                </c:pt>
                <c:pt idx="4">
                  <c:v>1131000</c:v>
                </c:pt>
                <c:pt idx="5">
                  <c:v>3039000</c:v>
                </c:pt>
                <c:pt idx="6">
                  <c:v>5851000</c:v>
                </c:pt>
                <c:pt idx="7">
                  <c:v>9567000</c:v>
                </c:pt>
                <c:pt idx="8">
                  <c:v>14187000</c:v>
                </c:pt>
                <c:pt idx="9">
                  <c:v>19711000</c:v>
                </c:pt>
                <c:pt idx="10">
                  <c:v>26139000</c:v>
                </c:pt>
                <c:pt idx="11">
                  <c:v>31139000</c:v>
                </c:pt>
                <c:pt idx="12">
                  <c:v>39375000</c:v>
                </c:pt>
                <c:pt idx="13">
                  <c:v>48515000</c:v>
                </c:pt>
                <c:pt idx="14">
                  <c:v>58559000</c:v>
                </c:pt>
                <c:pt idx="15">
                  <c:v>69507000</c:v>
                </c:pt>
                <c:pt idx="16">
                  <c:v>81359000</c:v>
                </c:pt>
                <c:pt idx="17">
                  <c:v>84681000</c:v>
                </c:pt>
                <c:pt idx="18">
                  <c:v>85004000</c:v>
                </c:pt>
                <c:pt idx="19">
                  <c:v>88204030</c:v>
                </c:pt>
                <c:pt idx="20">
                  <c:v>88209030</c:v>
                </c:pt>
                <c:pt idx="21">
                  <c:v>88709030</c:v>
                </c:pt>
                <c:pt idx="22">
                  <c:v>89209030</c:v>
                </c:pt>
                <c:pt idx="23">
                  <c:v>90209030</c:v>
                </c:pt>
              </c:numCache>
            </c:numRef>
          </c:val>
          <c:smooth val="0"/>
          <c:extLst>
            <c:ext xmlns:c16="http://schemas.microsoft.com/office/drawing/2014/chart" uri="{C3380CC4-5D6E-409C-BE32-E72D297353CC}">
              <c16:uniqueId val="{00000007-71B6-41F2-9EC0-3B5BE50936B2}"/>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b"/>
        <c:numFmt formatCode="mmm\-yy" sourceLinked="1"/>
        <c:majorTickMark val="out"/>
        <c:minorTickMark val="none"/>
        <c:tickLblPos val="nextTo"/>
        <c:crossAx val="1561853024"/>
        <c:crosses val="autoZero"/>
        <c:auto val="1"/>
        <c:lblOffset val="100"/>
        <c:baseTimeUnit val="months"/>
      </c:dateAx>
      <c:spPr>
        <a:pattFill prst="ltDnDiag">
          <a:fgClr>
            <a:schemeClr val="dk1">
              <a:lumMod val="15000"/>
              <a:lumOff val="85000"/>
            </a:schemeClr>
          </a:fgClr>
          <a:bgClr>
            <a:schemeClr val="lt1"/>
          </a:bgClr>
        </a:pattFill>
        <a:ln>
          <a:noFill/>
        </a:ln>
        <a:effectLst/>
      </c:spPr>
    </c:plotArea>
    <c:legend>
      <c:legendPos val="b"/>
      <c:layout>
        <c:manualLayout>
          <c:xMode val="edge"/>
          <c:yMode val="edge"/>
          <c:x val="1.953758078961353E-2"/>
          <c:y val="0.92452270310007745"/>
          <c:w val="0.9696715081434939"/>
          <c:h val="5.75744781927456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Physical Progress S-Curve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'Earned Value &amp; Progress'!$A$22:$B$22</c:f>
              <c:strCache>
                <c:ptCount val="2"/>
                <c:pt idx="0">
                  <c:v>Planned</c:v>
                </c:pt>
                <c:pt idx="1">
                  <c:v>Plan</c:v>
                </c:pt>
              </c:strCache>
            </c:strRef>
          </c:tx>
          <c:spPr>
            <a:solidFill>
              <a:schemeClr val="bg2">
                <a:lumMod val="75000"/>
              </a:schemeClr>
            </a:solidFill>
            <a:ln>
              <a:noFill/>
            </a:ln>
            <a:effectLst/>
          </c:spPr>
          <c:invertIfNegative val="0"/>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Progress'!$C$22:$Z$22</c:f>
              <c:numCache>
                <c:formatCode>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D0D1-40C2-9508-610D8A4E8CC9}"/>
            </c:ext>
          </c:extLst>
        </c:ser>
        <c:ser>
          <c:idx val="1"/>
          <c:order val="1"/>
          <c:tx>
            <c:strRef>
              <c:f>'Earned Value &amp; Progress'!$A$24:$B$24</c:f>
              <c:strCache>
                <c:ptCount val="2"/>
                <c:pt idx="0">
                  <c:v>Actual</c:v>
                </c:pt>
                <c:pt idx="1">
                  <c:v>Actual</c:v>
                </c:pt>
              </c:strCache>
            </c:strRef>
          </c:tx>
          <c:spPr>
            <a:solidFill>
              <a:schemeClr val="accent1"/>
            </a:solidFill>
            <a:ln>
              <a:noFill/>
            </a:ln>
            <a:effectLst/>
          </c:spPr>
          <c:invertIfNegative val="0"/>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Progress'!$C$24:$Z$24</c:f>
              <c:numCache>
                <c:formatCode>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D0D1-40C2-9508-610D8A4E8CC9}"/>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'Earned Value &amp; Progress'!$A$23:$B$23</c:f>
              <c:strCache>
                <c:ptCount val="2"/>
                <c:pt idx="0">
                  <c:v>Cumulative Planned</c:v>
                </c:pt>
                <c:pt idx="1">
                  <c:v>Cumm. Plan</c:v>
                </c:pt>
              </c:strCache>
            </c:strRef>
          </c:tx>
          <c:spPr>
            <a:ln w="22225" cap="rnd">
              <a:solidFill>
                <a:schemeClr val="bg2">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Progress'!$C$23:$Z$23</c:f>
              <c:numCache>
                <c:formatCode>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D0D1-40C2-9508-610D8A4E8CC9}"/>
            </c:ext>
          </c:extLst>
        </c:ser>
        <c:ser>
          <c:idx val="3"/>
          <c:order val="3"/>
          <c:tx>
            <c:strRef>
              <c:f>'Earned Value &amp; Progress'!$A$25:$B$25</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'Earned Value &amp; Progress'!$C$25:$Z$25</c:f>
              <c:numCache>
                <c:formatCode>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D0D1-40C2-9508-610D8A4E8CC9}"/>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b"/>
        <c:numFmt formatCode="mmm\-yy" sourceLinked="1"/>
        <c:majorTickMark val="out"/>
        <c:minorTickMark val="none"/>
        <c:tickLblPos val="nextTo"/>
        <c:crossAx val="1561853024"/>
        <c:crosses val="autoZero"/>
        <c:auto val="1"/>
        <c:lblOffset val="100"/>
        <c:baseTimeUnit val="months"/>
      </c:dateAx>
      <c:spPr>
        <a:pattFill prst="ltDnDiag">
          <a:fgClr>
            <a:schemeClr val="dk1">
              <a:lumMod val="15000"/>
              <a:lumOff val="85000"/>
            </a:schemeClr>
          </a:fgClr>
          <a:bgClr>
            <a:schemeClr val="lt1"/>
          </a:bgClr>
        </a:pattFill>
        <a:ln>
          <a:noFill/>
        </a:ln>
        <a:effectLst/>
      </c:spPr>
    </c:plotArea>
    <c:legend>
      <c:legendPos val="b"/>
      <c:layout>
        <c:manualLayout>
          <c:xMode val="edge"/>
          <c:yMode val="edge"/>
          <c:x val="1.953758078961353E-2"/>
          <c:y val="0.92452270310007745"/>
          <c:w val="0.9696715081434939"/>
          <c:h val="5.75744781927456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Project ManPower S-Curve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'Resources '!$A$8:$C$8</c:f>
              <c:strCache>
                <c:ptCount val="3"/>
                <c:pt idx="0">
                  <c:v>Average Monthly Planned</c:v>
                </c:pt>
              </c:strCache>
            </c:strRef>
          </c:tx>
          <c:spPr>
            <a:solidFill>
              <a:schemeClr val="bg2">
                <a:lumMod val="75000"/>
              </a:schemeClr>
            </a:solidFill>
            <a:ln>
              <a:noFill/>
            </a:ln>
            <a:effectLst/>
          </c:spPr>
          <c:invertIfNegative val="0"/>
          <c:cat>
            <c:numRef>
              <c:f>'Resources '!$D$7:$AA$7</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'!$D$8:$AA$8</c:f>
              <c:numCache>
                <c:formatCode>0</c:formatCode>
                <c:ptCount val="24"/>
                <c:pt idx="0">
                  <c:v>22</c:v>
                </c:pt>
                <c:pt idx="1">
                  <c:v>132</c:v>
                </c:pt>
                <c:pt idx="2">
                  <c:v>22</c:v>
                </c:pt>
                <c:pt idx="3">
                  <c:v>21</c:v>
                </c:pt>
                <c:pt idx="4">
                  <c:v>22</c:v>
                </c:pt>
                <c:pt idx="5">
                  <c:v>22</c:v>
                </c:pt>
                <c:pt idx="6">
                  <c:v>12</c:v>
                </c:pt>
                <c:pt idx="7">
                  <c:v>22</c:v>
                </c:pt>
                <c:pt idx="8">
                  <c:v>242</c:v>
                </c:pt>
                <c:pt idx="9">
                  <c:v>132</c:v>
                </c:pt>
                <c:pt idx="10">
                  <c:v>132</c:v>
                </c:pt>
                <c:pt idx="11">
                  <c:v>132</c:v>
                </c:pt>
                <c:pt idx="12">
                  <c:v>132</c:v>
                </c:pt>
                <c:pt idx="13">
                  <c:v>132</c:v>
                </c:pt>
                <c:pt idx="14">
                  <c:v>132</c:v>
                </c:pt>
                <c:pt idx="15">
                  <c:v>132</c:v>
                </c:pt>
                <c:pt idx="16">
                  <c:v>132</c:v>
                </c:pt>
                <c:pt idx="17">
                  <c:v>132</c:v>
                </c:pt>
                <c:pt idx="18">
                  <c:v>132</c:v>
                </c:pt>
                <c:pt idx="19">
                  <c:v>132</c:v>
                </c:pt>
                <c:pt idx="20">
                  <c:v>132</c:v>
                </c:pt>
                <c:pt idx="21">
                  <c:v>132</c:v>
                </c:pt>
                <c:pt idx="22">
                  <c:v>22</c:v>
                </c:pt>
                <c:pt idx="23">
                  <c:v>22</c:v>
                </c:pt>
              </c:numCache>
            </c:numRef>
          </c:val>
          <c:extLst>
            <c:ext xmlns:c16="http://schemas.microsoft.com/office/drawing/2014/chart" uri="{C3380CC4-5D6E-409C-BE32-E72D297353CC}">
              <c16:uniqueId val="{00000000-8E16-4801-8099-9748A1880E97}"/>
            </c:ext>
          </c:extLst>
        </c:ser>
        <c:ser>
          <c:idx val="1"/>
          <c:order val="1"/>
          <c:tx>
            <c:strRef>
              <c:f>'Resources '!$A$9:$C$9</c:f>
              <c:strCache>
                <c:ptCount val="3"/>
                <c:pt idx="0">
                  <c:v>Average Monthly Actual</c:v>
                </c:pt>
              </c:strCache>
            </c:strRef>
          </c:tx>
          <c:spPr>
            <a:solidFill>
              <a:schemeClr val="accent1"/>
            </a:solidFill>
            <a:ln>
              <a:noFill/>
            </a:ln>
            <a:effectLst/>
          </c:spPr>
          <c:invertIfNegative val="0"/>
          <c:cat>
            <c:numRef>
              <c:f>'Resources '!$D$7:$AA$7</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'!$D$9:$AA$9</c:f>
              <c:numCache>
                <c:formatCode>0</c:formatCode>
                <c:ptCount val="24"/>
                <c:pt idx="0">
                  <c:v>22</c:v>
                </c:pt>
                <c:pt idx="1">
                  <c:v>143</c:v>
                </c:pt>
                <c:pt idx="2">
                  <c:v>21</c:v>
                </c:pt>
                <c:pt idx="3">
                  <c:v>9</c:v>
                </c:pt>
                <c:pt idx="4">
                  <c:v>22</c:v>
                </c:pt>
                <c:pt idx="5">
                  <c:v>22</c:v>
                </c:pt>
                <c:pt idx="6">
                  <c:v>11</c:v>
                </c:pt>
                <c:pt idx="7">
                  <c:v>21</c:v>
                </c:pt>
                <c:pt idx="8">
                  <c:v>264</c:v>
                </c:pt>
                <c:pt idx="9">
                  <c:v>143</c:v>
                </c:pt>
                <c:pt idx="10">
                  <c:v>143</c:v>
                </c:pt>
                <c:pt idx="11">
                  <c:v>143</c:v>
                </c:pt>
                <c:pt idx="12">
                  <c:v>143</c:v>
                </c:pt>
                <c:pt idx="13">
                  <c:v>143</c:v>
                </c:pt>
                <c:pt idx="14">
                  <c:v>143</c:v>
                </c:pt>
                <c:pt idx="15">
                  <c:v>143</c:v>
                </c:pt>
                <c:pt idx="16">
                  <c:v>143</c:v>
                </c:pt>
                <c:pt idx="17">
                  <c:v>143</c:v>
                </c:pt>
                <c:pt idx="18">
                  <c:v>143</c:v>
                </c:pt>
                <c:pt idx="19">
                  <c:v>143</c:v>
                </c:pt>
                <c:pt idx="20">
                  <c:v>143</c:v>
                </c:pt>
                <c:pt idx="21">
                  <c:v>143</c:v>
                </c:pt>
                <c:pt idx="22">
                  <c:v>22</c:v>
                </c:pt>
                <c:pt idx="23">
                  <c:v>22</c:v>
                </c:pt>
              </c:numCache>
            </c:numRef>
          </c:val>
          <c:extLst>
            <c:ext xmlns:c16="http://schemas.microsoft.com/office/drawing/2014/chart" uri="{C3380CC4-5D6E-409C-BE32-E72D297353CC}">
              <c16:uniqueId val="{00000001-8E16-4801-8099-9748A1880E97}"/>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'Resources '!$A$10:$C$10</c:f>
              <c:strCache>
                <c:ptCount val="3"/>
                <c:pt idx="0">
                  <c:v>Cumulative Planned</c:v>
                </c:pt>
              </c:strCache>
            </c:strRef>
          </c:tx>
          <c:spPr>
            <a:ln w="22225" cap="rnd">
              <a:solidFill>
                <a:schemeClr val="bg2">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'!$D$10:$AA$10</c:f>
              <c:numCache>
                <c:formatCode>0</c:formatCode>
                <c:ptCount val="24"/>
                <c:pt idx="0">
                  <c:v>572</c:v>
                </c:pt>
                <c:pt idx="1">
                  <c:v>4004</c:v>
                </c:pt>
                <c:pt idx="2">
                  <c:v>4576</c:v>
                </c:pt>
                <c:pt idx="3">
                  <c:v>5122</c:v>
                </c:pt>
                <c:pt idx="4">
                  <c:v>5694</c:v>
                </c:pt>
                <c:pt idx="5">
                  <c:v>6266</c:v>
                </c:pt>
                <c:pt idx="6">
                  <c:v>6578</c:v>
                </c:pt>
                <c:pt idx="7">
                  <c:v>7150</c:v>
                </c:pt>
                <c:pt idx="8">
                  <c:v>13442</c:v>
                </c:pt>
                <c:pt idx="9">
                  <c:v>16874</c:v>
                </c:pt>
                <c:pt idx="10">
                  <c:v>20306</c:v>
                </c:pt>
                <c:pt idx="11">
                  <c:v>23738</c:v>
                </c:pt>
                <c:pt idx="12">
                  <c:v>27170</c:v>
                </c:pt>
                <c:pt idx="13">
                  <c:v>30602</c:v>
                </c:pt>
                <c:pt idx="14">
                  <c:v>34034</c:v>
                </c:pt>
                <c:pt idx="15">
                  <c:v>37466</c:v>
                </c:pt>
                <c:pt idx="16">
                  <c:v>40898</c:v>
                </c:pt>
                <c:pt idx="17">
                  <c:v>44330</c:v>
                </c:pt>
                <c:pt idx="18">
                  <c:v>47762</c:v>
                </c:pt>
                <c:pt idx="19">
                  <c:v>51194</c:v>
                </c:pt>
                <c:pt idx="20">
                  <c:v>54626</c:v>
                </c:pt>
                <c:pt idx="21">
                  <c:v>58058</c:v>
                </c:pt>
                <c:pt idx="22">
                  <c:v>58630</c:v>
                </c:pt>
                <c:pt idx="23">
                  <c:v>59202</c:v>
                </c:pt>
              </c:numCache>
            </c:numRef>
          </c:val>
          <c:smooth val="0"/>
          <c:extLst>
            <c:ext xmlns:c16="http://schemas.microsoft.com/office/drawing/2014/chart" uri="{C3380CC4-5D6E-409C-BE32-E72D297353CC}">
              <c16:uniqueId val="{00000002-8E16-4801-8099-9748A1880E97}"/>
            </c:ext>
          </c:extLst>
        </c:ser>
        <c:ser>
          <c:idx val="3"/>
          <c:order val="3"/>
          <c:tx>
            <c:strRef>
              <c:f>'Resources '!$A$11:$C$11</c:f>
              <c:strCache>
                <c:ptCount val="3"/>
                <c:pt idx="0">
                  <c:v>Cumulative Actual</c:v>
                </c:pt>
              </c:strCache>
            </c:strRef>
          </c:tx>
          <c:spPr>
            <a:ln w="22225" cap="rnd">
              <a:solidFill>
                <a:schemeClr val="accent1">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'!$D$11:$AA$11</c:f>
              <c:numCache>
                <c:formatCode>0</c:formatCode>
                <c:ptCount val="24"/>
                <c:pt idx="0">
                  <c:v>572</c:v>
                </c:pt>
                <c:pt idx="1">
                  <c:v>4290</c:v>
                </c:pt>
                <c:pt idx="2">
                  <c:v>4836</c:v>
                </c:pt>
                <c:pt idx="3">
                  <c:v>5070</c:v>
                </c:pt>
                <c:pt idx="4">
                  <c:v>5642</c:v>
                </c:pt>
                <c:pt idx="5">
                  <c:v>6214</c:v>
                </c:pt>
                <c:pt idx="6">
                  <c:v>6500</c:v>
                </c:pt>
                <c:pt idx="7">
                  <c:v>7046</c:v>
                </c:pt>
                <c:pt idx="8">
                  <c:v>13910</c:v>
                </c:pt>
                <c:pt idx="9">
                  <c:v>17628</c:v>
                </c:pt>
                <c:pt idx="10">
                  <c:v>21346</c:v>
                </c:pt>
                <c:pt idx="11">
                  <c:v>25064</c:v>
                </c:pt>
                <c:pt idx="12">
                  <c:v>28782</c:v>
                </c:pt>
                <c:pt idx="13">
                  <c:v>32500</c:v>
                </c:pt>
                <c:pt idx="14">
                  <c:v>36218</c:v>
                </c:pt>
                <c:pt idx="15">
                  <c:v>39936</c:v>
                </c:pt>
                <c:pt idx="16">
                  <c:v>43654</c:v>
                </c:pt>
                <c:pt idx="17">
                  <c:v>47372</c:v>
                </c:pt>
                <c:pt idx="18">
                  <c:v>51090</c:v>
                </c:pt>
                <c:pt idx="19">
                  <c:v>54808</c:v>
                </c:pt>
                <c:pt idx="20">
                  <c:v>58526</c:v>
                </c:pt>
                <c:pt idx="21">
                  <c:v>62244</c:v>
                </c:pt>
                <c:pt idx="22">
                  <c:v>62816</c:v>
                </c:pt>
                <c:pt idx="23">
                  <c:v>63388</c:v>
                </c:pt>
              </c:numCache>
            </c:numRef>
          </c:val>
          <c:smooth val="0"/>
          <c:extLst>
            <c:ext xmlns:c16="http://schemas.microsoft.com/office/drawing/2014/chart" uri="{C3380CC4-5D6E-409C-BE32-E72D297353CC}">
              <c16:uniqueId val="{00000003-8E16-4801-8099-9748A1880E97}"/>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b"/>
        <c:numFmt formatCode="mmm\-yy" sourceLinked="1"/>
        <c:majorTickMark val="out"/>
        <c:minorTickMark val="none"/>
        <c:tickLblPos val="nextTo"/>
        <c:crossAx val="1561853024"/>
        <c:crosses val="autoZero"/>
        <c:auto val="1"/>
        <c:lblOffset val="100"/>
        <c:baseTimeUnit val="months"/>
      </c:dateAx>
      <c:spPr>
        <a:pattFill prst="ltDnDiag">
          <a:fgClr>
            <a:schemeClr val="dk1">
              <a:lumMod val="15000"/>
              <a:lumOff val="85000"/>
            </a:schemeClr>
          </a:fgClr>
          <a:bgClr>
            <a:schemeClr val="lt1"/>
          </a:bgClr>
        </a:pattFill>
        <a:ln>
          <a:noFill/>
        </a:ln>
        <a:effectLst/>
      </c:spPr>
    </c:plotArea>
    <c:legend>
      <c:legendPos val="b"/>
      <c:layout>
        <c:manualLayout>
          <c:xMode val="edge"/>
          <c:yMode val="edge"/>
          <c:x val="1.953758078961353E-2"/>
          <c:y val="0.92452270310007745"/>
          <c:w val="0.9696715081434939"/>
          <c:h val="5.75744781927456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55118110236220474" l="0.19685039370078741" r="0.19685039370078741" t="0.74803149606299213"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a:t>Equipment S-Curve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'Resources '!$A$39:$C$39</c:f>
              <c:strCache>
                <c:ptCount val="3"/>
                <c:pt idx="0">
                  <c:v>Average Monthly Planned</c:v>
                </c:pt>
              </c:strCache>
            </c:strRef>
          </c:tx>
          <c:spPr>
            <a:solidFill>
              <a:schemeClr val="bg2">
                <a:lumMod val="75000"/>
              </a:schemeClr>
            </a:solidFill>
            <a:ln>
              <a:noFill/>
            </a:ln>
            <a:effectLst/>
          </c:spPr>
          <c:invertIfNegative val="0"/>
          <c:cat>
            <c:numRef>
              <c:f>'Resources '!$D$38:$AA$38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'!$D$39:$AA$39</c:f>
              <c:numCache>
                <c:formatCode>0</c:formatCode>
                <c:ptCount val="24"/>
                <c:pt idx="0">
                  <c:v>16</c:v>
                </c:pt>
                <c:pt idx="1">
                  <c:v>23</c:v>
                </c:pt>
                <c:pt idx="2">
                  <c:v>16</c:v>
                </c:pt>
                <c:pt idx="3">
                  <c:v>23</c:v>
                </c:pt>
                <c:pt idx="4">
                  <c:v>16</c:v>
                </c:pt>
                <c:pt idx="5">
                  <c:v>9</c:v>
                </c:pt>
                <c:pt idx="6">
                  <c:v>9</c:v>
                </c:pt>
                <c:pt idx="7">
                  <c:v>16</c:v>
                </c:pt>
                <c:pt idx="8">
                  <c:v>16</c:v>
                </c:pt>
                <c:pt idx="9">
                  <c:v>23</c:v>
                </c:pt>
                <c:pt idx="10">
                  <c:v>23</c:v>
                </c:pt>
                <c:pt idx="11">
                  <c:v>16</c:v>
                </c:pt>
                <c:pt idx="12">
                  <c:v>23</c:v>
                </c:pt>
                <c:pt idx="13">
                  <c:v>23</c:v>
                </c:pt>
                <c:pt idx="14">
                  <c:v>23</c:v>
                </c:pt>
                <c:pt idx="15">
                  <c:v>23</c:v>
                </c:pt>
                <c:pt idx="16">
                  <c:v>23</c:v>
                </c:pt>
                <c:pt idx="17">
                  <c:v>23</c:v>
                </c:pt>
                <c:pt idx="18">
                  <c:v>23</c:v>
                </c:pt>
                <c:pt idx="19">
                  <c:v>16</c:v>
                </c:pt>
                <c:pt idx="20">
                  <c:v>16</c:v>
                </c:pt>
                <c:pt idx="21">
                  <c:v>16</c:v>
                </c:pt>
                <c:pt idx="22">
                  <c:v>16</c:v>
                </c:pt>
                <c:pt idx="23">
                  <c:v>16</c:v>
                </c:pt>
              </c:numCache>
            </c:numRef>
          </c:val>
          <c:extLst>
            <c:ext xmlns:c16="http://schemas.microsoft.com/office/drawing/2014/chart" uri="{C3380CC4-5D6E-409C-BE32-E72D297353CC}">
              <c16:uniqueId val="{00000000-6B58-47B3-AF0E-9247253D7B7F}"/>
            </c:ext>
          </c:extLst>
        </c:ser>
        <c:ser>
          <c:idx val="1"/>
          <c:order val="1"/>
          <c:tx>
            <c:strRef>
              <c:f>'Resources '!$A$40:$C$40</c:f>
              <c:strCache>
                <c:ptCount val="3"/>
                <c:pt idx="0">
                  <c:v>Average Monthly Actual</c:v>
                </c:pt>
              </c:strCache>
            </c:strRef>
          </c:tx>
          <c:spPr>
            <a:solidFill>
              <a:schemeClr val="accent1"/>
            </a:solidFill>
            <a:ln>
              <a:noFill/>
            </a:ln>
            <a:effectLst/>
          </c:spPr>
          <c:invertIfNegative val="0"/>
          <c:cat>
            <c:numRef>
              <c:f>'Resources '!$D$38:$AA$38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'!$D$40:$AA$40</c:f>
              <c:numCache>
                <c:formatCode>0</c:formatCode>
                <c:ptCount val="24"/>
                <c:pt idx="0">
                  <c:v>16</c:v>
                </c:pt>
                <c:pt idx="1">
                  <c:v>24</c:v>
                </c:pt>
                <c:pt idx="2">
                  <c:v>16</c:v>
                </c:pt>
                <c:pt idx="3">
                  <c:v>24</c:v>
                </c:pt>
                <c:pt idx="4">
                  <c:v>16</c:v>
                </c:pt>
                <c:pt idx="5">
                  <c:v>8</c:v>
                </c:pt>
                <c:pt idx="6">
                  <c:v>8</c:v>
                </c:pt>
                <c:pt idx="7">
                  <c:v>8</c:v>
                </c:pt>
                <c:pt idx="8">
                  <c:v>16</c:v>
                </c:pt>
                <c:pt idx="9">
                  <c:v>24</c:v>
                </c:pt>
                <c:pt idx="10">
                  <c:v>24</c:v>
                </c:pt>
                <c:pt idx="11">
                  <c:v>16</c:v>
                </c:pt>
                <c:pt idx="12">
                  <c:v>16</c:v>
                </c:pt>
                <c:pt idx="13">
                  <c:v>24</c:v>
                </c:pt>
                <c:pt idx="14">
                  <c:v>24</c:v>
                </c:pt>
                <c:pt idx="15">
                  <c:v>8</c:v>
                </c:pt>
                <c:pt idx="16">
                  <c:v>24</c:v>
                </c:pt>
                <c:pt idx="17">
                  <c:v>24</c:v>
                </c:pt>
                <c:pt idx="18">
                  <c:v>24</c:v>
                </c:pt>
                <c:pt idx="19">
                  <c:v>16</c:v>
                </c:pt>
                <c:pt idx="20">
                  <c:v>16</c:v>
                </c:pt>
                <c:pt idx="21">
                  <c:v>16</c:v>
                </c:pt>
                <c:pt idx="22">
                  <c:v>16</c:v>
                </c:pt>
                <c:pt idx="23">
                  <c:v>16</c:v>
                </c:pt>
              </c:numCache>
            </c:numRef>
          </c:val>
          <c:extLst>
            <c:ext xmlns:c16="http://schemas.microsoft.com/office/drawing/2014/chart" uri="{C3380CC4-5D6E-409C-BE32-E72D297353CC}">
              <c16:uniqueId val="{00000001-6B58-47B3-AF0E-9247253D7B7F}"/>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'Resources '!$A$41:$C$41</c:f>
              <c:strCache>
                <c:ptCount val="3"/>
                <c:pt idx="0">
                  <c:v>Cumulative Planned</c:v>
                </c:pt>
              </c:strCache>
            </c:strRef>
          </c:tx>
          <c:spPr>
            <a:ln w="22225" cap="rnd">
              <a:solidFill>
                <a:schemeClr val="bg2">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'!$D$41:$AA$41</c:f>
              <c:numCache>
                <c:formatCode>0</c:formatCode>
                <c:ptCount val="24"/>
                <c:pt idx="0">
                  <c:v>416</c:v>
                </c:pt>
                <c:pt idx="1">
                  <c:v>1014</c:v>
                </c:pt>
                <c:pt idx="2">
                  <c:v>1430</c:v>
                </c:pt>
                <c:pt idx="3">
                  <c:v>2028</c:v>
                </c:pt>
                <c:pt idx="4">
                  <c:v>2444</c:v>
                </c:pt>
                <c:pt idx="5">
                  <c:v>2678</c:v>
                </c:pt>
                <c:pt idx="6">
                  <c:v>2912</c:v>
                </c:pt>
                <c:pt idx="7">
                  <c:v>3328</c:v>
                </c:pt>
                <c:pt idx="8">
                  <c:v>3744</c:v>
                </c:pt>
                <c:pt idx="9">
                  <c:v>4342</c:v>
                </c:pt>
                <c:pt idx="10">
                  <c:v>4940</c:v>
                </c:pt>
                <c:pt idx="11">
                  <c:v>5356</c:v>
                </c:pt>
                <c:pt idx="12">
                  <c:v>5954</c:v>
                </c:pt>
                <c:pt idx="13">
                  <c:v>6552</c:v>
                </c:pt>
                <c:pt idx="14">
                  <c:v>7150</c:v>
                </c:pt>
                <c:pt idx="15">
                  <c:v>7748</c:v>
                </c:pt>
                <c:pt idx="16">
                  <c:v>8346</c:v>
                </c:pt>
                <c:pt idx="17">
                  <c:v>8944</c:v>
                </c:pt>
                <c:pt idx="18">
                  <c:v>9542</c:v>
                </c:pt>
                <c:pt idx="19">
                  <c:v>9958</c:v>
                </c:pt>
                <c:pt idx="20">
                  <c:v>10374</c:v>
                </c:pt>
                <c:pt idx="21">
                  <c:v>10790</c:v>
                </c:pt>
                <c:pt idx="22">
                  <c:v>11206</c:v>
                </c:pt>
                <c:pt idx="23">
                  <c:v>11622</c:v>
                </c:pt>
              </c:numCache>
            </c:numRef>
          </c:val>
          <c:smooth val="0"/>
          <c:extLst>
            <c:ext xmlns:c16="http://schemas.microsoft.com/office/drawing/2014/chart" uri="{C3380CC4-5D6E-409C-BE32-E72D297353CC}">
              <c16:uniqueId val="{00000002-6B58-47B3-AF0E-9247253D7B7F}"/>
            </c:ext>
          </c:extLst>
        </c:ser>
        <c:ser>
          <c:idx val="3"/>
          <c:order val="3"/>
          <c:tx>
            <c:strRef>
              <c:f>'Resources '!$A$42:$C$42</c:f>
              <c:strCache>
                <c:ptCount val="3"/>
                <c:pt idx="0">
                  <c:v>Cumulative Actual</c:v>
                </c:pt>
              </c:strCache>
            </c:strRef>
          </c:tx>
          <c:spPr>
            <a:ln w="22225" cap="rnd">
              <a:solidFill>
                <a:schemeClr val="accent1">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'Resources '!$D$42:$AA$42</c:f>
              <c:numCache>
                <c:formatCode>0</c:formatCode>
                <c:ptCount val="24"/>
                <c:pt idx="0">
                  <c:v>416</c:v>
                </c:pt>
                <c:pt idx="1">
                  <c:v>1040</c:v>
                </c:pt>
                <c:pt idx="2">
                  <c:v>1456</c:v>
                </c:pt>
                <c:pt idx="3">
                  <c:v>2080</c:v>
                </c:pt>
                <c:pt idx="4">
                  <c:v>2496</c:v>
                </c:pt>
                <c:pt idx="5">
                  <c:v>2704</c:v>
                </c:pt>
                <c:pt idx="6">
                  <c:v>2912</c:v>
                </c:pt>
                <c:pt idx="7">
                  <c:v>3120</c:v>
                </c:pt>
                <c:pt idx="8">
                  <c:v>3536</c:v>
                </c:pt>
                <c:pt idx="9">
                  <c:v>4160</c:v>
                </c:pt>
                <c:pt idx="10">
                  <c:v>4784</c:v>
                </c:pt>
                <c:pt idx="11">
                  <c:v>5200</c:v>
                </c:pt>
                <c:pt idx="12">
                  <c:v>5616</c:v>
                </c:pt>
                <c:pt idx="13">
                  <c:v>6240</c:v>
                </c:pt>
                <c:pt idx="14">
                  <c:v>6864</c:v>
                </c:pt>
                <c:pt idx="15">
                  <c:v>7072</c:v>
                </c:pt>
                <c:pt idx="16">
                  <c:v>7696</c:v>
                </c:pt>
                <c:pt idx="17">
                  <c:v>8320</c:v>
                </c:pt>
                <c:pt idx="18">
                  <c:v>8944</c:v>
                </c:pt>
                <c:pt idx="19">
                  <c:v>9360</c:v>
                </c:pt>
                <c:pt idx="20">
                  <c:v>9776</c:v>
                </c:pt>
                <c:pt idx="21">
                  <c:v>10192</c:v>
                </c:pt>
                <c:pt idx="22">
                  <c:v>10608</c:v>
                </c:pt>
                <c:pt idx="23">
                  <c:v>11024</c:v>
                </c:pt>
              </c:numCache>
            </c:numRef>
          </c:val>
          <c:smooth val="0"/>
          <c:extLst>
            <c:ext xmlns:c16="http://schemas.microsoft.com/office/drawing/2014/chart" uri="{C3380CC4-5D6E-409C-BE32-E72D297353CC}">
              <c16:uniqueId val="{00000003-6B58-47B3-AF0E-9247253D7B7F}"/>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cap="none" spc="0" normalizeH="0" baseline="0">
                <a:solidFill>
                  <a:schemeClr val="dk1">
                    <a:lumMod val="65000"/>
                    <a:lumOff val="35000"/>
                  </a:schemeClr>
                </a:solidFill>
                <a:latin typeface="+mn-lt"/>
                <a:ea typeface="+mn-ea"/>
                <a:cs typeface="+mn-cs"/>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b"/>
        <c:numFmt formatCode="mmm\-yy" sourceLinked="1"/>
        <c:majorTickMark val="out"/>
        <c:minorTickMark val="none"/>
        <c:tickLblPos val="nextTo"/>
        <c:crossAx val="1561853024"/>
        <c:crosses val="autoZero"/>
        <c:auto val="1"/>
        <c:lblOffset val="100"/>
        <c:baseTimeUnit val="months"/>
      </c:dateAx>
      <c:spPr>
        <a:pattFill prst="ltDnDiag">
          <a:fgClr>
            <a:schemeClr val="dk1">
              <a:lumMod val="15000"/>
              <a:lumOff val="85000"/>
            </a:schemeClr>
          </a:fgClr>
          <a:bgClr>
            <a:schemeClr val="lt1"/>
          </a:bgClr>
        </a:pattFill>
        <a:ln>
          <a:noFill/>
        </a:ln>
        <a:effectLst/>
      </c:spPr>
    </c:plotArea>
    <c:legend>
      <c:legendPos val="b"/>
      <c:layout>
        <c:manualLayout>
          <c:xMode val="edge"/>
          <c:yMode val="edge"/>
          <c:x val="1.953758078961353E-2"/>
          <c:y val="0.92452270310007745"/>
          <c:w val="0.9696715081434939"/>
          <c:h val="5.75744781927456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KPIs!$C$7:$Z$7</c:f>
          <c:strCache>
            <c:ptCount val="24"/>
            <c:pt idx="0">
              <c:v>KPI-1 Description ( Including units)</c:v>
            </c:pt>
          </c:strCache>
        </c:strRef>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KPIs!$A$9:$B$9</c:f>
              <c:strCache>
                <c:ptCount val="2"/>
                <c:pt idx="0">
                  <c:v>Planned</c:v>
                </c:pt>
                <c:pt idx="1">
                  <c:v>Plan</c:v>
                </c:pt>
              </c:strCache>
            </c:strRef>
          </c:tx>
          <c:spPr>
            <a:solidFill>
              <a:schemeClr val="bg2">
                <a:lumMod val="75000"/>
              </a:schemeClr>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KPIs!$C$9:$Z$9</c:f>
              <c:numCache>
                <c:formatCode>0.00</c:formatCode>
                <c:ptCount val="24"/>
                <c:pt idx="0">
                  <c:v>0.02</c:v>
                </c:pt>
                <c:pt idx="1">
                  <c:v>0.05</c:v>
                </c:pt>
                <c:pt idx="2">
                  <c:v>0.08</c:v>
                </c:pt>
                <c:pt idx="3">
                  <c:v>0.11</c:v>
                </c:pt>
                <c:pt idx="4">
                  <c:v>0.14000000000000001</c:v>
                </c:pt>
                <c:pt idx="5">
                  <c:v>0.17</c:v>
                </c:pt>
                <c:pt idx="6">
                  <c:v>0.2</c:v>
                </c:pt>
                <c:pt idx="7">
                  <c:v>0.23</c:v>
                </c:pt>
                <c:pt idx="8">
                  <c:v>0.26</c:v>
                </c:pt>
                <c:pt idx="9">
                  <c:v>0.28999999999999998</c:v>
                </c:pt>
                <c:pt idx="10">
                  <c:v>0.32</c:v>
                </c:pt>
                <c:pt idx="11">
                  <c:v>0.35</c:v>
                </c:pt>
                <c:pt idx="12">
                  <c:v>0.38</c:v>
                </c:pt>
                <c:pt idx="13">
                  <c:v>0.41</c:v>
                </c:pt>
                <c:pt idx="14">
                  <c:v>0.44</c:v>
                </c:pt>
                <c:pt idx="15">
                  <c:v>0.47</c:v>
                </c:pt>
                <c:pt idx="16">
                  <c:v>0.5</c:v>
                </c:pt>
                <c:pt idx="17">
                  <c:v>0.53</c:v>
                </c:pt>
                <c:pt idx="18">
                  <c:v>0.56000000000000005</c:v>
                </c:pt>
                <c:pt idx="19">
                  <c:v>0.59</c:v>
                </c:pt>
                <c:pt idx="20">
                  <c:v>0.62</c:v>
                </c:pt>
                <c:pt idx="21">
                  <c:v>0.65</c:v>
                </c:pt>
                <c:pt idx="22">
                  <c:v>0.68</c:v>
                </c:pt>
                <c:pt idx="23">
                  <c:v>0.71</c:v>
                </c:pt>
              </c:numCache>
            </c:numRef>
          </c:val>
          <c:extLst>
            <c:ext xmlns:c16="http://schemas.microsoft.com/office/drawing/2014/chart" uri="{C3380CC4-5D6E-409C-BE32-E72D297353CC}">
              <c16:uniqueId val="{00000000-FF29-4C88-8B3E-FB1522EFEE00}"/>
            </c:ext>
          </c:extLst>
        </c:ser>
        <c:ser>
          <c:idx val="1"/>
          <c:order val="1"/>
          <c:tx>
            <c:strRef>
              <c:f>KPIs!$A$11:$B$11</c:f>
              <c:strCache>
                <c:ptCount val="2"/>
                <c:pt idx="0">
                  <c:v>Actual</c:v>
                </c:pt>
                <c:pt idx="1">
                  <c:v>Actual</c:v>
                </c:pt>
              </c:strCache>
            </c:strRef>
          </c:tx>
          <c:spPr>
            <a:solidFill>
              <a:schemeClr val="accent1"/>
            </a:solidFill>
            <a:ln>
              <a:noFill/>
            </a:ln>
            <a:effectLst/>
          </c:spPr>
          <c:invertIfNegative val="0"/>
          <c:cat>
            <c:numRef>
              <c:f>KPIs!$C$8:$Z$8</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KPIs!$C$11:$Z$11</c:f>
              <c:numCache>
                <c:formatCode>0.00</c:formatCode>
                <c:ptCount val="24"/>
                <c:pt idx="0">
                  <c:v>0.02</c:v>
                </c:pt>
                <c:pt idx="1">
                  <c:v>0.06</c:v>
                </c:pt>
                <c:pt idx="2">
                  <c:v>0.1</c:v>
                </c:pt>
                <c:pt idx="3">
                  <c:v>0.14000000000000001</c:v>
                </c:pt>
                <c:pt idx="4">
                  <c:v>0.18</c:v>
                </c:pt>
                <c:pt idx="5">
                  <c:v>0.22</c:v>
                </c:pt>
                <c:pt idx="6">
                  <c:v>0.26</c:v>
                </c:pt>
                <c:pt idx="7">
                  <c:v>0.3</c:v>
                </c:pt>
                <c:pt idx="8">
                  <c:v>0.34</c:v>
                </c:pt>
                <c:pt idx="9">
                  <c:v>0.38</c:v>
                </c:pt>
                <c:pt idx="10">
                  <c:v>0.42</c:v>
                </c:pt>
                <c:pt idx="11">
                  <c:v>0.46</c:v>
                </c:pt>
                <c:pt idx="12">
                  <c:v>0.5</c:v>
                </c:pt>
                <c:pt idx="13">
                  <c:v>0.54</c:v>
                </c:pt>
                <c:pt idx="14">
                  <c:v>0.57999999999999996</c:v>
                </c:pt>
                <c:pt idx="15">
                  <c:v>0.62</c:v>
                </c:pt>
                <c:pt idx="16">
                  <c:v>0.66</c:v>
                </c:pt>
                <c:pt idx="17">
                  <c:v>0.7</c:v>
                </c:pt>
                <c:pt idx="18">
                  <c:v>0.74</c:v>
                </c:pt>
                <c:pt idx="19">
                  <c:v>0.78</c:v>
                </c:pt>
                <c:pt idx="20">
                  <c:v>0.82</c:v>
                </c:pt>
                <c:pt idx="21">
                  <c:v>0.86</c:v>
                </c:pt>
                <c:pt idx="22">
                  <c:v>0.9</c:v>
                </c:pt>
                <c:pt idx="23">
                  <c:v>0.94</c:v>
                </c:pt>
              </c:numCache>
            </c:numRef>
          </c:val>
          <c:extLst>
            <c:ext xmlns:c16="http://schemas.microsoft.com/office/drawing/2014/chart" uri="{C3380CC4-5D6E-409C-BE32-E72D297353CC}">
              <c16:uniqueId val="{00000001-FF29-4C88-8B3E-FB1522EFEE00}"/>
            </c:ext>
          </c:extLst>
        </c:ser>
        <c:dLbls>
          <c:showLegendKey val="0"/>
          <c:showVal val="0"/>
          <c:showCatName val="0"/>
          <c:showSerName val="0"/>
          <c:showPercent val="0"/>
          <c:showBubbleSize val="0"/>
        </c:dLbls>
        <c:gapWidth val="247"/>
        <c:axId val="1117537328"/>
        <c:axId val="1329447440"/>
      </c:barChart>
      <c:lineChart>
        <c:grouping val="standard"/>
        <c:varyColors val="0"/>
        <c:ser>
          <c:idx val="2"/>
          <c:order val="2"/>
          <c:tx>
            <c:strRef>
              <c:f>KPIs!$A$10:$B$10</c:f>
              <c:strCache>
                <c:ptCount val="2"/>
                <c:pt idx="0">
                  <c:v>Cumulative Planned</c:v>
                </c:pt>
                <c:pt idx="1">
                  <c:v>Cumm. Plan</c:v>
                </c:pt>
              </c:strCache>
            </c:strRef>
          </c:tx>
          <c:spPr>
            <a:ln w="22225" cap="rnd">
              <a:solidFill>
                <a:schemeClr val="bg2">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KPIs!$C$10:$Z$10</c:f>
              <c:numCache>
                <c:formatCode>0.00</c:formatCode>
                <c:ptCount val="24"/>
                <c:pt idx="0">
                  <c:v>0.02</c:v>
                </c:pt>
                <c:pt idx="1">
                  <c:v>7.0000000000000007E-2</c:v>
                </c:pt>
                <c:pt idx="2">
                  <c:v>0.15000000000000002</c:v>
                </c:pt>
                <c:pt idx="3">
                  <c:v>0.26</c:v>
                </c:pt>
                <c:pt idx="4">
                  <c:v>0.4</c:v>
                </c:pt>
                <c:pt idx="5">
                  <c:v>0.57000000000000006</c:v>
                </c:pt>
                <c:pt idx="6">
                  <c:v>0.77</c:v>
                </c:pt>
                <c:pt idx="7">
                  <c:v>1</c:v>
                </c:pt>
                <c:pt idx="8">
                  <c:v>1.26</c:v>
                </c:pt>
                <c:pt idx="9">
                  <c:v>1.55</c:v>
                </c:pt>
                <c:pt idx="10">
                  <c:v>1.87</c:v>
                </c:pt>
                <c:pt idx="11">
                  <c:v>2.2200000000000002</c:v>
                </c:pt>
                <c:pt idx="12">
                  <c:v>2.6</c:v>
                </c:pt>
                <c:pt idx="13">
                  <c:v>3.0100000000000002</c:v>
                </c:pt>
                <c:pt idx="14">
                  <c:v>3.45</c:v>
                </c:pt>
                <c:pt idx="15">
                  <c:v>3.92</c:v>
                </c:pt>
                <c:pt idx="16">
                  <c:v>4.42</c:v>
                </c:pt>
                <c:pt idx="17">
                  <c:v>4.95</c:v>
                </c:pt>
                <c:pt idx="18">
                  <c:v>5.51</c:v>
                </c:pt>
                <c:pt idx="19">
                  <c:v>6.1</c:v>
                </c:pt>
                <c:pt idx="20">
                  <c:v>6.72</c:v>
                </c:pt>
                <c:pt idx="21">
                  <c:v>7.37</c:v>
                </c:pt>
                <c:pt idx="22">
                  <c:v>8.0500000000000007</c:v>
                </c:pt>
                <c:pt idx="23">
                  <c:v>8.7600000000000016</c:v>
                </c:pt>
              </c:numCache>
            </c:numRef>
          </c:val>
          <c:smooth val="0"/>
          <c:extLst>
            <c:ext xmlns:c16="http://schemas.microsoft.com/office/drawing/2014/chart" uri="{C3380CC4-5D6E-409C-BE32-E72D297353CC}">
              <c16:uniqueId val="{00000002-FF29-4C88-8B3E-FB1522EFEE00}"/>
            </c:ext>
          </c:extLst>
        </c:ser>
        <c:ser>
          <c:idx val="3"/>
          <c:order val="3"/>
          <c:tx>
            <c:strRef>
              <c:f>KPIs!$A$12:$B$12</c:f>
              <c:strCache>
                <c:ptCount val="2"/>
                <c:pt idx="0">
                  <c:v>Cumulative Actual</c:v>
                </c:pt>
                <c:pt idx="1">
                  <c:v>Cumm. Actual</c:v>
                </c:pt>
              </c:strCache>
            </c:strRef>
          </c:tx>
          <c:spPr>
            <a:ln w="22225" cap="rnd">
              <a:solidFill>
                <a:schemeClr val="accent1">
                  <a:lumMod val="50000"/>
                </a:schemeClr>
              </a:solidFill>
              <a:round/>
            </a:ln>
            <a:effectLst/>
          </c:spPr>
          <c:marker>
            <c:symbol val="none"/>
          </c:marker>
          <c:cat>
            <c:numRef>
              <c:f>'Earned Value &amp; Progress'!$C$9:$Z$9</c:f>
              <c:numCache>
                <c:formatCode>mmm\-yy</c:formatCode>
                <c:ptCount val="24"/>
                <c:pt idx="0">
                  <c:v>44196</c:v>
                </c:pt>
                <c:pt idx="1">
                  <c:v>44227</c:v>
                </c:pt>
                <c:pt idx="2">
                  <c:v>44255</c:v>
                </c:pt>
                <c:pt idx="3">
                  <c:v>44286</c:v>
                </c:pt>
                <c:pt idx="4">
                  <c:v>44316</c:v>
                </c:pt>
                <c:pt idx="5">
                  <c:v>44347</c:v>
                </c:pt>
                <c:pt idx="6">
                  <c:v>44377</c:v>
                </c:pt>
                <c:pt idx="7">
                  <c:v>44408</c:v>
                </c:pt>
                <c:pt idx="8">
                  <c:v>44439</c:v>
                </c:pt>
                <c:pt idx="9">
                  <c:v>44469</c:v>
                </c:pt>
                <c:pt idx="10">
                  <c:v>44500</c:v>
                </c:pt>
                <c:pt idx="11">
                  <c:v>44530</c:v>
                </c:pt>
                <c:pt idx="12">
                  <c:v>44561</c:v>
                </c:pt>
                <c:pt idx="13">
                  <c:v>44592</c:v>
                </c:pt>
                <c:pt idx="14">
                  <c:v>44620</c:v>
                </c:pt>
                <c:pt idx="15">
                  <c:v>44651</c:v>
                </c:pt>
                <c:pt idx="16">
                  <c:v>44681</c:v>
                </c:pt>
                <c:pt idx="17">
                  <c:v>44712</c:v>
                </c:pt>
                <c:pt idx="18">
                  <c:v>44742</c:v>
                </c:pt>
                <c:pt idx="19">
                  <c:v>44773</c:v>
                </c:pt>
                <c:pt idx="20">
                  <c:v>44804</c:v>
                </c:pt>
                <c:pt idx="21">
                  <c:v>44834</c:v>
                </c:pt>
                <c:pt idx="22">
                  <c:v>44865</c:v>
                </c:pt>
                <c:pt idx="23">
                  <c:v>44895</c:v>
                </c:pt>
              </c:numCache>
            </c:numRef>
          </c:cat>
          <c:val>
            <c:numRef>
              <c:f>KPIs!$C$12:$Z$12</c:f>
              <c:numCache>
                <c:formatCode>0.00</c:formatCode>
                <c:ptCount val="24"/>
                <c:pt idx="0">
                  <c:v>0.02</c:v>
                </c:pt>
                <c:pt idx="1">
                  <c:v>0.08</c:v>
                </c:pt>
                <c:pt idx="2">
                  <c:v>0.1</c:v>
                </c:pt>
                <c:pt idx="3">
                  <c:v>0.24000000000000002</c:v>
                </c:pt>
                <c:pt idx="4">
                  <c:v>0.42000000000000004</c:v>
                </c:pt>
                <c:pt idx="5">
                  <c:v>0.64</c:v>
                </c:pt>
                <c:pt idx="6">
                  <c:v>0.9</c:v>
                </c:pt>
                <c:pt idx="7">
                  <c:v>1.2</c:v>
                </c:pt>
                <c:pt idx="8">
                  <c:v>1.54</c:v>
                </c:pt>
                <c:pt idx="9">
                  <c:v>1.92</c:v>
                </c:pt>
                <c:pt idx="10">
                  <c:v>2.34</c:v>
                </c:pt>
                <c:pt idx="11">
                  <c:v>2.8</c:v>
                </c:pt>
                <c:pt idx="12">
                  <c:v>3.3</c:v>
                </c:pt>
                <c:pt idx="13">
                  <c:v>3.84</c:v>
                </c:pt>
                <c:pt idx="14">
                  <c:v>4.42</c:v>
                </c:pt>
                <c:pt idx="15">
                  <c:v>5.04</c:v>
                </c:pt>
                <c:pt idx="16">
                  <c:v>5.7</c:v>
                </c:pt>
                <c:pt idx="17">
                  <c:v>6.4</c:v>
                </c:pt>
                <c:pt idx="18">
                  <c:v>7.1400000000000006</c:v>
                </c:pt>
                <c:pt idx="19">
                  <c:v>7.9200000000000008</c:v>
                </c:pt>
                <c:pt idx="20">
                  <c:v>8.74</c:v>
                </c:pt>
                <c:pt idx="21">
                  <c:v>9.6</c:v>
                </c:pt>
                <c:pt idx="22">
                  <c:v>10.5</c:v>
                </c:pt>
                <c:pt idx="23">
                  <c:v>11.44</c:v>
                </c:pt>
              </c:numCache>
            </c:numRef>
          </c:val>
          <c:smooth val="0"/>
          <c:extLst>
            <c:ext xmlns:c16="http://schemas.microsoft.com/office/drawing/2014/chart" uri="{C3380CC4-5D6E-409C-BE32-E72D297353CC}">
              <c16:uniqueId val="{00000003-FF29-4C88-8B3E-FB1522EFEE00}"/>
            </c:ext>
          </c:extLst>
        </c:ser>
        <c:dLbls>
          <c:showLegendKey val="0"/>
          <c:showVal val="0"/>
          <c:showCatName val="0"/>
          <c:showSerName val="0"/>
          <c:showPercent val="0"/>
          <c:showBubbleSize val="0"/>
        </c:dLbls>
        <c:marker val="1"/>
        <c:smooth val="0"/>
        <c:axId val="1474795088"/>
        <c:axId val="1561853024"/>
      </c:lineChart>
      <c:dateAx>
        <c:axId val="1117537328"/>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800" b="0" i="0" u="none" strike="noStrike" kern="1200" cap="none" spc="0" normalizeH="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n-US"/>
          </a:p>
        </c:txPr>
        <c:crossAx val="1329447440"/>
        <c:crosses val="autoZero"/>
        <c:auto val="1"/>
        <c:lblOffset val="100"/>
        <c:baseTimeUnit val="months"/>
      </c:dateAx>
      <c:valAx>
        <c:axId val="132944744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117537328"/>
        <c:crosses val="autoZero"/>
        <c:crossBetween val="between"/>
      </c:valAx>
      <c:valAx>
        <c:axId val="15618530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en-US"/>
          </a:p>
        </c:txPr>
        <c:crossAx val="1474795088"/>
        <c:crosses val="max"/>
        <c:crossBetween val="between"/>
      </c:valAx>
      <c:dateAx>
        <c:axId val="1474795088"/>
        <c:scaling>
          <c:orientation val="minMax"/>
        </c:scaling>
        <c:delete val="1"/>
        <c:axPos val="t"/>
        <c:numFmt formatCode="mmm\-yy" sourceLinked="1"/>
        <c:majorTickMark val="out"/>
        <c:minorTickMark val="none"/>
        <c:tickLblPos val="nextTo"/>
        <c:crossAx val="1561853024"/>
        <c:crosses val="max"/>
        <c:auto val="1"/>
        <c:lblOffset val="100"/>
        <c:baseTimeUnit val="months"/>
      </c:date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43</xdr:col>
      <xdr:colOff>22216</xdr:colOff>
      <xdr:row>8</xdr:row>
      <xdr:rowOff>11431</xdr:rowOff>
    </xdr:from>
    <xdr:ext cx="217944" cy="175369"/>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C5B62C13-51FD-409D-B46D-F64E650C714F}"/>
                </a:ext>
              </a:extLst>
            </xdr:cNvPr>
            <xdr:cNvSpPr txBox="1"/>
          </xdr:nvSpPr>
          <xdr:spPr>
            <a:xfrm>
              <a:off x="2216776" y="2396491"/>
              <a:ext cx="217944"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n-US" sz="1100" i="1">
                            <a:latin typeface="Cambria Math" panose="02040503050406030204" pitchFamily="18" charset="0"/>
                          </a:rPr>
                        </m:ctrlPr>
                      </m:sSupPr>
                      <m:e>
                        <m:r>
                          <a:rPr lang="en-US" sz="1100" b="0" i="1">
                            <a:latin typeface="Cambria Math" panose="02040503050406030204" pitchFamily="18" charset="0"/>
                          </a:rPr>
                          <m:t>𝑚</m:t>
                        </m:r>
                      </m:e>
                      <m:sup>
                        <m:r>
                          <a:rPr lang="en-US" sz="1100" b="0" i="1">
                            <a:latin typeface="Cambria Math" panose="02040503050406030204" pitchFamily="18" charset="0"/>
                          </a:rPr>
                          <m:t>2</m:t>
                        </m:r>
                      </m:sup>
                    </m:sSup>
                  </m:oMath>
                </m:oMathPara>
              </a14:m>
              <a:endParaRPr lang="en-US" sz="1100"/>
            </a:p>
          </xdr:txBody>
        </xdr:sp>
      </mc:Choice>
      <mc:Fallback xmlns="">
        <xdr:sp macro="" textlink="">
          <xdr:nvSpPr>
            <xdr:cNvPr id="32" name="TextBox 31">
              <a:extLst>
                <a:ext uri="{FF2B5EF4-FFF2-40B4-BE49-F238E27FC236}">
                  <a16:creationId xmlns:a16="http://schemas.microsoft.com/office/drawing/2014/main" id="{C5B62C13-51FD-409D-B46D-F64E650C714F}"/>
                </a:ext>
              </a:extLst>
            </xdr:cNvPr>
            <xdr:cNvSpPr txBox="1"/>
          </xdr:nvSpPr>
          <xdr:spPr>
            <a:xfrm>
              <a:off x="2216776" y="2396491"/>
              <a:ext cx="217944" cy="175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𝑚^2</a:t>
              </a:r>
              <a:endParaRPr lang="en-US" sz="1100"/>
            </a:p>
          </xdr:txBody>
        </xdr:sp>
      </mc:Fallback>
    </mc:AlternateContent>
    <xdr:clientData/>
  </xdr:oneCellAnchor>
  <xdr:twoCellAnchor>
    <xdr:from>
      <xdr:col>45</xdr:col>
      <xdr:colOff>156071</xdr:colOff>
      <xdr:row>28</xdr:row>
      <xdr:rowOff>136206</xdr:rowOff>
    </xdr:from>
    <xdr:to>
      <xdr:col>53</xdr:col>
      <xdr:colOff>275422</xdr:colOff>
      <xdr:row>37</xdr:row>
      <xdr:rowOff>40403</xdr:rowOff>
    </xdr:to>
    <xdr:graphicFrame macro="">
      <xdr:nvGraphicFramePr>
        <xdr:cNvPr id="39" name="Chart 38">
          <a:extLst>
            <a:ext uri="{FF2B5EF4-FFF2-40B4-BE49-F238E27FC236}">
              <a16:creationId xmlns:a16="http://schemas.microsoft.com/office/drawing/2014/main" id="{2478833C-8786-402A-B5EC-1E7331A39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119350</xdr:colOff>
      <xdr:row>29</xdr:row>
      <xdr:rowOff>200470</xdr:rowOff>
    </xdr:from>
    <xdr:to>
      <xdr:col>52</xdr:col>
      <xdr:colOff>161126</xdr:colOff>
      <xdr:row>36</xdr:row>
      <xdr:rowOff>8217</xdr:rowOff>
    </xdr:to>
    <xdr:graphicFrame macro="">
      <xdr:nvGraphicFramePr>
        <xdr:cNvPr id="40" name="Chart 4">
          <a:extLst>
            <a:ext uri="{FF2B5EF4-FFF2-40B4-BE49-F238E27FC236}">
              <a16:creationId xmlns:a16="http://schemas.microsoft.com/office/drawing/2014/main" id="{6818601D-C396-4D52-9D60-E29C1E081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45</xdr:col>
      <xdr:colOff>293785</xdr:colOff>
      <xdr:row>40</xdr:row>
      <xdr:rowOff>109091</xdr:rowOff>
    </xdr:from>
    <xdr:to>
      <xdr:col>53</xdr:col>
      <xdr:colOff>174434</xdr:colOff>
      <xdr:row>49</xdr:row>
      <xdr:rowOff>154995</xdr:rowOff>
    </xdr:to>
    <xdr:graphicFrame macro="">
      <xdr:nvGraphicFramePr>
        <xdr:cNvPr id="42" name="Chart 41">
          <a:extLst>
            <a:ext uri="{FF2B5EF4-FFF2-40B4-BE49-F238E27FC236}">
              <a16:creationId xmlns:a16="http://schemas.microsoft.com/office/drawing/2014/main" id="{924C4717-2B3F-4C70-9EF1-C54DBBE4E5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46</xdr:col>
      <xdr:colOff>176036</xdr:colOff>
      <xdr:row>41</xdr:row>
      <xdr:rowOff>200465</xdr:rowOff>
    </xdr:from>
    <xdr:to>
      <xdr:col>53</xdr:col>
      <xdr:colOff>25017</xdr:colOff>
      <xdr:row>48</xdr:row>
      <xdr:rowOff>131991</xdr:rowOff>
    </xdr:to>
    <xdr:graphicFrame macro="">
      <xdr:nvGraphicFramePr>
        <xdr:cNvPr id="44" name="Chart 4">
          <a:extLst>
            <a:ext uri="{FF2B5EF4-FFF2-40B4-BE49-F238E27FC236}">
              <a16:creationId xmlns:a16="http://schemas.microsoft.com/office/drawing/2014/main" id="{0F89223E-F1E4-4A5B-A062-F9DCFDBDC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46</xdr:col>
      <xdr:colOff>85725</xdr:colOff>
      <xdr:row>4</xdr:row>
      <xdr:rowOff>60694</xdr:rowOff>
    </xdr:from>
    <xdr:to>
      <xdr:col>59</xdr:col>
      <xdr:colOff>151900</xdr:colOff>
      <xdr:row>15</xdr:row>
      <xdr:rowOff>149298</xdr:rowOff>
    </xdr:to>
    <xdr:pic>
      <xdr:nvPicPr>
        <xdr:cNvPr id="8" name="Picture 7">
          <a:extLst>
            <a:ext uri="{FF2B5EF4-FFF2-40B4-BE49-F238E27FC236}">
              <a16:creationId xmlns:a16="http://schemas.microsoft.com/office/drawing/2014/main" id="{79616FD8-6C19-49F5-8BE4-8E9EC5C99B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287375" y="736969"/>
          <a:ext cx="3961900" cy="2393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87084</xdr:colOff>
      <xdr:row>17</xdr:row>
      <xdr:rowOff>248145</xdr:rowOff>
    </xdr:from>
    <xdr:to>
      <xdr:col>25</xdr:col>
      <xdr:colOff>105507</xdr:colOff>
      <xdr:row>17</xdr:row>
      <xdr:rowOff>4504458</xdr:rowOff>
    </xdr:to>
    <xdr:graphicFrame macro="">
      <xdr:nvGraphicFramePr>
        <xdr:cNvPr id="3" name="Chart 2">
          <a:extLst>
            <a:ext uri="{FF2B5EF4-FFF2-40B4-BE49-F238E27FC236}">
              <a16:creationId xmlns:a16="http://schemas.microsoft.com/office/drawing/2014/main" id="{C4A6FBB0-04F5-4D4B-B1F1-B495AB0E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261258</xdr:colOff>
      <xdr:row>25</xdr:row>
      <xdr:rowOff>195943</xdr:rowOff>
    </xdr:from>
    <xdr:to>
      <xdr:col>25</xdr:col>
      <xdr:colOff>574431</xdr:colOff>
      <xdr:row>25</xdr:row>
      <xdr:rowOff>4452256</xdr:rowOff>
    </xdr:to>
    <xdr:graphicFrame macro="">
      <xdr:nvGraphicFramePr>
        <xdr:cNvPr id="4" name="Chart 3">
          <a:extLst>
            <a:ext uri="{FF2B5EF4-FFF2-40B4-BE49-F238E27FC236}">
              <a16:creationId xmlns:a16="http://schemas.microsoft.com/office/drawing/2014/main" id="{D0B7A7B5-C07A-4631-86E2-879C34DB3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564078</xdr:colOff>
      <xdr:row>35</xdr:row>
      <xdr:rowOff>39584</xdr:rowOff>
    </xdr:from>
    <xdr:to>
      <xdr:col>25</xdr:col>
      <xdr:colOff>540327</xdr:colOff>
      <xdr:row>35</xdr:row>
      <xdr:rowOff>3453741</xdr:rowOff>
    </xdr:to>
    <xdr:graphicFrame macro="">
      <xdr:nvGraphicFramePr>
        <xdr:cNvPr id="2" name="Chart 1">
          <a:extLst>
            <a:ext uri="{FF2B5EF4-FFF2-40B4-BE49-F238E27FC236}">
              <a16:creationId xmlns:a16="http://schemas.microsoft.com/office/drawing/2014/main" id="{C039EC80-C763-441B-8484-6B041A77A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60</xdr:row>
      <xdr:rowOff>158338</xdr:rowOff>
    </xdr:from>
    <xdr:to>
      <xdr:col>24</xdr:col>
      <xdr:colOff>629391</xdr:colOff>
      <xdr:row>60</xdr:row>
      <xdr:rowOff>3542805</xdr:rowOff>
    </xdr:to>
    <xdr:graphicFrame macro="">
      <xdr:nvGraphicFramePr>
        <xdr:cNvPr id="3" name="Chart 2">
          <a:extLst>
            <a:ext uri="{FF2B5EF4-FFF2-40B4-BE49-F238E27FC236}">
              <a16:creationId xmlns:a16="http://schemas.microsoft.com/office/drawing/2014/main" id="{CB0567D1-C4D2-41DC-9D60-9E26B424A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398546</xdr:colOff>
      <xdr:row>12</xdr:row>
      <xdr:rowOff>145998</xdr:rowOff>
    </xdr:from>
    <xdr:to>
      <xdr:col>25</xdr:col>
      <xdr:colOff>20320</xdr:colOff>
      <xdr:row>12</xdr:row>
      <xdr:rowOff>3012141</xdr:rowOff>
    </xdr:to>
    <xdr:graphicFrame macro="">
      <xdr:nvGraphicFramePr>
        <xdr:cNvPr id="14" name="Chart 13">
          <a:extLst>
            <a:ext uri="{FF2B5EF4-FFF2-40B4-BE49-F238E27FC236}">
              <a16:creationId xmlns:a16="http://schemas.microsoft.com/office/drawing/2014/main" id="{ED14B90E-96D2-4875-9564-E79F82A92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421340</xdr:colOff>
      <xdr:row>20</xdr:row>
      <xdr:rowOff>143436</xdr:rowOff>
    </xdr:from>
    <xdr:to>
      <xdr:col>25</xdr:col>
      <xdr:colOff>101600</xdr:colOff>
      <xdr:row>20</xdr:row>
      <xdr:rowOff>3051009</xdr:rowOff>
    </xdr:to>
    <xdr:graphicFrame macro="">
      <xdr:nvGraphicFramePr>
        <xdr:cNvPr id="24" name="Chart 23">
          <a:extLst>
            <a:ext uri="{FF2B5EF4-FFF2-40B4-BE49-F238E27FC236}">
              <a16:creationId xmlns:a16="http://schemas.microsoft.com/office/drawing/2014/main" id="{FF4E7DC5-E238-4FFB-8983-436302DA0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448236</xdr:colOff>
      <xdr:row>28</xdr:row>
      <xdr:rowOff>116541</xdr:rowOff>
    </xdr:from>
    <xdr:to>
      <xdr:col>25</xdr:col>
      <xdr:colOff>162560</xdr:colOff>
      <xdr:row>28</xdr:row>
      <xdr:rowOff>3161274</xdr:rowOff>
    </xdr:to>
    <xdr:graphicFrame macro="">
      <xdr:nvGraphicFramePr>
        <xdr:cNvPr id="25" name="Chart 24">
          <a:extLst>
            <a:ext uri="{FF2B5EF4-FFF2-40B4-BE49-F238E27FC236}">
              <a16:creationId xmlns:a16="http://schemas.microsoft.com/office/drawing/2014/main" id="{84D07375-C560-489B-A9C5-6135CB152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70521</xdr:colOff>
      <xdr:row>36</xdr:row>
      <xdr:rowOff>199017</xdr:rowOff>
    </xdr:from>
    <xdr:to>
      <xdr:col>25</xdr:col>
      <xdr:colOff>254000</xdr:colOff>
      <xdr:row>36</xdr:row>
      <xdr:rowOff>3144690</xdr:rowOff>
    </xdr:to>
    <xdr:graphicFrame macro="">
      <xdr:nvGraphicFramePr>
        <xdr:cNvPr id="26" name="Chart 25">
          <a:extLst>
            <a:ext uri="{FF2B5EF4-FFF2-40B4-BE49-F238E27FC236}">
              <a16:creationId xmlns:a16="http://schemas.microsoft.com/office/drawing/2014/main" id="{54180404-F05F-45E0-B7CE-1B6CE4EE8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53788</xdr:colOff>
      <xdr:row>44</xdr:row>
      <xdr:rowOff>204395</xdr:rowOff>
    </xdr:from>
    <xdr:to>
      <xdr:col>25</xdr:col>
      <xdr:colOff>193040</xdr:colOff>
      <xdr:row>44</xdr:row>
      <xdr:rowOff>3180548</xdr:rowOff>
    </xdr:to>
    <xdr:graphicFrame macro="">
      <xdr:nvGraphicFramePr>
        <xdr:cNvPr id="27" name="Chart 26">
          <a:extLst>
            <a:ext uri="{FF2B5EF4-FFF2-40B4-BE49-F238E27FC236}">
              <a16:creationId xmlns:a16="http://schemas.microsoft.com/office/drawing/2014/main" id="{666991EF-B724-4CAD-BDF3-450EA9F7F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89645</xdr:colOff>
      <xdr:row>52</xdr:row>
      <xdr:rowOff>202005</xdr:rowOff>
    </xdr:from>
    <xdr:to>
      <xdr:col>25</xdr:col>
      <xdr:colOff>20320</xdr:colOff>
      <xdr:row>52</xdr:row>
      <xdr:rowOff>3117198</xdr:rowOff>
    </xdr:to>
    <xdr:graphicFrame macro="">
      <xdr:nvGraphicFramePr>
        <xdr:cNvPr id="28" name="Chart 27">
          <a:extLst>
            <a:ext uri="{FF2B5EF4-FFF2-40B4-BE49-F238E27FC236}">
              <a16:creationId xmlns:a16="http://schemas.microsoft.com/office/drawing/2014/main" id="{DE31CE42-A8B3-4B8D-8F96-3F4AF5470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295836</xdr:colOff>
      <xdr:row>60</xdr:row>
      <xdr:rowOff>89648</xdr:rowOff>
    </xdr:from>
    <xdr:to>
      <xdr:col>24</xdr:col>
      <xdr:colOff>640080</xdr:colOff>
      <xdr:row>60</xdr:row>
      <xdr:rowOff>3101788</xdr:rowOff>
    </xdr:to>
    <xdr:graphicFrame macro="">
      <xdr:nvGraphicFramePr>
        <xdr:cNvPr id="29" name="Chart 28">
          <a:extLst>
            <a:ext uri="{FF2B5EF4-FFF2-40B4-BE49-F238E27FC236}">
              <a16:creationId xmlns:a16="http://schemas.microsoft.com/office/drawing/2014/main" id="{AA29CDFC-EFBE-471B-B5D5-B65AB904B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197222</xdr:colOff>
      <xdr:row>68</xdr:row>
      <xdr:rowOff>62753</xdr:rowOff>
    </xdr:from>
    <xdr:to>
      <xdr:col>25</xdr:col>
      <xdr:colOff>40640</xdr:colOff>
      <xdr:row>68</xdr:row>
      <xdr:rowOff>3220721</xdr:rowOff>
    </xdr:to>
    <xdr:graphicFrame macro="">
      <xdr:nvGraphicFramePr>
        <xdr:cNvPr id="30" name="Chart 29">
          <a:extLst>
            <a:ext uri="{FF2B5EF4-FFF2-40B4-BE49-F238E27FC236}">
              <a16:creationId xmlns:a16="http://schemas.microsoft.com/office/drawing/2014/main" id="{7636F24F-2045-415D-AB64-35C305F43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vmlDrawing" Target="../drawings/vmlDrawing29.vml"/><Relationship Id="rId1" Type="http://schemas.openxmlformats.org/officeDocument/2006/relationships/printerSettings" Target="../printerSettings/printerSettings19.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vmlDrawing" Target="../drawings/vmlDrawing32.vml"/><Relationship Id="rId1" Type="http://schemas.openxmlformats.org/officeDocument/2006/relationships/printerSettings" Target="../printerSettings/printerSettings21.bin"/><Relationship Id="rId4" Type="http://schemas.openxmlformats.org/officeDocument/2006/relationships/comments" Target="../comments1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vmlDrawing" Target="../drawings/vmlDrawing34.vml"/><Relationship Id="rId1" Type="http://schemas.openxmlformats.org/officeDocument/2006/relationships/printerSettings" Target="../printerSettings/printerSettings22.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760D-3B01-46C5-9315-48B5159A2F73}">
  <sheetPr>
    <pageSetUpPr fitToPage="1"/>
  </sheetPr>
  <dimension ref="A1:O142"/>
  <sheetViews>
    <sheetView zoomScale="91" zoomScaleNormal="91" zoomScaleSheetLayoutView="100" workbookViewId="0">
      <selection activeCell="I10" sqref="I10"/>
    </sheetView>
  </sheetViews>
  <sheetFormatPr defaultRowHeight="23.4" customHeight="1"/>
  <cols>
    <col min="1" max="1" width="4.81640625" customWidth="1"/>
    <col min="2" max="2" width="6.90625" customWidth="1"/>
    <col min="3" max="10" width="22.54296875" customWidth="1"/>
    <col min="11" max="14" width="20.6328125" customWidth="1"/>
  </cols>
  <sheetData>
    <row r="1" spans="1:9" ht="16.25" customHeight="1" thickBot="1">
      <c r="A1" s="126"/>
      <c r="B1" s="126"/>
      <c r="C1" s="126"/>
      <c r="D1" s="126"/>
      <c r="E1" s="126"/>
      <c r="F1" s="126"/>
      <c r="G1" s="126"/>
      <c r="H1" s="126"/>
      <c r="I1" s="126"/>
    </row>
    <row r="2" spans="1:9" ht="19.25" customHeight="1" thickTop="1" thickBot="1">
      <c r="A2" s="126"/>
      <c r="B2" s="741" t="s">
        <v>433</v>
      </c>
      <c r="C2" s="741"/>
      <c r="D2" s="126"/>
      <c r="E2" s="126"/>
      <c r="F2" s="126"/>
      <c r="G2" s="126"/>
      <c r="H2" s="126"/>
      <c r="I2" s="126"/>
    </row>
    <row r="3" spans="1:9" ht="23.4" customHeight="1" thickTop="1">
      <c r="A3" s="126"/>
      <c r="B3" s="743" t="s">
        <v>395</v>
      </c>
      <c r="C3" s="743"/>
      <c r="D3" s="707" t="s">
        <v>401</v>
      </c>
      <c r="E3" s="707"/>
      <c r="F3" s="707"/>
      <c r="G3" s="707"/>
      <c r="H3" s="707"/>
      <c r="I3" s="126"/>
    </row>
    <row r="4" spans="1:9" ht="23.4" customHeight="1">
      <c r="A4" s="126"/>
      <c r="B4" s="743" t="s">
        <v>396</v>
      </c>
      <c r="C4" s="743"/>
      <c r="D4" s="707" t="s">
        <v>413</v>
      </c>
      <c r="E4" s="707"/>
      <c r="F4" s="707"/>
      <c r="G4" s="707"/>
      <c r="H4" s="707"/>
      <c r="I4" s="126"/>
    </row>
    <row r="5" spans="1:9" ht="23.4" customHeight="1">
      <c r="A5" s="126"/>
      <c r="B5" s="743" t="s">
        <v>397</v>
      </c>
      <c r="C5" s="743"/>
      <c r="D5" s="708">
        <v>4</v>
      </c>
      <c r="E5" s="708"/>
      <c r="F5" s="708"/>
      <c r="G5" s="708"/>
      <c r="H5" s="708"/>
      <c r="I5" s="126"/>
    </row>
    <row r="6" spans="1:9" ht="23.4" customHeight="1">
      <c r="A6" s="126"/>
      <c r="B6" s="743" t="s">
        <v>399</v>
      </c>
      <c r="C6" s="743"/>
      <c r="D6" s="709">
        <v>44340</v>
      </c>
      <c r="E6" s="707"/>
      <c r="F6" s="707"/>
      <c r="G6" s="707"/>
      <c r="H6" s="707"/>
      <c r="I6" s="126"/>
    </row>
    <row r="7" spans="1:9" ht="23.4" customHeight="1">
      <c r="A7" s="126"/>
      <c r="B7" s="743" t="s">
        <v>400</v>
      </c>
      <c r="C7" s="743"/>
      <c r="D7" s="707" t="s">
        <v>402</v>
      </c>
      <c r="E7" s="707"/>
      <c r="F7" s="707"/>
      <c r="G7" s="707"/>
      <c r="H7" s="707"/>
      <c r="I7" s="126"/>
    </row>
    <row r="8" spans="1:9" ht="12.65" customHeight="1" thickBot="1">
      <c r="A8" s="126"/>
      <c r="B8" s="126"/>
      <c r="C8" s="126"/>
      <c r="D8" s="126"/>
      <c r="E8" s="126"/>
      <c r="F8" s="126"/>
      <c r="G8" s="126"/>
      <c r="H8" s="126"/>
      <c r="I8" s="126"/>
    </row>
    <row r="9" spans="1:9" ht="19.25" customHeight="1" thickTop="1" thickBot="1">
      <c r="A9" s="126"/>
      <c r="B9" s="741" t="s">
        <v>398</v>
      </c>
      <c r="C9" s="741"/>
      <c r="D9" s="126"/>
      <c r="E9" s="126"/>
      <c r="F9" s="126"/>
      <c r="G9" s="126"/>
      <c r="H9" s="126"/>
      <c r="I9" s="126"/>
    </row>
    <row r="10" spans="1:9" ht="23.4" customHeight="1" thickTop="1">
      <c r="A10" s="127"/>
      <c r="B10" s="36">
        <v>1</v>
      </c>
      <c r="C10" s="742" t="s">
        <v>451</v>
      </c>
      <c r="D10" s="707"/>
      <c r="E10" s="707"/>
      <c r="F10" s="707"/>
      <c r="G10" s="707"/>
      <c r="H10" s="707"/>
      <c r="I10" s="126"/>
    </row>
    <row r="11" spans="1:9" ht="23.4" customHeight="1">
      <c r="A11" s="126"/>
      <c r="B11" s="19">
        <v>2</v>
      </c>
      <c r="C11" s="707" t="s">
        <v>634</v>
      </c>
      <c r="D11" s="707"/>
      <c r="E11" s="707"/>
      <c r="F11" s="707"/>
      <c r="G11" s="707"/>
      <c r="H11" s="707"/>
      <c r="I11" s="126"/>
    </row>
    <row r="12" spans="1:9" ht="23.4" customHeight="1">
      <c r="A12" s="126"/>
      <c r="B12" s="19">
        <v>3</v>
      </c>
      <c r="C12" s="707" t="s">
        <v>635</v>
      </c>
      <c r="D12" s="707"/>
      <c r="E12" s="707"/>
      <c r="F12" s="707"/>
      <c r="G12" s="707"/>
      <c r="H12" s="707"/>
      <c r="I12" s="126"/>
    </row>
    <row r="13" spans="1:9" ht="23.4" customHeight="1">
      <c r="A13" s="126"/>
      <c r="B13" s="19">
        <v>4</v>
      </c>
      <c r="C13" s="707" t="s">
        <v>636</v>
      </c>
      <c r="D13" s="707"/>
      <c r="E13" s="707"/>
      <c r="F13" s="707"/>
      <c r="G13" s="707"/>
      <c r="H13" s="707"/>
      <c r="I13" s="126"/>
    </row>
    <row r="14" spans="1:9" ht="23.4" customHeight="1">
      <c r="A14" s="126"/>
      <c r="B14" s="19">
        <v>5</v>
      </c>
      <c r="C14" s="707" t="s">
        <v>447</v>
      </c>
      <c r="D14" s="707"/>
      <c r="E14" s="707"/>
      <c r="F14" s="707"/>
      <c r="G14" s="707"/>
      <c r="H14" s="707"/>
      <c r="I14" s="126"/>
    </row>
    <row r="15" spans="1:9" ht="23.4" customHeight="1">
      <c r="A15" s="126"/>
      <c r="B15" s="19">
        <v>6</v>
      </c>
      <c r="C15" s="587" t="s">
        <v>686</v>
      </c>
      <c r="D15" s="587"/>
      <c r="E15" s="587"/>
      <c r="F15" s="587"/>
      <c r="G15" s="587"/>
      <c r="H15" s="587"/>
      <c r="I15" s="126"/>
    </row>
    <row r="16" spans="1:9" ht="23.4" customHeight="1">
      <c r="A16" s="126"/>
      <c r="B16" s="19">
        <v>7</v>
      </c>
      <c r="C16" s="28"/>
      <c r="D16" s="29" t="s">
        <v>832</v>
      </c>
      <c r="E16" s="23"/>
      <c r="F16" s="23"/>
      <c r="G16" s="23"/>
      <c r="H16" s="23"/>
      <c r="I16" s="126"/>
    </row>
    <row r="17" spans="1:9" ht="23.4" customHeight="1">
      <c r="A17" s="126"/>
      <c r="B17" s="19">
        <v>8</v>
      </c>
      <c r="C17" s="683"/>
      <c r="D17" s="29" t="s">
        <v>834</v>
      </c>
      <c r="E17" s="23"/>
      <c r="F17" s="23"/>
      <c r="G17" s="23"/>
      <c r="H17" s="23"/>
      <c r="I17" s="126"/>
    </row>
    <row r="18" spans="1:9" ht="23.4" customHeight="1">
      <c r="A18" s="126"/>
      <c r="B18" s="19">
        <v>9</v>
      </c>
      <c r="C18" s="597"/>
      <c r="D18" s="595" t="s">
        <v>684</v>
      </c>
      <c r="E18" s="596"/>
      <c r="F18" s="596"/>
      <c r="G18" s="596"/>
      <c r="H18" s="596"/>
      <c r="I18" s="126"/>
    </row>
    <row r="19" spans="1:9" ht="23.4" customHeight="1">
      <c r="A19" s="126"/>
      <c r="B19" s="19">
        <v>10</v>
      </c>
      <c r="C19" s="37"/>
      <c r="D19" s="29" t="s">
        <v>833</v>
      </c>
      <c r="E19" s="22"/>
      <c r="F19" s="22"/>
      <c r="G19" s="22"/>
      <c r="H19" s="22"/>
      <c r="I19" s="126"/>
    </row>
    <row r="20" spans="1:9" ht="23.4" customHeight="1" thickBot="1">
      <c r="A20" s="126"/>
      <c r="B20" s="19">
        <v>11</v>
      </c>
      <c r="C20" s="38"/>
      <c r="D20" s="29" t="s">
        <v>667</v>
      </c>
      <c r="E20" s="22"/>
      <c r="F20" s="22"/>
      <c r="G20" s="22"/>
      <c r="H20" s="22"/>
      <c r="I20" s="126"/>
    </row>
    <row r="21" spans="1:9" ht="12.65" customHeight="1" thickTop="1" thickBot="1">
      <c r="A21" s="126"/>
      <c r="B21" s="126"/>
      <c r="C21" s="126"/>
      <c r="D21" s="126"/>
      <c r="E21" s="126"/>
      <c r="F21" s="126"/>
      <c r="G21" s="126"/>
      <c r="H21" s="126"/>
      <c r="I21" s="126"/>
    </row>
    <row r="22" spans="1:9" ht="18" customHeight="1" thickTop="1" thickBot="1">
      <c r="A22" s="126"/>
      <c r="B22" s="741" t="s">
        <v>424</v>
      </c>
      <c r="C22" s="741"/>
      <c r="D22" s="126"/>
      <c r="E22" s="126"/>
      <c r="F22" s="126"/>
      <c r="G22" s="126"/>
      <c r="H22" s="126"/>
      <c r="I22" s="126"/>
    </row>
    <row r="23" spans="1:9" ht="23.4" customHeight="1" thickTop="1">
      <c r="A23" s="126"/>
      <c r="B23" s="20" t="s">
        <v>425</v>
      </c>
      <c r="C23" s="20" t="s">
        <v>430</v>
      </c>
      <c r="D23" s="710" t="s">
        <v>431</v>
      </c>
      <c r="E23" s="710"/>
      <c r="F23" s="710"/>
      <c r="G23" s="710"/>
      <c r="H23" s="710"/>
      <c r="I23" s="126"/>
    </row>
    <row r="24" spans="1:9" ht="19.75" customHeight="1">
      <c r="A24" s="126"/>
      <c r="B24" s="21" t="s">
        <v>434</v>
      </c>
      <c r="C24" s="35" t="s">
        <v>432</v>
      </c>
      <c r="D24" s="29" t="s">
        <v>637</v>
      </c>
      <c r="E24" s="29"/>
      <c r="F24" s="29"/>
      <c r="G24" s="29"/>
      <c r="H24" s="29"/>
      <c r="I24" s="126"/>
    </row>
    <row r="25" spans="1:9" ht="19.75" customHeight="1">
      <c r="A25" s="126"/>
      <c r="B25" s="21" t="s">
        <v>426</v>
      </c>
      <c r="C25" s="35" t="s">
        <v>668</v>
      </c>
      <c r="D25" s="29" t="s">
        <v>669</v>
      </c>
      <c r="E25" s="29"/>
      <c r="F25" s="29"/>
      <c r="G25" s="29"/>
      <c r="H25" s="29"/>
      <c r="I25" s="126"/>
    </row>
    <row r="26" spans="1:9" ht="19.75" customHeight="1">
      <c r="A26" s="126"/>
      <c r="B26" s="21" t="s">
        <v>427</v>
      </c>
      <c r="C26" s="35" t="s">
        <v>453</v>
      </c>
      <c r="D26" s="29" t="s">
        <v>670</v>
      </c>
      <c r="E26" s="29"/>
      <c r="F26" s="29"/>
      <c r="G26" s="29"/>
      <c r="H26" s="29"/>
      <c r="I26" s="126"/>
    </row>
    <row r="27" spans="1:9" ht="19.75" customHeight="1">
      <c r="A27" s="126"/>
      <c r="B27" s="21" t="s">
        <v>428</v>
      </c>
      <c r="C27" s="34" t="s">
        <v>452</v>
      </c>
      <c r="D27" s="29" t="s">
        <v>671</v>
      </c>
      <c r="E27" s="29"/>
      <c r="F27" s="29"/>
      <c r="G27" s="29"/>
      <c r="H27" s="29"/>
      <c r="I27" s="126"/>
    </row>
    <row r="28" spans="1:9" ht="19.75" customHeight="1">
      <c r="A28" s="126"/>
      <c r="B28" s="21" t="s">
        <v>429</v>
      </c>
      <c r="C28" s="34" t="s">
        <v>454</v>
      </c>
      <c r="D28" s="29" t="s">
        <v>672</v>
      </c>
      <c r="E28" s="29"/>
      <c r="F28" s="29"/>
      <c r="G28" s="29"/>
      <c r="H28" s="29"/>
      <c r="I28" s="126"/>
    </row>
    <row r="29" spans="1:9" ht="19.75" customHeight="1">
      <c r="A29" s="126"/>
      <c r="B29" s="21" t="s">
        <v>456</v>
      </c>
      <c r="C29" s="34" t="s">
        <v>455</v>
      </c>
      <c r="D29" s="29" t="s">
        <v>620</v>
      </c>
      <c r="E29" s="29"/>
      <c r="F29" s="29"/>
      <c r="G29" s="29"/>
      <c r="H29" s="29"/>
      <c r="I29" s="126"/>
    </row>
    <row r="30" spans="1:9" ht="19.75" customHeight="1">
      <c r="A30" s="126"/>
      <c r="B30" s="21" t="s">
        <v>457</v>
      </c>
      <c r="C30" s="34" t="s">
        <v>460</v>
      </c>
      <c r="D30" s="29" t="s">
        <v>621</v>
      </c>
      <c r="E30" s="29"/>
      <c r="F30" s="29"/>
      <c r="G30" s="29"/>
      <c r="H30" s="29"/>
      <c r="I30" s="126"/>
    </row>
    <row r="31" spans="1:9" ht="19.75" customHeight="1">
      <c r="A31" s="126"/>
      <c r="B31" s="21" t="s">
        <v>458</v>
      </c>
      <c r="C31" s="34" t="s">
        <v>461</v>
      </c>
      <c r="D31" s="29" t="s">
        <v>622</v>
      </c>
      <c r="E31" s="29"/>
      <c r="F31" s="29"/>
      <c r="G31" s="29"/>
      <c r="H31" s="29"/>
      <c r="I31" s="126"/>
    </row>
    <row r="32" spans="1:9" ht="19.75" customHeight="1">
      <c r="A32" s="126"/>
      <c r="B32" s="21" t="s">
        <v>459</v>
      </c>
      <c r="C32" s="33" t="s">
        <v>462</v>
      </c>
      <c r="D32" s="29" t="s">
        <v>623</v>
      </c>
      <c r="E32" s="29"/>
      <c r="F32" s="29"/>
      <c r="G32" s="29"/>
      <c r="H32" s="29"/>
      <c r="I32" s="126"/>
    </row>
    <row r="33" spans="1:9" ht="19.75" customHeight="1">
      <c r="A33" s="126"/>
      <c r="B33" s="21" t="s">
        <v>464</v>
      </c>
      <c r="C33" s="33" t="s">
        <v>463</v>
      </c>
      <c r="D33" s="29" t="s">
        <v>638</v>
      </c>
      <c r="E33" s="29"/>
      <c r="F33" s="29"/>
      <c r="G33" s="29"/>
      <c r="H33" s="29"/>
      <c r="I33" s="126"/>
    </row>
    <row r="34" spans="1:9" ht="19.75" customHeight="1">
      <c r="A34" s="126"/>
      <c r="B34" s="21" t="s">
        <v>465</v>
      </c>
      <c r="C34" s="33" t="s">
        <v>469</v>
      </c>
      <c r="D34" s="29" t="s">
        <v>639</v>
      </c>
      <c r="E34" s="29"/>
      <c r="F34" s="29"/>
      <c r="G34" s="29"/>
      <c r="H34" s="29"/>
      <c r="I34" s="126"/>
    </row>
    <row r="35" spans="1:9" ht="19.75" customHeight="1">
      <c r="A35" s="126"/>
      <c r="B35" s="21" t="s">
        <v>466</v>
      </c>
      <c r="C35" s="32" t="s">
        <v>470</v>
      </c>
      <c r="D35" s="29" t="s">
        <v>640</v>
      </c>
      <c r="E35" s="29"/>
      <c r="F35" s="29"/>
      <c r="G35" s="29"/>
      <c r="H35" s="29"/>
      <c r="I35" s="126"/>
    </row>
    <row r="36" spans="1:9" ht="19.75" customHeight="1">
      <c r="A36" s="126"/>
      <c r="B36" s="21" t="s">
        <v>467</v>
      </c>
      <c r="C36" s="32" t="s">
        <v>471</v>
      </c>
      <c r="D36" s="29" t="s">
        <v>624</v>
      </c>
      <c r="E36" s="29"/>
      <c r="F36" s="29"/>
      <c r="G36" s="29"/>
      <c r="H36" s="29"/>
      <c r="I36" s="126"/>
    </row>
    <row r="37" spans="1:9" ht="19.75" customHeight="1">
      <c r="A37" s="126"/>
      <c r="B37" s="21" t="s">
        <v>468</v>
      </c>
      <c r="C37" s="32" t="s">
        <v>472</v>
      </c>
      <c r="D37" s="29" t="s">
        <v>625</v>
      </c>
      <c r="E37" s="29"/>
      <c r="F37" s="29"/>
      <c r="G37" s="29"/>
      <c r="H37" s="29"/>
      <c r="I37" s="126"/>
    </row>
    <row r="38" spans="1:9" ht="19.75" customHeight="1">
      <c r="A38" s="126"/>
      <c r="B38" s="21" t="s">
        <v>474</v>
      </c>
      <c r="C38" s="32" t="s">
        <v>473</v>
      </c>
      <c r="D38" s="29" t="s">
        <v>641</v>
      </c>
      <c r="E38" s="29"/>
      <c r="F38" s="29"/>
      <c r="G38" s="29"/>
      <c r="H38" s="29"/>
      <c r="I38" s="126"/>
    </row>
    <row r="39" spans="1:9" ht="19.75" customHeight="1">
      <c r="A39" s="126"/>
      <c r="B39" s="21" t="s">
        <v>475</v>
      </c>
      <c r="C39" s="31" t="s">
        <v>479</v>
      </c>
      <c r="D39" s="29" t="s">
        <v>626</v>
      </c>
      <c r="E39" s="29"/>
      <c r="F39" s="29"/>
      <c r="G39" s="29"/>
      <c r="H39" s="29"/>
      <c r="I39" s="126"/>
    </row>
    <row r="40" spans="1:9" ht="19.75" customHeight="1">
      <c r="A40" s="126"/>
      <c r="B40" s="21" t="s">
        <v>476</v>
      </c>
      <c r="C40" s="31" t="s">
        <v>478</v>
      </c>
      <c r="D40" s="29" t="s">
        <v>627</v>
      </c>
      <c r="E40" s="29"/>
      <c r="F40" s="29"/>
      <c r="G40" s="29"/>
      <c r="H40" s="29"/>
      <c r="I40" s="126"/>
    </row>
    <row r="41" spans="1:9" ht="19.75" customHeight="1">
      <c r="A41" s="126"/>
      <c r="B41" s="21" t="s">
        <v>477</v>
      </c>
      <c r="C41" s="31" t="s">
        <v>628</v>
      </c>
      <c r="D41" s="29" t="s">
        <v>642</v>
      </c>
      <c r="E41" s="29"/>
      <c r="F41" s="29"/>
      <c r="G41" s="29"/>
      <c r="H41" s="29"/>
      <c r="I41" s="126"/>
    </row>
    <row r="42" spans="1:9" ht="19.75" customHeight="1">
      <c r="A42" s="126"/>
      <c r="B42" s="21" t="s">
        <v>481</v>
      </c>
      <c r="C42" s="31" t="s">
        <v>480</v>
      </c>
      <c r="D42" s="29" t="s">
        <v>629</v>
      </c>
      <c r="E42" s="29"/>
      <c r="F42" s="29"/>
      <c r="G42" s="29"/>
      <c r="H42" s="29"/>
      <c r="I42" s="126"/>
    </row>
    <row r="43" spans="1:9" ht="19.75" customHeight="1">
      <c r="A43" s="126"/>
      <c r="B43" s="21" t="s">
        <v>482</v>
      </c>
      <c r="C43" s="30" t="s">
        <v>599</v>
      </c>
      <c r="D43" s="29" t="s">
        <v>630</v>
      </c>
      <c r="E43" s="29"/>
      <c r="F43" s="29"/>
      <c r="G43" s="29"/>
      <c r="H43" s="29"/>
      <c r="I43" s="126"/>
    </row>
    <row r="44" spans="1:9" ht="19.75" customHeight="1">
      <c r="A44" s="126"/>
      <c r="B44" s="21" t="s">
        <v>483</v>
      </c>
      <c r="C44" s="30" t="s">
        <v>485</v>
      </c>
      <c r="D44" s="29" t="s">
        <v>631</v>
      </c>
      <c r="E44" s="29"/>
      <c r="F44" s="29"/>
      <c r="G44" s="29"/>
      <c r="H44" s="29"/>
      <c r="I44" s="126"/>
    </row>
    <row r="45" spans="1:9" ht="19.75" customHeight="1">
      <c r="A45" s="126"/>
      <c r="B45" s="21" t="s">
        <v>484</v>
      </c>
      <c r="C45" s="30" t="s">
        <v>486</v>
      </c>
      <c r="D45" s="29" t="s">
        <v>632</v>
      </c>
      <c r="E45" s="29"/>
      <c r="F45" s="29"/>
      <c r="G45" s="29"/>
      <c r="H45" s="29"/>
      <c r="I45" s="126"/>
    </row>
    <row r="46" spans="1:9" ht="19.75" customHeight="1">
      <c r="A46" s="126"/>
      <c r="B46" s="21" t="s">
        <v>666</v>
      </c>
      <c r="C46" s="30" t="s">
        <v>487</v>
      </c>
      <c r="D46" s="29" t="s">
        <v>633</v>
      </c>
      <c r="E46" s="29"/>
      <c r="F46" s="29"/>
      <c r="G46" s="29"/>
      <c r="H46" s="29"/>
      <c r="I46" s="126"/>
    </row>
    <row r="47" spans="1:9" ht="23.4" customHeight="1">
      <c r="A47" s="126"/>
      <c r="B47" s="126"/>
      <c r="C47" s="126"/>
      <c r="D47" s="126"/>
      <c r="E47" s="126"/>
      <c r="F47" s="126"/>
      <c r="G47" s="126"/>
      <c r="H47" s="126"/>
      <c r="I47" s="126"/>
    </row>
    <row r="52" spans="2:15" ht="32.4" customHeight="1">
      <c r="B52" s="763" t="s">
        <v>809</v>
      </c>
      <c r="C52" s="763"/>
      <c r="D52" s="763"/>
      <c r="E52" s="763"/>
      <c r="F52" s="763"/>
      <c r="G52" s="763"/>
      <c r="H52" s="763"/>
      <c r="I52" s="763"/>
      <c r="J52" s="763"/>
      <c r="K52" s="763"/>
      <c r="L52" s="763"/>
      <c r="M52" s="763"/>
    </row>
    <row r="53" spans="2:15" ht="14.4" customHeight="1">
      <c r="B53" s="633"/>
      <c r="C53" s="633"/>
      <c r="D53" s="633"/>
      <c r="E53" s="633"/>
      <c r="F53" s="633"/>
      <c r="G53" s="633"/>
      <c r="H53" s="633"/>
      <c r="I53" s="633"/>
      <c r="J53" s="633"/>
      <c r="K53" s="633"/>
      <c r="L53" s="633"/>
      <c r="M53" s="633"/>
    </row>
    <row r="54" spans="2:15" ht="23.4" customHeight="1">
      <c r="B54" s="634">
        <v>1</v>
      </c>
      <c r="C54" s="635" t="s">
        <v>703</v>
      </c>
      <c r="D54" s="636"/>
      <c r="E54" s="606"/>
      <c r="F54" s="606"/>
      <c r="G54" s="606"/>
      <c r="H54" s="606"/>
      <c r="I54" s="606"/>
      <c r="J54" s="606"/>
      <c r="K54" s="606"/>
      <c r="L54" s="606"/>
      <c r="M54" s="606"/>
      <c r="N54" s="605"/>
      <c r="O54" s="605"/>
    </row>
    <row r="55" spans="2:15" ht="14.4" customHeight="1" thickBot="1">
      <c r="B55" s="607"/>
      <c r="C55" s="607"/>
      <c r="D55" s="607"/>
      <c r="E55" s="606"/>
      <c r="F55" s="606"/>
      <c r="G55" s="606"/>
      <c r="H55" s="606"/>
      <c r="I55" s="606"/>
      <c r="J55" s="606"/>
      <c r="K55" s="606"/>
      <c r="L55" s="606"/>
      <c r="M55" s="606"/>
      <c r="N55" s="605"/>
    </row>
    <row r="56" spans="2:15" ht="27.65" customHeight="1" thickTop="1">
      <c r="B56" s="711" t="s">
        <v>704</v>
      </c>
      <c r="C56" s="712"/>
      <c r="D56" s="713"/>
      <c r="E56" s="717" t="s">
        <v>705</v>
      </c>
      <c r="F56" s="718"/>
      <c r="G56" s="718"/>
      <c r="H56" s="718"/>
      <c r="I56" s="719"/>
      <c r="J56" s="606"/>
      <c r="K56" s="606"/>
      <c r="L56" s="606"/>
      <c r="M56" s="606"/>
      <c r="N56" s="605"/>
    </row>
    <row r="57" spans="2:15" ht="55.75" customHeight="1">
      <c r="B57" s="714"/>
      <c r="C57" s="715"/>
      <c r="D57" s="716"/>
      <c r="E57" s="608" t="s">
        <v>775</v>
      </c>
      <c r="F57" s="609" t="s">
        <v>776</v>
      </c>
      <c r="G57" s="609" t="s">
        <v>777</v>
      </c>
      <c r="H57" s="609" t="s">
        <v>778</v>
      </c>
      <c r="I57" s="610" t="s">
        <v>779</v>
      </c>
      <c r="J57" s="606"/>
      <c r="K57" s="606"/>
      <c r="L57" s="606"/>
      <c r="M57" s="606"/>
      <c r="N57" s="605"/>
    </row>
    <row r="58" spans="2:15" ht="92.4" customHeight="1">
      <c r="B58" s="720" t="s">
        <v>706</v>
      </c>
      <c r="C58" s="721"/>
      <c r="D58" s="608" t="s">
        <v>780</v>
      </c>
      <c r="E58" s="611" t="s">
        <v>781</v>
      </c>
      <c r="F58" s="611" t="s">
        <v>782</v>
      </c>
      <c r="G58" s="612" t="s">
        <v>783</v>
      </c>
      <c r="H58" s="612" t="s">
        <v>784</v>
      </c>
      <c r="I58" s="613" t="s">
        <v>785</v>
      </c>
      <c r="J58" s="606"/>
      <c r="K58" s="606"/>
      <c r="L58" s="606"/>
      <c r="M58" s="606"/>
      <c r="N58" s="605"/>
    </row>
    <row r="59" spans="2:15" ht="92.4" customHeight="1">
      <c r="B59" s="722"/>
      <c r="C59" s="723"/>
      <c r="D59" s="609" t="s">
        <v>786</v>
      </c>
      <c r="E59" s="611" t="s">
        <v>782</v>
      </c>
      <c r="F59" s="611" t="s">
        <v>787</v>
      </c>
      <c r="G59" s="612" t="s">
        <v>788</v>
      </c>
      <c r="H59" s="614" t="s">
        <v>789</v>
      </c>
      <c r="I59" s="615" t="s">
        <v>790</v>
      </c>
      <c r="J59" s="606"/>
      <c r="K59" s="606"/>
      <c r="L59" s="606"/>
      <c r="M59" s="606"/>
      <c r="N59" s="605"/>
    </row>
    <row r="60" spans="2:15" ht="92.4" customHeight="1">
      <c r="B60" s="722"/>
      <c r="C60" s="723"/>
      <c r="D60" s="609" t="s">
        <v>791</v>
      </c>
      <c r="E60" s="612" t="s">
        <v>783</v>
      </c>
      <c r="F60" s="612" t="s">
        <v>788</v>
      </c>
      <c r="G60" s="612" t="s">
        <v>792</v>
      </c>
      <c r="H60" s="614" t="s">
        <v>793</v>
      </c>
      <c r="I60" s="615" t="s">
        <v>794</v>
      </c>
      <c r="J60" s="606"/>
      <c r="K60" s="606"/>
      <c r="L60" s="606"/>
      <c r="M60" s="606"/>
      <c r="N60" s="605"/>
    </row>
    <row r="61" spans="2:15" ht="92.4" customHeight="1">
      <c r="B61" s="722"/>
      <c r="C61" s="723"/>
      <c r="D61" s="609" t="s">
        <v>795</v>
      </c>
      <c r="E61" s="612" t="s">
        <v>784</v>
      </c>
      <c r="F61" s="614" t="s">
        <v>789</v>
      </c>
      <c r="G61" s="614" t="s">
        <v>793</v>
      </c>
      <c r="H61" s="616" t="s">
        <v>790</v>
      </c>
      <c r="I61" s="617" t="s">
        <v>796</v>
      </c>
      <c r="J61" s="606"/>
      <c r="K61" s="606"/>
      <c r="L61" s="606"/>
      <c r="M61" s="606"/>
      <c r="N61" s="605"/>
    </row>
    <row r="62" spans="2:15" ht="92.4" customHeight="1" thickBot="1">
      <c r="B62" s="724"/>
      <c r="C62" s="725"/>
      <c r="D62" s="618" t="s">
        <v>797</v>
      </c>
      <c r="E62" s="619" t="s">
        <v>785</v>
      </c>
      <c r="F62" s="620" t="s">
        <v>790</v>
      </c>
      <c r="G62" s="620" t="s">
        <v>794</v>
      </c>
      <c r="H62" s="621" t="s">
        <v>796</v>
      </c>
      <c r="I62" s="622" t="s">
        <v>798</v>
      </c>
      <c r="J62" s="606"/>
      <c r="K62" s="606"/>
      <c r="L62" s="606"/>
      <c r="M62" s="606"/>
      <c r="N62" s="605"/>
    </row>
    <row r="63" spans="2:15" ht="17.399999999999999" customHeight="1" thickTop="1">
      <c r="B63" s="607"/>
      <c r="C63" s="607"/>
      <c r="D63" s="607"/>
      <c r="E63" s="606"/>
      <c r="F63" s="606"/>
      <c r="G63" s="606"/>
      <c r="H63" s="606"/>
      <c r="I63" s="606"/>
      <c r="J63" s="606"/>
      <c r="K63" s="606"/>
      <c r="L63" s="606"/>
      <c r="M63" s="606"/>
      <c r="N63" s="605"/>
    </row>
    <row r="64" spans="2:15" ht="33.65" customHeight="1">
      <c r="B64" s="634">
        <v>2</v>
      </c>
      <c r="C64" s="635" t="s">
        <v>707</v>
      </c>
      <c r="D64" s="636"/>
      <c r="E64" s="606"/>
      <c r="F64" s="606"/>
      <c r="G64" s="606"/>
      <c r="H64" s="606"/>
      <c r="I64" s="606"/>
      <c r="J64" s="606"/>
      <c r="K64" s="606"/>
      <c r="L64" s="606"/>
      <c r="M64" s="606"/>
      <c r="N64" s="605"/>
    </row>
    <row r="65" spans="2:14" ht="13.75" customHeight="1" thickBot="1">
      <c r="B65" s="607"/>
      <c r="C65" s="607"/>
      <c r="D65" s="607"/>
      <c r="E65" s="606"/>
      <c r="F65" s="606"/>
      <c r="G65" s="606"/>
      <c r="H65" s="606"/>
      <c r="I65" s="606"/>
      <c r="J65" s="606"/>
      <c r="K65" s="606"/>
      <c r="L65" s="606"/>
      <c r="M65" s="606"/>
      <c r="N65" s="605"/>
    </row>
    <row r="66" spans="2:14" ht="44.4" customHeight="1" thickTop="1">
      <c r="B66" s="726" t="s">
        <v>708</v>
      </c>
      <c r="C66" s="727"/>
      <c r="D66" s="727"/>
      <c r="E66" s="727"/>
      <c r="F66" s="727"/>
      <c r="G66" s="727"/>
      <c r="H66" s="727"/>
      <c r="I66" s="727"/>
      <c r="J66" s="727"/>
      <c r="K66" s="727"/>
      <c r="L66" s="727"/>
      <c r="M66" s="728"/>
      <c r="N66" s="605"/>
    </row>
    <row r="67" spans="2:14" ht="33" customHeight="1">
      <c r="B67" s="729" t="s">
        <v>714</v>
      </c>
      <c r="C67" s="730"/>
      <c r="D67" s="733" t="s">
        <v>709</v>
      </c>
      <c r="E67" s="734"/>
      <c r="F67" s="737" t="s">
        <v>710</v>
      </c>
      <c r="G67" s="738"/>
      <c r="H67" s="739" t="s">
        <v>711</v>
      </c>
      <c r="I67" s="740"/>
      <c r="J67" s="757" t="s">
        <v>712</v>
      </c>
      <c r="K67" s="758"/>
      <c r="L67" s="759" t="s">
        <v>713</v>
      </c>
      <c r="M67" s="760"/>
      <c r="N67" s="605"/>
    </row>
    <row r="68" spans="2:14" ht="92.4" customHeight="1" thickBot="1">
      <c r="B68" s="731"/>
      <c r="C68" s="732"/>
      <c r="D68" s="735" t="s">
        <v>715</v>
      </c>
      <c r="E68" s="736"/>
      <c r="F68" s="735" t="s">
        <v>716</v>
      </c>
      <c r="G68" s="736"/>
      <c r="H68" s="735" t="s">
        <v>810</v>
      </c>
      <c r="I68" s="736"/>
      <c r="J68" s="735" t="s">
        <v>717</v>
      </c>
      <c r="K68" s="736"/>
      <c r="L68" s="735" t="s">
        <v>718</v>
      </c>
      <c r="M68" s="756"/>
      <c r="N68" s="605"/>
    </row>
    <row r="69" spans="2:14" ht="20.399999999999999" customHeight="1" thickTop="1" thickBot="1">
      <c r="B69" s="606"/>
      <c r="C69" s="606"/>
      <c r="D69" s="607"/>
      <c r="E69" s="606"/>
      <c r="F69" s="606"/>
      <c r="G69" s="606"/>
      <c r="H69" s="606"/>
      <c r="I69" s="606"/>
      <c r="J69" s="606"/>
      <c r="K69" s="606"/>
      <c r="L69" s="606"/>
      <c r="M69" s="606"/>
      <c r="N69" s="605"/>
    </row>
    <row r="70" spans="2:14" ht="40.25" customHeight="1" thickTop="1">
      <c r="B70" s="767" t="s">
        <v>719</v>
      </c>
      <c r="C70" s="768"/>
      <c r="D70" s="764" t="s">
        <v>720</v>
      </c>
      <c r="E70" s="765"/>
      <c r="F70" s="765"/>
      <c r="G70" s="765"/>
      <c r="H70" s="765"/>
      <c r="I70" s="765"/>
      <c r="J70" s="765"/>
      <c r="K70" s="765"/>
      <c r="L70" s="765"/>
      <c r="M70" s="766"/>
      <c r="N70" s="605"/>
    </row>
    <row r="71" spans="2:14" ht="33" customHeight="1">
      <c r="B71" s="769"/>
      <c r="C71" s="770"/>
      <c r="D71" s="771" t="s">
        <v>721</v>
      </c>
      <c r="E71" s="772"/>
      <c r="F71" s="773" t="s">
        <v>722</v>
      </c>
      <c r="G71" s="774"/>
      <c r="H71" s="775" t="s">
        <v>723</v>
      </c>
      <c r="I71" s="776"/>
      <c r="J71" s="777" t="s">
        <v>724</v>
      </c>
      <c r="K71" s="778"/>
      <c r="L71" s="761" t="s">
        <v>725</v>
      </c>
      <c r="M71" s="762"/>
      <c r="N71" s="605"/>
    </row>
    <row r="72" spans="2:14" ht="92.4" customHeight="1">
      <c r="B72" s="747" t="s">
        <v>726</v>
      </c>
      <c r="C72" s="748"/>
      <c r="D72" s="744" t="s">
        <v>799</v>
      </c>
      <c r="E72" s="746"/>
      <c r="F72" s="744" t="s">
        <v>800</v>
      </c>
      <c r="G72" s="746"/>
      <c r="H72" s="744" t="s">
        <v>801</v>
      </c>
      <c r="I72" s="746"/>
      <c r="J72" s="744" t="s">
        <v>802</v>
      </c>
      <c r="K72" s="746"/>
      <c r="L72" s="744" t="s">
        <v>803</v>
      </c>
      <c r="M72" s="745"/>
      <c r="N72" s="605"/>
    </row>
    <row r="73" spans="2:14" ht="92.4" customHeight="1">
      <c r="B73" s="747" t="s">
        <v>727</v>
      </c>
      <c r="C73" s="748"/>
      <c r="D73" s="744" t="s">
        <v>804</v>
      </c>
      <c r="E73" s="746"/>
      <c r="F73" s="744" t="s">
        <v>805</v>
      </c>
      <c r="G73" s="746"/>
      <c r="H73" s="744" t="s">
        <v>806</v>
      </c>
      <c r="I73" s="746"/>
      <c r="J73" s="744" t="s">
        <v>807</v>
      </c>
      <c r="K73" s="746"/>
      <c r="L73" s="744" t="s">
        <v>808</v>
      </c>
      <c r="M73" s="745"/>
      <c r="N73" s="605"/>
    </row>
    <row r="74" spans="2:14" ht="92.4" customHeight="1">
      <c r="B74" s="747" t="s">
        <v>728</v>
      </c>
      <c r="C74" s="748"/>
      <c r="D74" s="744" t="s">
        <v>729</v>
      </c>
      <c r="E74" s="746"/>
      <c r="F74" s="744" t="s">
        <v>730</v>
      </c>
      <c r="G74" s="746"/>
      <c r="H74" s="744" t="s">
        <v>731</v>
      </c>
      <c r="I74" s="746"/>
      <c r="J74" s="744" t="s">
        <v>732</v>
      </c>
      <c r="K74" s="746"/>
      <c r="L74" s="744" t="s">
        <v>733</v>
      </c>
      <c r="M74" s="745"/>
      <c r="N74" s="605"/>
    </row>
    <row r="75" spans="2:14" ht="92.4" customHeight="1">
      <c r="B75" s="747"/>
      <c r="C75" s="748"/>
      <c r="D75" s="744" t="s">
        <v>734</v>
      </c>
      <c r="E75" s="746"/>
      <c r="F75" s="744" t="s">
        <v>735</v>
      </c>
      <c r="G75" s="746"/>
      <c r="H75" s="744" t="s">
        <v>736</v>
      </c>
      <c r="I75" s="746"/>
      <c r="J75" s="744" t="s">
        <v>737</v>
      </c>
      <c r="K75" s="746"/>
      <c r="L75" s="744" t="s">
        <v>738</v>
      </c>
      <c r="M75" s="745"/>
      <c r="N75" s="605"/>
    </row>
    <row r="76" spans="2:14" ht="92.4" customHeight="1">
      <c r="B76" s="747"/>
      <c r="C76" s="748"/>
      <c r="D76" s="744" t="s">
        <v>739</v>
      </c>
      <c r="E76" s="746"/>
      <c r="F76" s="744" t="s">
        <v>740</v>
      </c>
      <c r="G76" s="746"/>
      <c r="H76" s="744" t="s">
        <v>741</v>
      </c>
      <c r="I76" s="746"/>
      <c r="J76" s="744" t="s">
        <v>742</v>
      </c>
      <c r="K76" s="746"/>
      <c r="L76" s="744" t="s">
        <v>743</v>
      </c>
      <c r="M76" s="745"/>
      <c r="N76" s="605"/>
    </row>
    <row r="77" spans="2:14" ht="92.4" customHeight="1">
      <c r="B77" s="747"/>
      <c r="C77" s="748"/>
      <c r="D77" s="744" t="s">
        <v>744</v>
      </c>
      <c r="E77" s="746"/>
      <c r="F77" s="744" t="s">
        <v>745</v>
      </c>
      <c r="G77" s="746"/>
      <c r="H77" s="744" t="s">
        <v>746</v>
      </c>
      <c r="I77" s="746"/>
      <c r="J77" s="744" t="s">
        <v>747</v>
      </c>
      <c r="K77" s="746"/>
      <c r="L77" s="744" t="s">
        <v>748</v>
      </c>
      <c r="M77" s="745"/>
      <c r="N77" s="605"/>
    </row>
    <row r="78" spans="2:14" ht="92.4" customHeight="1">
      <c r="B78" s="747" t="s">
        <v>749</v>
      </c>
      <c r="C78" s="748"/>
      <c r="D78" s="744" t="s">
        <v>750</v>
      </c>
      <c r="E78" s="746"/>
      <c r="F78" s="744" t="s">
        <v>751</v>
      </c>
      <c r="G78" s="746"/>
      <c r="H78" s="744" t="s">
        <v>752</v>
      </c>
      <c r="I78" s="746"/>
      <c r="J78" s="744" t="s">
        <v>753</v>
      </c>
      <c r="K78" s="746"/>
      <c r="L78" s="744" t="s">
        <v>754</v>
      </c>
      <c r="M78" s="745"/>
      <c r="N78" s="605"/>
    </row>
    <row r="79" spans="2:14" ht="92.4" customHeight="1">
      <c r="B79" s="747" t="s">
        <v>755</v>
      </c>
      <c r="C79" s="748"/>
      <c r="D79" s="744" t="s">
        <v>756</v>
      </c>
      <c r="E79" s="746"/>
      <c r="F79" s="744" t="s">
        <v>757</v>
      </c>
      <c r="G79" s="746"/>
      <c r="H79" s="744" t="s">
        <v>758</v>
      </c>
      <c r="I79" s="746"/>
      <c r="J79" s="744" t="s">
        <v>759</v>
      </c>
      <c r="K79" s="746"/>
      <c r="L79" s="744" t="s">
        <v>760</v>
      </c>
      <c r="M79" s="745"/>
      <c r="N79" s="605"/>
    </row>
    <row r="80" spans="2:14" ht="15" customHeight="1">
      <c r="B80" s="606"/>
      <c r="C80" s="606"/>
      <c r="D80" s="607"/>
      <c r="E80" s="606"/>
      <c r="F80" s="606"/>
      <c r="G80" s="606"/>
      <c r="H80" s="606"/>
      <c r="I80" s="606"/>
      <c r="J80" s="606"/>
      <c r="K80" s="606"/>
      <c r="L80" s="606"/>
      <c r="M80" s="606"/>
      <c r="N80" s="605"/>
    </row>
    <row r="81" spans="2:14" ht="36.65" customHeight="1">
      <c r="B81" s="634">
        <v>3</v>
      </c>
      <c r="C81" s="635" t="s">
        <v>761</v>
      </c>
      <c r="D81" s="636"/>
      <c r="E81" s="606"/>
      <c r="F81" s="606"/>
      <c r="G81" s="606"/>
      <c r="H81" s="606"/>
      <c r="I81" s="606"/>
      <c r="J81" s="606"/>
      <c r="K81" s="606"/>
      <c r="L81" s="606"/>
      <c r="M81" s="606"/>
      <c r="N81" s="605"/>
    </row>
    <row r="82" spans="2:14" ht="12.65" customHeight="1" thickBot="1">
      <c r="B82" s="607"/>
      <c r="C82" s="607"/>
      <c r="D82" s="607"/>
      <c r="E82" s="606"/>
      <c r="F82" s="606"/>
      <c r="G82" s="606"/>
      <c r="H82" s="606"/>
      <c r="I82" s="606"/>
      <c r="J82" s="606"/>
      <c r="K82" s="606"/>
      <c r="L82" s="606"/>
      <c r="M82" s="606"/>
      <c r="N82" s="605"/>
    </row>
    <row r="83" spans="2:14" ht="36.65" customHeight="1" thickTop="1">
      <c r="B83" s="751" t="s">
        <v>762</v>
      </c>
      <c r="C83" s="752"/>
      <c r="D83" s="623" t="s">
        <v>763</v>
      </c>
      <c r="E83" s="624" t="s">
        <v>764</v>
      </c>
      <c r="F83" s="625" t="s">
        <v>723</v>
      </c>
      <c r="G83" s="626" t="s">
        <v>765</v>
      </c>
      <c r="H83" s="627" t="s">
        <v>766</v>
      </c>
      <c r="I83" s="606"/>
      <c r="J83" s="606"/>
      <c r="K83" s="606"/>
      <c r="L83" s="606"/>
      <c r="M83" s="606"/>
      <c r="N83" s="605"/>
    </row>
    <row r="84" spans="2:14" ht="41.4" customHeight="1" thickBot="1">
      <c r="B84" s="731"/>
      <c r="C84" s="732"/>
      <c r="D84" s="628" t="s">
        <v>767</v>
      </c>
      <c r="E84" s="629" t="s">
        <v>768</v>
      </c>
      <c r="F84" s="630" t="s">
        <v>769</v>
      </c>
      <c r="G84" s="631" t="s">
        <v>770</v>
      </c>
      <c r="H84" s="632" t="s">
        <v>771</v>
      </c>
      <c r="I84" s="606"/>
      <c r="J84" s="606"/>
      <c r="K84" s="606"/>
      <c r="L84" s="606"/>
      <c r="M84" s="606"/>
      <c r="N84" s="605"/>
    </row>
    <row r="85" spans="2:14" ht="68.400000000000006" customHeight="1" thickTop="1" thickBot="1">
      <c r="B85" s="749" t="s">
        <v>772</v>
      </c>
      <c r="C85" s="750"/>
      <c r="D85" s="753" t="s">
        <v>773</v>
      </c>
      <c r="E85" s="754"/>
      <c r="F85" s="755"/>
      <c r="G85" s="735" t="s">
        <v>774</v>
      </c>
      <c r="H85" s="756"/>
      <c r="I85" s="606"/>
      <c r="J85" s="606"/>
      <c r="K85" s="606"/>
      <c r="L85" s="606"/>
      <c r="M85" s="606"/>
      <c r="N85" s="605"/>
    </row>
    <row r="86" spans="2:14" ht="92.4" customHeight="1" thickTop="1">
      <c r="B86" s="606"/>
      <c r="C86" s="606"/>
      <c r="D86" s="607"/>
      <c r="E86" s="606"/>
      <c r="F86" s="606"/>
      <c r="G86" s="606"/>
      <c r="H86" s="606"/>
      <c r="I86" s="606"/>
      <c r="J86" s="606"/>
      <c r="K86" s="606"/>
      <c r="L86" s="606"/>
      <c r="M86" s="606"/>
      <c r="N86" s="605"/>
    </row>
    <row r="87" spans="2:14" ht="92.4" customHeight="1"/>
    <row r="127" spans="4:8" ht="23.4" customHeight="1" thickBot="1">
      <c r="D127" s="1"/>
    </row>
    <row r="128" spans="4:8" ht="23.4" customHeight="1" thickBot="1">
      <c r="D128" s="1"/>
      <c r="E128" s="704" t="s">
        <v>241</v>
      </c>
      <c r="F128" s="705"/>
      <c r="G128" s="705"/>
      <c r="H128" s="706"/>
    </row>
    <row r="129" spans="4:8" ht="23.4" customHeight="1" thickBot="1">
      <c r="D129" s="1"/>
      <c r="E129" s="2"/>
      <c r="F129" s="3" t="s">
        <v>229</v>
      </c>
      <c r="G129" s="3" t="s">
        <v>13</v>
      </c>
      <c r="H129" s="4"/>
    </row>
    <row r="130" spans="4:8" ht="23.4" customHeight="1">
      <c r="D130" s="1"/>
      <c r="E130" s="5" t="s">
        <v>242</v>
      </c>
      <c r="F130" s="6">
        <v>0.65</v>
      </c>
      <c r="G130" s="124">
        <f>Summary!$BE$28</f>
        <v>0.94413139911281618</v>
      </c>
      <c r="H130" s="7" t="s">
        <v>190</v>
      </c>
    </row>
    <row r="131" spans="4:8" ht="23.4" customHeight="1">
      <c r="D131" s="1"/>
      <c r="E131" s="8" t="s">
        <v>243</v>
      </c>
      <c r="F131" s="9">
        <v>0.05</v>
      </c>
      <c r="G131" s="125">
        <v>0</v>
      </c>
      <c r="H131" s="10" t="s">
        <v>592</v>
      </c>
    </row>
    <row r="132" spans="4:8" ht="23.4" customHeight="1">
      <c r="D132" s="1"/>
      <c r="E132" s="8" t="s">
        <v>244</v>
      </c>
      <c r="F132" s="9">
        <v>0.15</v>
      </c>
      <c r="G132" s="125">
        <v>3.6</v>
      </c>
      <c r="H132" s="10" t="s">
        <v>593</v>
      </c>
    </row>
    <row r="133" spans="4:8" ht="23.4" customHeight="1">
      <c r="D133" s="1"/>
      <c r="E133" s="11" t="s">
        <v>245</v>
      </c>
      <c r="F133" s="12">
        <v>0.95</v>
      </c>
      <c r="G133" s="13"/>
      <c r="H133" s="14"/>
    </row>
    <row r="134" spans="4:8" ht="23.4" customHeight="1" thickBot="1">
      <c r="D134" s="1"/>
      <c r="E134" s="15" t="s">
        <v>245</v>
      </c>
      <c r="F134" s="16">
        <v>1.8</v>
      </c>
      <c r="G134" s="17"/>
      <c r="H134" s="18"/>
    </row>
    <row r="135" spans="4:8" ht="23.4" customHeight="1" thickBot="1">
      <c r="D135" s="1"/>
      <c r="E135" s="704" t="s">
        <v>228</v>
      </c>
      <c r="F135" s="705"/>
      <c r="G135" s="705"/>
      <c r="H135" s="706"/>
    </row>
    <row r="136" spans="4:8" ht="23.4" customHeight="1" thickBot="1">
      <c r="D136" s="1"/>
      <c r="E136" s="2"/>
      <c r="F136" s="3" t="s">
        <v>229</v>
      </c>
      <c r="G136" s="3" t="s">
        <v>13</v>
      </c>
      <c r="H136" s="4"/>
    </row>
    <row r="137" spans="4:8" ht="23.4" customHeight="1">
      <c r="D137" s="1"/>
      <c r="E137" s="5" t="s">
        <v>230</v>
      </c>
      <c r="F137" s="6">
        <v>0.65</v>
      </c>
      <c r="G137" s="124">
        <f>Summary!BE40</f>
        <v>0.7</v>
      </c>
      <c r="H137" s="7" t="s">
        <v>86</v>
      </c>
    </row>
    <row r="138" spans="4:8" ht="23.4" customHeight="1">
      <c r="D138" s="1"/>
      <c r="E138" s="8" t="s">
        <v>231</v>
      </c>
      <c r="F138" s="9">
        <v>0.05</v>
      </c>
      <c r="G138" s="125">
        <v>0</v>
      </c>
      <c r="H138" s="10" t="s">
        <v>232</v>
      </c>
    </row>
    <row r="139" spans="4:8" ht="23.4" customHeight="1">
      <c r="D139" s="1"/>
      <c r="E139" s="8" t="s">
        <v>233</v>
      </c>
      <c r="F139" s="9">
        <v>0.15</v>
      </c>
      <c r="G139" s="125">
        <v>3.6</v>
      </c>
      <c r="H139" s="10" t="s">
        <v>234</v>
      </c>
    </row>
    <row r="140" spans="4:8" ht="23.4" customHeight="1">
      <c r="D140" s="1"/>
      <c r="E140" s="11" t="s">
        <v>235</v>
      </c>
      <c r="F140" s="12">
        <v>0.95</v>
      </c>
      <c r="G140" s="13"/>
      <c r="H140" s="14"/>
    </row>
    <row r="141" spans="4:8" ht="23.4" customHeight="1" thickBot="1">
      <c r="D141" s="1"/>
      <c r="E141" s="15" t="s">
        <v>235</v>
      </c>
      <c r="F141" s="16">
        <v>1.8</v>
      </c>
      <c r="G141" s="17"/>
      <c r="H141" s="18"/>
    </row>
    <row r="142" spans="4:8" ht="23.4" customHeight="1">
      <c r="D142" s="1"/>
      <c r="E142" s="1"/>
      <c r="F142" s="1"/>
      <c r="G142" s="1"/>
      <c r="H142" s="1"/>
    </row>
  </sheetData>
  <sheetProtection algorithmName="SHA-512" hashValue="P9OTRdu290e6ItbC++GIFNbrpFpIovwOvEncMl6ajQZA5hYRnrygB8XRnDIxrjXNX067v6Q+4ksxQbPg8vvMwQ==" saltValue="L2feZ5v/PxV6jPu0pzNxIQ==" spinCount="100000" sheet="1" objects="1" scenarios="1"/>
  <mergeCells count="93">
    <mergeCell ref="B52:M52"/>
    <mergeCell ref="L74:M74"/>
    <mergeCell ref="D75:E75"/>
    <mergeCell ref="F75:G75"/>
    <mergeCell ref="H75:I75"/>
    <mergeCell ref="J75:K75"/>
    <mergeCell ref="L75:M75"/>
    <mergeCell ref="D70:M70"/>
    <mergeCell ref="B70:C71"/>
    <mergeCell ref="B72:C72"/>
    <mergeCell ref="B73:C73"/>
    <mergeCell ref="B74:C77"/>
    <mergeCell ref="D71:E71"/>
    <mergeCell ref="F71:G71"/>
    <mergeCell ref="H71:I71"/>
    <mergeCell ref="J71:K71"/>
    <mergeCell ref="L71:M71"/>
    <mergeCell ref="D72:E72"/>
    <mergeCell ref="F72:G72"/>
    <mergeCell ref="H72:I72"/>
    <mergeCell ref="J72:K72"/>
    <mergeCell ref="L72:M72"/>
    <mergeCell ref="H68:I68"/>
    <mergeCell ref="J67:K67"/>
    <mergeCell ref="J68:K68"/>
    <mergeCell ref="L67:M67"/>
    <mergeCell ref="L68:M68"/>
    <mergeCell ref="B85:C85"/>
    <mergeCell ref="B83:C84"/>
    <mergeCell ref="D85:F85"/>
    <mergeCell ref="G85:H85"/>
    <mergeCell ref="B79:C79"/>
    <mergeCell ref="D79:E79"/>
    <mergeCell ref="F79:G79"/>
    <mergeCell ref="H79:I79"/>
    <mergeCell ref="L76:M76"/>
    <mergeCell ref="J79:K79"/>
    <mergeCell ref="L79:M79"/>
    <mergeCell ref="D77:E77"/>
    <mergeCell ref="F77:G77"/>
    <mergeCell ref="H77:I77"/>
    <mergeCell ref="J77:K77"/>
    <mergeCell ref="L77:M77"/>
    <mergeCell ref="D78:E78"/>
    <mergeCell ref="F78:G78"/>
    <mergeCell ref="H78:I78"/>
    <mergeCell ref="J78:K78"/>
    <mergeCell ref="L78:M78"/>
    <mergeCell ref="B78:C78"/>
    <mergeCell ref="D73:E73"/>
    <mergeCell ref="F73:G73"/>
    <mergeCell ref="H73:I73"/>
    <mergeCell ref="J73:K73"/>
    <mergeCell ref="D76:E76"/>
    <mergeCell ref="F76:G76"/>
    <mergeCell ref="H76:I76"/>
    <mergeCell ref="J76:K76"/>
    <mergeCell ref="L73:M73"/>
    <mergeCell ref="D74:E74"/>
    <mergeCell ref="F74:G74"/>
    <mergeCell ref="H74:I74"/>
    <mergeCell ref="J74:K74"/>
    <mergeCell ref="B2:C2"/>
    <mergeCell ref="C14:H14"/>
    <mergeCell ref="D7:H7"/>
    <mergeCell ref="B22:C22"/>
    <mergeCell ref="B9:C9"/>
    <mergeCell ref="C10:H10"/>
    <mergeCell ref="C11:H11"/>
    <mergeCell ref="C12:H12"/>
    <mergeCell ref="C13:H13"/>
    <mergeCell ref="B3:C3"/>
    <mergeCell ref="B4:C4"/>
    <mergeCell ref="B5:C5"/>
    <mergeCell ref="B6:C6"/>
    <mergeCell ref="B7:C7"/>
    <mergeCell ref="D3:H3"/>
    <mergeCell ref="E135:H135"/>
    <mergeCell ref="E128:H128"/>
    <mergeCell ref="D4:H4"/>
    <mergeCell ref="D5:H5"/>
    <mergeCell ref="D6:H6"/>
    <mergeCell ref="D23:H23"/>
    <mergeCell ref="B56:D57"/>
    <mergeCell ref="E56:I56"/>
    <mergeCell ref="B58:C62"/>
    <mergeCell ref="B66:M66"/>
    <mergeCell ref="B67:C68"/>
    <mergeCell ref="D67:E67"/>
    <mergeCell ref="D68:E68"/>
    <mergeCell ref="F67:G67"/>
    <mergeCell ref="F68:G68"/>
    <mergeCell ref="H67:I67"/>
  </mergeCells>
  <phoneticPr fontId="22" type="noConversion"/>
  <printOptions horizontalCentered="1"/>
  <pageMargins left="0.23622047244094491" right="0.23622047244094491" top="1.1811023622047245" bottom="0.78740157480314965" header="0" footer="0"/>
  <pageSetup paperSize="9" scale="39" fitToHeight="10" orientation="portrait" r:id="rId1"/>
  <headerFooter>
    <oddHeader>&amp;L
Ab&amp;12u Dhabi City Municipality
Infrasctructure and Municipal Assests Sector
Planning Support and Coordination Division&amp;R&amp;G</oddHeader>
    <oddFooter>&amp;LADM-MIA-4.1-F-04    Issued: 04/04/2021 Version: 03</oddFooter>
  </headerFooter>
  <ignoredErrors>
    <ignoredError sqref="B24:B46" numberStoredAsText="1"/>
  </ignoredError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pageSetUpPr fitToPage="1"/>
  </sheetPr>
  <dimension ref="A1:J760"/>
  <sheetViews>
    <sheetView zoomScale="95" zoomScaleNormal="95" zoomScaleSheetLayoutView="100" workbookViewId="0">
      <selection activeCell="G10" sqref="G10"/>
    </sheetView>
  </sheetViews>
  <sheetFormatPr defaultColWidth="9.08984375" defaultRowHeight="12.5"/>
  <cols>
    <col min="1" max="1" width="8.6328125" style="350" customWidth="1"/>
    <col min="2" max="2" width="32" style="350" customWidth="1"/>
    <col min="3" max="3" width="56.1796875" style="350" customWidth="1"/>
    <col min="4" max="4" width="14.6328125" style="350" customWidth="1"/>
    <col min="5" max="8" width="15.36328125" style="434" customWidth="1"/>
    <col min="9" max="9" width="29" style="350" customWidth="1"/>
    <col min="10" max="10" width="37.453125" style="350" customWidth="1"/>
    <col min="11" max="16384" width="9.08984375" style="350"/>
  </cols>
  <sheetData>
    <row r="1" spans="1:10" s="39" customFormat="1" ht="5.15" customHeight="1">
      <c r="A1" s="233"/>
      <c r="B1" s="962"/>
      <c r="C1" s="962"/>
      <c r="D1" s="962"/>
      <c r="E1" s="962"/>
      <c r="F1" s="962"/>
      <c r="G1" s="962"/>
      <c r="H1" s="962"/>
      <c r="I1" s="962"/>
      <c r="J1" s="962"/>
    </row>
    <row r="2" spans="1:10" s="42" customFormat="1" ht="18" customHeight="1">
      <c r="A2" s="906" t="str">
        <f>"Project Name : " &amp;'Covering Page'!$D$4</f>
        <v>Project Name : Project X</v>
      </c>
      <c r="B2" s="907"/>
      <c r="C2" s="907"/>
      <c r="D2" s="907"/>
      <c r="E2" s="289"/>
      <c r="F2" s="289"/>
      <c r="G2" s="289"/>
      <c r="H2" s="289"/>
      <c r="I2" s="41"/>
      <c r="J2" s="41"/>
    </row>
    <row r="3" spans="1:10" s="42" customFormat="1" ht="18" customHeight="1">
      <c r="A3" s="908" t="str">
        <f>'Covering Page'!D6</f>
        <v>xxx - xxxxxxx- xx</v>
      </c>
      <c r="B3" s="909"/>
      <c r="C3" s="909"/>
      <c r="D3" s="909"/>
      <c r="E3" s="289"/>
      <c r="F3" s="289"/>
      <c r="G3" s="289"/>
      <c r="H3" s="289"/>
      <c r="I3" s="41"/>
      <c r="J3" s="41"/>
    </row>
    <row r="4" spans="1:10" s="42" customFormat="1" ht="6.65" customHeight="1">
      <c r="A4" s="290"/>
      <c r="B4" s="290"/>
      <c r="C4" s="290"/>
      <c r="D4" s="290"/>
      <c r="E4" s="173"/>
      <c r="F4" s="173"/>
      <c r="G4" s="173"/>
      <c r="H4" s="173"/>
    </row>
    <row r="5" spans="1:10" s="361" customFormat="1" ht="26.4" customHeight="1">
      <c r="A5" s="1047" t="s">
        <v>496</v>
      </c>
      <c r="B5" s="910"/>
      <c r="C5" s="910"/>
      <c r="D5" s="910"/>
      <c r="E5" s="910"/>
      <c r="F5" s="910"/>
      <c r="G5" s="910"/>
      <c r="H5" s="910"/>
      <c r="I5" s="910"/>
      <c r="J5" s="910"/>
    </row>
    <row r="6" spans="1:10" s="371" customFormat="1" ht="21" customHeight="1">
      <c r="A6" s="435" t="s">
        <v>346</v>
      </c>
      <c r="B6" s="436"/>
      <c r="C6" s="437"/>
      <c r="D6" s="437"/>
      <c r="E6" s="438"/>
      <c r="F6" s="438"/>
      <c r="G6" s="438"/>
      <c r="H6" s="438"/>
      <c r="I6" s="370"/>
    </row>
    <row r="7" spans="1:10" s="361" customFormat="1" ht="19.75" customHeight="1">
      <c r="A7" s="1053" t="s">
        <v>49</v>
      </c>
      <c r="B7" s="1053" t="s">
        <v>340</v>
      </c>
      <c r="C7" s="1051" t="s">
        <v>341</v>
      </c>
      <c r="D7" s="1049" t="s">
        <v>182</v>
      </c>
      <c r="E7" s="1055" t="s">
        <v>342</v>
      </c>
      <c r="F7" s="1055" t="s">
        <v>343</v>
      </c>
      <c r="G7" s="1055" t="s">
        <v>344</v>
      </c>
      <c r="H7" s="1055" t="s">
        <v>345</v>
      </c>
      <c r="I7" s="1051" t="s">
        <v>4</v>
      </c>
      <c r="J7" s="1049" t="s">
        <v>43</v>
      </c>
    </row>
    <row r="8" spans="1:10" s="361" customFormat="1" ht="19.25" customHeight="1">
      <c r="A8" s="1054"/>
      <c r="B8" s="1054"/>
      <c r="C8" s="1052"/>
      <c r="D8" s="1050"/>
      <c r="E8" s="1056"/>
      <c r="F8" s="1056"/>
      <c r="G8" s="1056"/>
      <c r="H8" s="1056"/>
      <c r="I8" s="1052"/>
      <c r="J8" s="1050"/>
    </row>
    <row r="9" spans="1:10" s="432" customFormat="1" ht="32.4" customHeight="1">
      <c r="A9" s="427">
        <v>1</v>
      </c>
      <c r="B9" s="428" t="s">
        <v>836</v>
      </c>
      <c r="C9" s="429"/>
      <c r="D9" s="427" t="s">
        <v>348</v>
      </c>
      <c r="E9" s="430"/>
      <c r="F9" s="430"/>
      <c r="G9" s="430"/>
      <c r="H9" s="430"/>
      <c r="I9" s="429" t="s">
        <v>347</v>
      </c>
      <c r="J9" s="431"/>
    </row>
    <row r="10" spans="1:10" s="432" customFormat="1" ht="32.4" customHeight="1">
      <c r="A10" s="427">
        <v>2</v>
      </c>
      <c r="B10" s="428"/>
      <c r="C10" s="429"/>
      <c r="D10" s="427"/>
      <c r="E10" s="430"/>
      <c r="F10" s="430"/>
      <c r="G10" s="430"/>
      <c r="H10" s="430"/>
      <c r="I10" s="429"/>
      <c r="J10" s="431"/>
    </row>
    <row r="11" spans="1:10" s="432" customFormat="1" ht="32.4" customHeight="1">
      <c r="A11" s="427">
        <v>3</v>
      </c>
      <c r="B11" s="428"/>
      <c r="C11" s="429"/>
      <c r="D11" s="427"/>
      <c r="E11" s="430"/>
      <c r="F11" s="430"/>
      <c r="G11" s="430"/>
      <c r="H11" s="430"/>
      <c r="I11" s="429"/>
      <c r="J11" s="431"/>
    </row>
    <row r="12" spans="1:10" s="432" customFormat="1" ht="32.4" customHeight="1">
      <c r="A12" s="427">
        <v>4</v>
      </c>
      <c r="B12" s="428"/>
      <c r="C12" s="429"/>
      <c r="D12" s="427"/>
      <c r="E12" s="430"/>
      <c r="F12" s="430"/>
      <c r="G12" s="430"/>
      <c r="H12" s="430"/>
      <c r="I12" s="429"/>
      <c r="J12" s="431"/>
    </row>
    <row r="13" spans="1:10" s="432" customFormat="1" ht="32.4" customHeight="1">
      <c r="A13" s="427">
        <v>5</v>
      </c>
      <c r="B13" s="428"/>
      <c r="C13" s="429"/>
      <c r="D13" s="427"/>
      <c r="E13" s="430"/>
      <c r="F13" s="430"/>
      <c r="G13" s="430"/>
      <c r="H13" s="430"/>
      <c r="I13" s="429"/>
      <c r="J13" s="431"/>
    </row>
    <row r="14" spans="1:10" s="432" customFormat="1" ht="32.4" customHeight="1">
      <c r="A14" s="427">
        <v>6</v>
      </c>
      <c r="B14" s="428"/>
      <c r="C14" s="429"/>
      <c r="D14" s="427"/>
      <c r="E14" s="430"/>
      <c r="F14" s="430"/>
      <c r="G14" s="430"/>
      <c r="H14" s="430"/>
      <c r="I14" s="429"/>
      <c r="J14" s="431"/>
    </row>
    <row r="15" spans="1:10" s="432" customFormat="1" ht="32.4" customHeight="1">
      <c r="A15" s="427">
        <v>7</v>
      </c>
      <c r="B15" s="428"/>
      <c r="C15" s="429"/>
      <c r="D15" s="427"/>
      <c r="E15" s="430"/>
      <c r="F15" s="430"/>
      <c r="G15" s="430"/>
      <c r="H15" s="430"/>
      <c r="I15" s="429"/>
      <c r="J15" s="431"/>
    </row>
    <row r="16" spans="1:10" s="432" customFormat="1" ht="32.4" customHeight="1">
      <c r="A16" s="427">
        <v>8</v>
      </c>
      <c r="B16" s="428"/>
      <c r="C16" s="429"/>
      <c r="D16" s="427"/>
      <c r="E16" s="430"/>
      <c r="F16" s="430"/>
      <c r="G16" s="430"/>
      <c r="H16" s="430"/>
      <c r="I16" s="429"/>
      <c r="J16" s="431"/>
    </row>
    <row r="17" spans="1:10" s="432" customFormat="1" ht="32.4" customHeight="1">
      <c r="A17" s="427">
        <v>9</v>
      </c>
      <c r="B17" s="428"/>
      <c r="C17" s="429"/>
      <c r="D17" s="427"/>
      <c r="E17" s="430"/>
      <c r="F17" s="430"/>
      <c r="G17" s="430"/>
      <c r="H17" s="430"/>
      <c r="I17" s="429"/>
      <c r="J17" s="431"/>
    </row>
    <row r="18" spans="1:10" s="432" customFormat="1" ht="32.4" customHeight="1">
      <c r="A18" s="427">
        <v>10</v>
      </c>
      <c r="B18" s="428"/>
      <c r="C18" s="429"/>
      <c r="D18" s="427"/>
      <c r="E18" s="430"/>
      <c r="F18" s="430"/>
      <c r="G18" s="430"/>
      <c r="H18" s="430"/>
      <c r="I18" s="429"/>
      <c r="J18" s="431"/>
    </row>
    <row r="19" spans="1:10" s="432" customFormat="1" ht="32.4" customHeight="1">
      <c r="A19" s="427">
        <v>11</v>
      </c>
      <c r="B19" s="428"/>
      <c r="C19" s="429"/>
      <c r="D19" s="427"/>
      <c r="E19" s="430"/>
      <c r="F19" s="430"/>
      <c r="G19" s="430"/>
      <c r="H19" s="430"/>
      <c r="I19" s="429"/>
      <c r="J19" s="431"/>
    </row>
    <row r="20" spans="1:10" s="432" customFormat="1" ht="32.4" customHeight="1">
      <c r="A20" s="427">
        <v>12</v>
      </c>
      <c r="B20" s="428"/>
      <c r="C20" s="429"/>
      <c r="D20" s="427"/>
      <c r="E20" s="430"/>
      <c r="F20" s="430"/>
      <c r="G20" s="430"/>
      <c r="H20" s="430"/>
      <c r="I20" s="429"/>
      <c r="J20" s="431"/>
    </row>
    <row r="21" spans="1:10" s="432" customFormat="1" ht="32.4" customHeight="1">
      <c r="A21" s="427">
        <v>13</v>
      </c>
      <c r="B21" s="428"/>
      <c r="C21" s="429"/>
      <c r="D21" s="427"/>
      <c r="E21" s="430"/>
      <c r="F21" s="430"/>
      <c r="G21" s="430"/>
      <c r="H21" s="430"/>
      <c r="I21" s="429"/>
      <c r="J21" s="431"/>
    </row>
    <row r="22" spans="1:10" s="432" customFormat="1" ht="32.4" customHeight="1">
      <c r="A22" s="427">
        <v>14</v>
      </c>
      <c r="B22" s="428"/>
      <c r="C22" s="429"/>
      <c r="D22" s="427"/>
      <c r="E22" s="430"/>
      <c r="F22" s="430"/>
      <c r="G22" s="430"/>
      <c r="H22" s="430"/>
      <c r="I22" s="429"/>
      <c r="J22" s="431"/>
    </row>
    <row r="23" spans="1:10" s="432" customFormat="1" ht="32.4" customHeight="1">
      <c r="A23" s="427">
        <v>15</v>
      </c>
      <c r="B23" s="428"/>
      <c r="C23" s="429"/>
      <c r="D23" s="427"/>
      <c r="E23" s="430"/>
      <c r="F23" s="430"/>
      <c r="G23" s="430"/>
      <c r="H23" s="430"/>
      <c r="I23" s="429"/>
      <c r="J23" s="431"/>
    </row>
    <row r="24" spans="1:10" s="432" customFormat="1" ht="32.4" customHeight="1">
      <c r="A24" s="427">
        <v>16</v>
      </c>
      <c r="B24" s="428"/>
      <c r="C24" s="429"/>
      <c r="D24" s="427"/>
      <c r="E24" s="430"/>
      <c r="F24" s="430"/>
      <c r="G24" s="430"/>
      <c r="H24" s="430"/>
      <c r="I24" s="429"/>
      <c r="J24" s="431"/>
    </row>
    <row r="25" spans="1:10" s="432" customFormat="1" ht="32.4" customHeight="1">
      <c r="A25" s="427">
        <v>17</v>
      </c>
      <c r="B25" s="428"/>
      <c r="C25" s="429"/>
      <c r="D25" s="427"/>
      <c r="E25" s="430"/>
      <c r="F25" s="430"/>
      <c r="G25" s="430"/>
      <c r="H25" s="430"/>
      <c r="I25" s="429"/>
      <c r="J25" s="431"/>
    </row>
    <row r="26" spans="1:10" s="432" customFormat="1" ht="32.4" customHeight="1">
      <c r="A26" s="427">
        <v>18</v>
      </c>
      <c r="B26" s="428"/>
      <c r="C26" s="429"/>
      <c r="D26" s="427"/>
      <c r="E26" s="430"/>
      <c r="F26" s="430"/>
      <c r="G26" s="430"/>
      <c r="H26" s="430"/>
      <c r="I26" s="429"/>
      <c r="J26" s="431"/>
    </row>
    <row r="27" spans="1:10" s="432" customFormat="1" ht="32.4" customHeight="1">
      <c r="A27" s="427">
        <v>19</v>
      </c>
      <c r="B27" s="428"/>
      <c r="C27" s="429"/>
      <c r="D27" s="427"/>
      <c r="E27" s="430"/>
      <c r="F27" s="430"/>
      <c r="G27" s="430"/>
      <c r="H27" s="430"/>
      <c r="I27" s="429"/>
      <c r="J27" s="431"/>
    </row>
    <row r="28" spans="1:10" s="432" customFormat="1" ht="32.4" customHeight="1">
      <c r="A28" s="427">
        <v>20</v>
      </c>
      <c r="B28" s="428"/>
      <c r="C28" s="429"/>
      <c r="D28" s="427"/>
      <c r="E28" s="430"/>
      <c r="F28" s="430"/>
      <c r="G28" s="430"/>
      <c r="H28" s="430"/>
      <c r="I28" s="429"/>
      <c r="J28" s="431"/>
    </row>
    <row r="29" spans="1:10" s="432" customFormat="1" ht="32.4" customHeight="1">
      <c r="A29" s="427"/>
      <c r="B29" s="428"/>
      <c r="C29" s="429"/>
      <c r="D29" s="427"/>
      <c r="E29" s="430"/>
      <c r="F29" s="430"/>
      <c r="G29" s="430"/>
      <c r="H29" s="430"/>
      <c r="I29" s="429"/>
      <c r="J29" s="431"/>
    </row>
    <row r="30" spans="1:10" s="432" customFormat="1" ht="32.4" customHeight="1">
      <c r="A30" s="427"/>
      <c r="B30" s="428"/>
      <c r="C30" s="429"/>
      <c r="D30" s="427"/>
      <c r="E30" s="430"/>
      <c r="F30" s="430"/>
      <c r="G30" s="430"/>
      <c r="H30" s="430"/>
      <c r="I30" s="429"/>
      <c r="J30" s="431"/>
    </row>
    <row r="31" spans="1:10" s="432" customFormat="1" ht="32.4" customHeight="1">
      <c r="A31" s="427"/>
      <c r="B31" s="428"/>
      <c r="C31" s="429"/>
      <c r="D31" s="427"/>
      <c r="E31" s="430"/>
      <c r="F31" s="430"/>
      <c r="G31" s="430"/>
      <c r="H31" s="430"/>
      <c r="I31" s="429"/>
      <c r="J31" s="431"/>
    </row>
    <row r="32" spans="1:10" s="432" customFormat="1" ht="32.4" customHeight="1">
      <c r="A32" s="427"/>
      <c r="B32" s="428"/>
      <c r="C32" s="429"/>
      <c r="D32" s="427"/>
      <c r="E32" s="430"/>
      <c r="F32" s="430"/>
      <c r="G32" s="430"/>
      <c r="H32" s="430"/>
      <c r="I32" s="429"/>
      <c r="J32" s="431"/>
    </row>
    <row r="33" spans="1:10" s="432" customFormat="1" ht="32.4" customHeight="1">
      <c r="A33" s="427"/>
      <c r="B33" s="428"/>
      <c r="C33" s="429"/>
      <c r="D33" s="427"/>
      <c r="E33" s="430"/>
      <c r="F33" s="430"/>
      <c r="G33" s="430"/>
      <c r="H33" s="430"/>
      <c r="I33" s="429"/>
      <c r="J33" s="431"/>
    </row>
    <row r="34" spans="1:10" s="432" customFormat="1" ht="32.4" customHeight="1">
      <c r="A34" s="427"/>
      <c r="B34" s="428"/>
      <c r="C34" s="429"/>
      <c r="D34" s="427"/>
      <c r="E34" s="430"/>
      <c r="F34" s="430"/>
      <c r="G34" s="430"/>
      <c r="H34" s="430"/>
      <c r="I34" s="429"/>
      <c r="J34" s="431"/>
    </row>
    <row r="35" spans="1:10" s="432" customFormat="1" ht="32.4" customHeight="1">
      <c r="A35" s="427"/>
      <c r="B35" s="428"/>
      <c r="C35" s="429"/>
      <c r="D35" s="427"/>
      <c r="E35" s="430"/>
      <c r="F35" s="430"/>
      <c r="G35" s="430"/>
      <c r="H35" s="430"/>
      <c r="I35" s="429"/>
      <c r="J35" s="431"/>
    </row>
    <row r="36" spans="1:10" s="432" customFormat="1" ht="32.4" customHeight="1">
      <c r="A36" s="427"/>
      <c r="B36" s="428"/>
      <c r="C36" s="429"/>
      <c r="D36" s="427"/>
      <c r="E36" s="430"/>
      <c r="F36" s="430"/>
      <c r="G36" s="430"/>
      <c r="H36" s="430"/>
      <c r="I36" s="429"/>
      <c r="J36" s="431"/>
    </row>
    <row r="37" spans="1:10" s="432" customFormat="1" ht="32.4" customHeight="1">
      <c r="A37" s="427"/>
      <c r="B37" s="428"/>
      <c r="C37" s="429"/>
      <c r="D37" s="427"/>
      <c r="E37" s="430"/>
      <c r="F37" s="430"/>
      <c r="G37" s="430"/>
      <c r="H37" s="430"/>
      <c r="I37" s="429"/>
      <c r="J37" s="431"/>
    </row>
    <row r="38" spans="1:10" s="432" customFormat="1" ht="32.4" customHeight="1">
      <c r="A38" s="427"/>
      <c r="B38" s="428"/>
      <c r="C38" s="429"/>
      <c r="D38" s="427"/>
      <c r="E38" s="430"/>
      <c r="F38" s="430"/>
      <c r="G38" s="430"/>
      <c r="H38" s="430"/>
      <c r="I38" s="429"/>
      <c r="J38" s="431"/>
    </row>
    <row r="39" spans="1:10" s="432" customFormat="1" ht="32.4" customHeight="1">
      <c r="A39" s="427"/>
      <c r="B39" s="428"/>
      <c r="C39" s="429"/>
      <c r="D39" s="427"/>
      <c r="E39" s="430"/>
      <c r="F39" s="430"/>
      <c r="G39" s="430"/>
      <c r="H39" s="430"/>
      <c r="I39" s="429"/>
      <c r="J39" s="431"/>
    </row>
    <row r="40" spans="1:10" s="432" customFormat="1" ht="32.4" customHeight="1">
      <c r="A40" s="427"/>
      <c r="B40" s="428"/>
      <c r="C40" s="429"/>
      <c r="D40" s="427"/>
      <c r="E40" s="430"/>
      <c r="F40" s="430"/>
      <c r="G40" s="430"/>
      <c r="H40" s="430"/>
      <c r="I40" s="429"/>
      <c r="J40" s="431"/>
    </row>
    <row r="41" spans="1:10" s="432" customFormat="1" ht="32.4" customHeight="1">
      <c r="A41" s="427"/>
      <c r="B41" s="428"/>
      <c r="C41" s="429"/>
      <c r="D41" s="427"/>
      <c r="E41" s="430"/>
      <c r="F41" s="430"/>
      <c r="G41" s="430"/>
      <c r="H41" s="430"/>
      <c r="I41" s="429"/>
      <c r="J41" s="431"/>
    </row>
    <row r="42" spans="1:10" s="432" customFormat="1" ht="32.4" customHeight="1">
      <c r="A42" s="427"/>
      <c r="B42" s="428"/>
      <c r="C42" s="429"/>
      <c r="D42" s="427"/>
      <c r="E42" s="430"/>
      <c r="F42" s="430"/>
      <c r="G42" s="430"/>
      <c r="H42" s="430"/>
      <c r="I42" s="429"/>
      <c r="J42" s="431"/>
    </row>
    <row r="43" spans="1:10" s="432" customFormat="1" ht="32.4" customHeight="1">
      <c r="A43" s="427"/>
      <c r="B43" s="428"/>
      <c r="C43" s="429"/>
      <c r="D43" s="427"/>
      <c r="E43" s="430"/>
      <c r="F43" s="430"/>
      <c r="G43" s="430"/>
      <c r="H43" s="430"/>
      <c r="I43" s="429"/>
      <c r="J43" s="431"/>
    </row>
    <row r="44" spans="1:10" s="432" customFormat="1" ht="32.4" customHeight="1">
      <c r="A44" s="427"/>
      <c r="B44" s="428"/>
      <c r="C44" s="429"/>
      <c r="D44" s="427"/>
      <c r="E44" s="430"/>
      <c r="F44" s="430"/>
      <c r="G44" s="430"/>
      <c r="H44" s="430"/>
      <c r="I44" s="429"/>
      <c r="J44" s="431"/>
    </row>
    <row r="45" spans="1:10" s="432" customFormat="1" ht="32.4" customHeight="1">
      <c r="A45" s="427"/>
      <c r="B45" s="428"/>
      <c r="C45" s="429"/>
      <c r="D45" s="427"/>
      <c r="E45" s="430"/>
      <c r="F45" s="430"/>
      <c r="G45" s="430"/>
      <c r="H45" s="430"/>
      <c r="I45" s="429"/>
      <c r="J45" s="431"/>
    </row>
    <row r="46" spans="1:10" s="432" customFormat="1" ht="32.4" customHeight="1">
      <c r="A46" s="427"/>
      <c r="B46" s="428"/>
      <c r="C46" s="429"/>
      <c r="D46" s="427"/>
      <c r="E46" s="430"/>
      <c r="F46" s="430"/>
      <c r="G46" s="430"/>
      <c r="H46" s="430"/>
      <c r="I46" s="429"/>
      <c r="J46" s="431"/>
    </row>
    <row r="47" spans="1:10" s="432" customFormat="1" ht="32.4" customHeight="1">
      <c r="A47" s="427"/>
      <c r="B47" s="428"/>
      <c r="C47" s="429"/>
      <c r="D47" s="427"/>
      <c r="E47" s="430"/>
      <c r="F47" s="430"/>
      <c r="G47" s="430"/>
      <c r="H47" s="430"/>
      <c r="I47" s="429"/>
      <c r="J47" s="431"/>
    </row>
    <row r="48" spans="1:10" s="432" customFormat="1" ht="32.4" customHeight="1">
      <c r="A48" s="427"/>
      <c r="B48" s="428"/>
      <c r="C48" s="429"/>
      <c r="D48" s="427"/>
      <c r="E48" s="430"/>
      <c r="F48" s="430"/>
      <c r="G48" s="430"/>
      <c r="H48" s="430"/>
      <c r="I48" s="429"/>
      <c r="J48" s="431"/>
    </row>
    <row r="49" spans="1:10" s="432" customFormat="1" ht="32.4" customHeight="1">
      <c r="A49" s="427"/>
      <c r="B49" s="428"/>
      <c r="C49" s="429"/>
      <c r="D49" s="427"/>
      <c r="E49" s="430"/>
      <c r="F49" s="430"/>
      <c r="G49" s="430"/>
      <c r="H49" s="430"/>
      <c r="I49" s="429"/>
      <c r="J49" s="431"/>
    </row>
    <row r="50" spans="1:10" s="432" customFormat="1" ht="21.65" customHeight="1">
      <c r="A50" s="427"/>
      <c r="B50" s="428"/>
      <c r="C50" s="429"/>
      <c r="D50" s="427"/>
      <c r="E50" s="430"/>
      <c r="F50" s="430"/>
      <c r="G50" s="430"/>
      <c r="H50" s="430"/>
      <c r="I50" s="429"/>
      <c r="J50" s="431"/>
    </row>
    <row r="51" spans="1:10" s="432" customFormat="1" ht="21.65" customHeight="1">
      <c r="A51" s="427"/>
      <c r="B51" s="428"/>
      <c r="C51" s="429"/>
      <c r="D51" s="427"/>
      <c r="E51" s="430"/>
      <c r="F51" s="430"/>
      <c r="G51" s="430"/>
      <c r="H51" s="430"/>
      <c r="I51" s="429"/>
      <c r="J51" s="431"/>
    </row>
    <row r="52" spans="1:10" s="432" customFormat="1" ht="21.65" customHeight="1">
      <c r="A52" s="427"/>
      <c r="B52" s="428"/>
      <c r="C52" s="429"/>
      <c r="D52" s="427"/>
      <c r="E52" s="430"/>
      <c r="F52" s="430"/>
      <c r="G52" s="430"/>
      <c r="H52" s="430"/>
      <c r="I52" s="429"/>
      <c r="J52" s="431"/>
    </row>
    <row r="53" spans="1:10" s="432" customFormat="1" ht="21.65" customHeight="1">
      <c r="A53" s="427"/>
      <c r="B53" s="428"/>
      <c r="C53" s="429"/>
      <c r="D53" s="427"/>
      <c r="E53" s="430"/>
      <c r="F53" s="430"/>
      <c r="G53" s="430"/>
      <c r="H53" s="430"/>
      <c r="I53" s="429"/>
      <c r="J53" s="431"/>
    </row>
    <row r="54" spans="1:10" s="432" customFormat="1" ht="21.65" customHeight="1">
      <c r="A54" s="427"/>
      <c r="B54" s="428"/>
      <c r="C54" s="429"/>
      <c r="D54" s="427"/>
      <c r="E54" s="430"/>
      <c r="F54" s="430"/>
      <c r="G54" s="430"/>
      <c r="H54" s="430"/>
      <c r="I54" s="429"/>
      <c r="J54" s="431"/>
    </row>
    <row r="55" spans="1:10" s="432" customFormat="1" ht="21.65" customHeight="1">
      <c r="A55" s="427"/>
      <c r="B55" s="428"/>
      <c r="C55" s="429"/>
      <c r="D55" s="427"/>
      <c r="E55" s="430"/>
      <c r="F55" s="430"/>
      <c r="G55" s="430"/>
      <c r="H55" s="430"/>
      <c r="I55" s="429"/>
      <c r="J55" s="431"/>
    </row>
    <row r="56" spans="1:10" s="432" customFormat="1" ht="21.65" customHeight="1">
      <c r="A56" s="427"/>
      <c r="B56" s="428"/>
      <c r="C56" s="429"/>
      <c r="D56" s="427"/>
      <c r="E56" s="430"/>
      <c r="F56" s="430"/>
      <c r="G56" s="430"/>
      <c r="H56" s="430"/>
      <c r="I56" s="429"/>
      <c r="J56" s="431"/>
    </row>
    <row r="57" spans="1:10" s="432" customFormat="1" ht="21.65" customHeight="1">
      <c r="A57" s="427"/>
      <c r="B57" s="428"/>
      <c r="C57" s="429"/>
      <c r="D57" s="427"/>
      <c r="E57" s="430"/>
      <c r="F57" s="430"/>
      <c r="G57" s="430"/>
      <c r="H57" s="430"/>
      <c r="I57" s="429"/>
      <c r="J57" s="431"/>
    </row>
    <row r="58" spans="1:10" s="432" customFormat="1" ht="21.65" customHeight="1">
      <c r="A58" s="427"/>
      <c r="B58" s="428"/>
      <c r="C58" s="429"/>
      <c r="D58" s="427"/>
      <c r="E58" s="430"/>
      <c r="F58" s="430"/>
      <c r="G58" s="430"/>
      <c r="H58" s="430"/>
      <c r="I58" s="429"/>
      <c r="J58" s="431"/>
    </row>
    <row r="59" spans="1:10" s="432" customFormat="1" ht="21.65" customHeight="1">
      <c r="A59" s="427"/>
      <c r="B59" s="428"/>
      <c r="C59" s="429"/>
      <c r="D59" s="427"/>
      <c r="E59" s="430"/>
      <c r="F59" s="430"/>
      <c r="G59" s="430"/>
      <c r="H59" s="430"/>
      <c r="I59" s="429"/>
      <c r="J59" s="431"/>
    </row>
    <row r="60" spans="1:10" s="432" customFormat="1" ht="21.65" customHeight="1">
      <c r="A60" s="427"/>
      <c r="B60" s="428"/>
      <c r="C60" s="429"/>
      <c r="D60" s="427"/>
      <c r="E60" s="430"/>
      <c r="F60" s="430"/>
      <c r="G60" s="430"/>
      <c r="H60" s="430"/>
      <c r="I60" s="429"/>
      <c r="J60" s="431"/>
    </row>
    <row r="61" spans="1:10" s="432" customFormat="1" ht="21.65" customHeight="1">
      <c r="A61" s="427"/>
      <c r="B61" s="428"/>
      <c r="C61" s="429"/>
      <c r="D61" s="427"/>
      <c r="E61" s="430"/>
      <c r="F61" s="430"/>
      <c r="G61" s="430"/>
      <c r="H61" s="430"/>
      <c r="I61" s="429"/>
      <c r="J61" s="431"/>
    </row>
    <row r="62" spans="1:10" s="432" customFormat="1" ht="21.65" customHeight="1">
      <c r="A62" s="427"/>
      <c r="B62" s="428"/>
      <c r="C62" s="429"/>
      <c r="D62" s="427"/>
      <c r="E62" s="430"/>
      <c r="F62" s="430"/>
      <c r="G62" s="430"/>
      <c r="H62" s="430"/>
      <c r="I62" s="429"/>
      <c r="J62" s="431"/>
    </row>
    <row r="63" spans="1:10" s="432" customFormat="1" ht="21.65" customHeight="1">
      <c r="A63" s="427"/>
      <c r="B63" s="428"/>
      <c r="C63" s="429"/>
      <c r="D63" s="427"/>
      <c r="E63" s="430"/>
      <c r="F63" s="430"/>
      <c r="G63" s="430"/>
      <c r="H63" s="430"/>
      <c r="I63" s="429"/>
      <c r="J63" s="431"/>
    </row>
    <row r="64" spans="1:10" s="432" customFormat="1" ht="21.65" customHeight="1">
      <c r="A64" s="427"/>
      <c r="B64" s="428"/>
      <c r="C64" s="429"/>
      <c r="D64" s="427"/>
      <c r="E64" s="430"/>
      <c r="F64" s="430"/>
      <c r="G64" s="430"/>
      <c r="H64" s="430"/>
      <c r="I64" s="429"/>
      <c r="J64" s="431"/>
    </row>
    <row r="65" spans="1:10" s="432" customFormat="1" ht="21.65" customHeight="1">
      <c r="A65" s="427"/>
      <c r="B65" s="428"/>
      <c r="C65" s="429"/>
      <c r="D65" s="427"/>
      <c r="E65" s="430"/>
      <c r="F65" s="430"/>
      <c r="G65" s="430"/>
      <c r="H65" s="430"/>
      <c r="I65" s="429"/>
      <c r="J65" s="431"/>
    </row>
    <row r="66" spans="1:10" s="432" customFormat="1" ht="21.65" customHeight="1">
      <c r="A66" s="427"/>
      <c r="B66" s="428"/>
      <c r="C66" s="429"/>
      <c r="D66" s="427"/>
      <c r="E66" s="430"/>
      <c r="F66" s="430"/>
      <c r="G66" s="430"/>
      <c r="H66" s="430"/>
      <c r="I66" s="429"/>
      <c r="J66" s="431"/>
    </row>
    <row r="67" spans="1:10" s="432" customFormat="1" ht="21.65" customHeight="1">
      <c r="A67" s="427"/>
      <c r="B67" s="428"/>
      <c r="C67" s="429"/>
      <c r="D67" s="427"/>
      <c r="E67" s="430"/>
      <c r="F67" s="430"/>
      <c r="G67" s="430"/>
      <c r="H67" s="430"/>
      <c r="I67" s="429"/>
      <c r="J67" s="431"/>
    </row>
    <row r="68" spans="1:10" s="432" customFormat="1" ht="21.65" customHeight="1">
      <c r="A68" s="427"/>
      <c r="B68" s="428"/>
      <c r="C68" s="429"/>
      <c r="D68" s="427"/>
      <c r="E68" s="430"/>
      <c r="F68" s="430"/>
      <c r="G68" s="430"/>
      <c r="H68" s="430"/>
      <c r="I68" s="429"/>
      <c r="J68" s="431"/>
    </row>
    <row r="69" spans="1:10" s="432" customFormat="1" ht="21.65" customHeight="1">
      <c r="A69" s="427"/>
      <c r="B69" s="428"/>
      <c r="C69" s="429"/>
      <c r="D69" s="427"/>
      <c r="E69" s="430"/>
      <c r="F69" s="430"/>
      <c r="G69" s="430"/>
      <c r="H69" s="430"/>
      <c r="I69" s="429"/>
      <c r="J69" s="431"/>
    </row>
    <row r="70" spans="1:10" s="432" customFormat="1" ht="21.65" customHeight="1">
      <c r="A70" s="427"/>
      <c r="B70" s="428"/>
      <c r="C70" s="429"/>
      <c r="D70" s="427"/>
      <c r="E70" s="430"/>
      <c r="F70" s="430"/>
      <c r="G70" s="430"/>
      <c r="H70" s="430"/>
      <c r="I70" s="429"/>
      <c r="J70" s="431"/>
    </row>
    <row r="71" spans="1:10" s="432" customFormat="1" ht="21.65" customHeight="1">
      <c r="A71" s="427"/>
      <c r="B71" s="428"/>
      <c r="C71" s="429"/>
      <c r="D71" s="427"/>
      <c r="E71" s="430"/>
      <c r="F71" s="430"/>
      <c r="G71" s="430"/>
      <c r="H71" s="430"/>
      <c r="I71" s="429"/>
      <c r="J71" s="431"/>
    </row>
    <row r="72" spans="1:10" s="432" customFormat="1" ht="21.65" customHeight="1">
      <c r="A72" s="427"/>
      <c r="B72" s="428"/>
      <c r="C72" s="429"/>
      <c r="D72" s="427"/>
      <c r="E72" s="430"/>
      <c r="F72" s="430"/>
      <c r="G72" s="430"/>
      <c r="H72" s="430"/>
      <c r="I72" s="429"/>
      <c r="J72" s="431"/>
    </row>
    <row r="73" spans="1:10" s="432" customFormat="1" ht="21.65" customHeight="1">
      <c r="A73" s="427"/>
      <c r="B73" s="428"/>
      <c r="C73" s="429"/>
      <c r="D73" s="427"/>
      <c r="E73" s="430"/>
      <c r="F73" s="430"/>
      <c r="G73" s="430"/>
      <c r="H73" s="430"/>
      <c r="I73" s="429"/>
      <c r="J73" s="431"/>
    </row>
    <row r="74" spans="1:10" s="432" customFormat="1" ht="21.65" customHeight="1">
      <c r="A74" s="427"/>
      <c r="B74" s="428"/>
      <c r="C74" s="429"/>
      <c r="D74" s="427"/>
      <c r="E74" s="430"/>
      <c r="F74" s="430"/>
      <c r="G74" s="430"/>
      <c r="H74" s="430"/>
      <c r="I74" s="429"/>
      <c r="J74" s="431"/>
    </row>
    <row r="75" spans="1:10" s="432" customFormat="1" ht="21.65" customHeight="1">
      <c r="A75" s="427"/>
      <c r="B75" s="428"/>
      <c r="C75" s="429"/>
      <c r="D75" s="427"/>
      <c r="E75" s="430"/>
      <c r="F75" s="430"/>
      <c r="G75" s="430"/>
      <c r="H75" s="430"/>
      <c r="I75" s="429"/>
      <c r="J75" s="431"/>
    </row>
    <row r="76" spans="1:10" s="432" customFormat="1" ht="21.65" customHeight="1">
      <c r="A76" s="427"/>
      <c r="B76" s="428"/>
      <c r="C76" s="429"/>
      <c r="D76" s="427"/>
      <c r="E76" s="430"/>
      <c r="F76" s="430"/>
      <c r="G76" s="430"/>
      <c r="H76" s="430"/>
      <c r="I76" s="429"/>
      <c r="J76" s="431"/>
    </row>
    <row r="77" spans="1:10" s="432" customFormat="1" ht="21.65" customHeight="1">
      <c r="A77" s="427"/>
      <c r="B77" s="428"/>
      <c r="C77" s="429"/>
      <c r="D77" s="427"/>
      <c r="E77" s="430"/>
      <c r="F77" s="430"/>
      <c r="G77" s="430"/>
      <c r="H77" s="430"/>
      <c r="I77" s="429"/>
      <c r="J77" s="431"/>
    </row>
    <row r="78" spans="1:10" s="432" customFormat="1" ht="21.65" customHeight="1">
      <c r="A78" s="427"/>
      <c r="B78" s="428"/>
      <c r="C78" s="429"/>
      <c r="D78" s="427"/>
      <c r="E78" s="430"/>
      <c r="F78" s="430"/>
      <c r="G78" s="430"/>
      <c r="H78" s="430"/>
      <c r="I78" s="429"/>
      <c r="J78" s="431"/>
    </row>
    <row r="79" spans="1:10" s="432" customFormat="1" ht="21.65" customHeight="1">
      <c r="A79" s="427"/>
      <c r="B79" s="428"/>
      <c r="C79" s="429"/>
      <c r="D79" s="427"/>
      <c r="E79" s="430"/>
      <c r="F79" s="430"/>
      <c r="G79" s="430"/>
      <c r="H79" s="430"/>
      <c r="I79" s="429"/>
      <c r="J79" s="431"/>
    </row>
    <row r="80" spans="1:10" s="432" customFormat="1" ht="21.65" customHeight="1">
      <c r="A80" s="427"/>
      <c r="B80" s="428"/>
      <c r="C80" s="429"/>
      <c r="D80" s="427"/>
      <c r="E80" s="430"/>
      <c r="F80" s="430"/>
      <c r="G80" s="430"/>
      <c r="H80" s="430"/>
      <c r="I80" s="429"/>
      <c r="J80" s="431"/>
    </row>
    <row r="81" spans="1:10" s="432" customFormat="1" ht="21.65" customHeight="1">
      <c r="A81" s="427"/>
      <c r="B81" s="428"/>
      <c r="C81" s="429"/>
      <c r="D81" s="427"/>
      <c r="E81" s="430"/>
      <c r="F81" s="430"/>
      <c r="G81" s="430"/>
      <c r="H81" s="430"/>
      <c r="I81" s="429"/>
      <c r="J81" s="431"/>
    </row>
    <row r="82" spans="1:10" s="432" customFormat="1" ht="21.65" customHeight="1">
      <c r="A82" s="427"/>
      <c r="B82" s="428"/>
      <c r="C82" s="429"/>
      <c r="D82" s="427"/>
      <c r="E82" s="430"/>
      <c r="F82" s="430"/>
      <c r="G82" s="430"/>
      <c r="H82" s="430"/>
      <c r="I82" s="429"/>
      <c r="J82" s="431"/>
    </row>
    <row r="83" spans="1:10" s="432" customFormat="1" ht="21.65" customHeight="1">
      <c r="A83" s="427"/>
      <c r="B83" s="428"/>
      <c r="C83" s="429"/>
      <c r="D83" s="427"/>
      <c r="E83" s="430"/>
      <c r="F83" s="430"/>
      <c r="G83" s="430"/>
      <c r="H83" s="430"/>
      <c r="I83" s="429"/>
      <c r="J83" s="431"/>
    </row>
    <row r="84" spans="1:10" s="432" customFormat="1" ht="21.65" customHeight="1">
      <c r="A84" s="427"/>
      <c r="B84" s="428"/>
      <c r="C84" s="429"/>
      <c r="D84" s="427"/>
      <c r="E84" s="430"/>
      <c r="F84" s="430"/>
      <c r="G84" s="430"/>
      <c r="H84" s="430"/>
      <c r="I84" s="429"/>
      <c r="J84" s="431"/>
    </row>
    <row r="85" spans="1:10" s="432" customFormat="1" ht="21.65" customHeight="1">
      <c r="A85" s="427"/>
      <c r="B85" s="428"/>
      <c r="C85" s="429"/>
      <c r="D85" s="427"/>
      <c r="E85" s="430"/>
      <c r="F85" s="430"/>
      <c r="G85" s="430"/>
      <c r="H85" s="430"/>
      <c r="I85" s="429"/>
      <c r="J85" s="431"/>
    </row>
    <row r="86" spans="1:10" s="432" customFormat="1" ht="21.65" customHeight="1">
      <c r="A86" s="427"/>
      <c r="B86" s="428"/>
      <c r="C86" s="429"/>
      <c r="D86" s="427"/>
      <c r="E86" s="430"/>
      <c r="F86" s="430"/>
      <c r="G86" s="430"/>
      <c r="H86" s="430"/>
      <c r="I86" s="429"/>
      <c r="J86" s="431"/>
    </row>
    <row r="87" spans="1:10" s="432" customFormat="1" ht="21.65" customHeight="1">
      <c r="A87" s="427"/>
      <c r="B87" s="428"/>
      <c r="C87" s="429"/>
      <c r="D87" s="427"/>
      <c r="E87" s="430"/>
      <c r="F87" s="430"/>
      <c r="G87" s="430"/>
      <c r="H87" s="430"/>
      <c r="I87" s="429"/>
      <c r="J87" s="431"/>
    </row>
    <row r="88" spans="1:10">
      <c r="A88" s="427"/>
      <c r="B88" s="428"/>
      <c r="C88" s="429"/>
      <c r="D88" s="427"/>
      <c r="E88" s="430"/>
      <c r="F88" s="430"/>
      <c r="G88" s="430"/>
      <c r="H88" s="430"/>
      <c r="I88" s="429"/>
      <c r="J88" s="431"/>
    </row>
    <row r="89" spans="1:10">
      <c r="A89" s="427"/>
      <c r="B89" s="428"/>
      <c r="C89" s="429"/>
      <c r="D89" s="427"/>
      <c r="E89" s="430"/>
      <c r="F89" s="430"/>
      <c r="G89" s="430"/>
      <c r="H89" s="430"/>
      <c r="I89" s="429"/>
      <c r="J89" s="431"/>
    </row>
    <row r="90" spans="1:10">
      <c r="A90" s="427"/>
      <c r="B90" s="428"/>
      <c r="C90" s="429"/>
      <c r="D90" s="427"/>
      <c r="E90" s="430"/>
      <c r="F90" s="430"/>
      <c r="G90" s="430"/>
      <c r="H90" s="430"/>
      <c r="I90" s="429"/>
      <c r="J90" s="431"/>
    </row>
    <row r="91" spans="1:10">
      <c r="A91" s="427"/>
      <c r="B91" s="428"/>
      <c r="C91" s="429"/>
      <c r="D91" s="427"/>
      <c r="E91" s="430"/>
      <c r="F91" s="430"/>
      <c r="G91" s="430"/>
      <c r="H91" s="430"/>
      <c r="I91" s="429"/>
      <c r="J91" s="431"/>
    </row>
    <row r="92" spans="1:10">
      <c r="A92" s="427"/>
      <c r="B92" s="428"/>
      <c r="C92" s="429"/>
      <c r="D92" s="427"/>
      <c r="E92" s="430"/>
      <c r="F92" s="430"/>
      <c r="G92" s="430"/>
      <c r="H92" s="430"/>
      <c r="I92" s="429"/>
      <c r="J92" s="431"/>
    </row>
    <row r="93" spans="1:10">
      <c r="A93" s="427"/>
      <c r="B93" s="428"/>
      <c r="C93" s="429"/>
      <c r="D93" s="427"/>
      <c r="E93" s="430"/>
      <c r="F93" s="430"/>
      <c r="G93" s="430"/>
      <c r="H93" s="430"/>
      <c r="I93" s="429"/>
      <c r="J93" s="431"/>
    </row>
    <row r="94" spans="1:10">
      <c r="A94" s="427"/>
      <c r="B94" s="428"/>
      <c r="C94" s="429"/>
      <c r="D94" s="427"/>
      <c r="E94" s="430"/>
      <c r="F94" s="430"/>
      <c r="G94" s="430"/>
      <c r="H94" s="430"/>
      <c r="I94" s="429"/>
      <c r="J94" s="431"/>
    </row>
    <row r="95" spans="1:10">
      <c r="A95" s="427"/>
      <c r="B95" s="428"/>
      <c r="C95" s="429"/>
      <c r="D95" s="427"/>
      <c r="E95" s="430"/>
      <c r="F95" s="430"/>
      <c r="G95" s="430"/>
      <c r="H95" s="430"/>
      <c r="I95" s="429"/>
      <c r="J95" s="431"/>
    </row>
    <row r="96" spans="1:10">
      <c r="A96" s="427"/>
      <c r="B96" s="428"/>
      <c r="C96" s="429"/>
      <c r="D96" s="427"/>
      <c r="E96" s="430"/>
      <c r="F96" s="430"/>
      <c r="G96" s="430"/>
      <c r="H96" s="430"/>
      <c r="I96" s="429"/>
      <c r="J96" s="431"/>
    </row>
    <row r="97" spans="1:10">
      <c r="A97" s="427"/>
      <c r="B97" s="428"/>
      <c r="C97" s="429"/>
      <c r="D97" s="427"/>
      <c r="E97" s="430"/>
      <c r="F97" s="430"/>
      <c r="G97" s="430"/>
      <c r="H97" s="430"/>
      <c r="I97" s="429"/>
      <c r="J97" s="431"/>
    </row>
    <row r="98" spans="1:10">
      <c r="A98" s="427"/>
      <c r="B98" s="428"/>
      <c r="C98" s="429"/>
      <c r="D98" s="427"/>
      <c r="E98" s="430"/>
      <c r="F98" s="430"/>
      <c r="G98" s="430"/>
      <c r="H98" s="430"/>
      <c r="I98" s="429"/>
      <c r="J98" s="431"/>
    </row>
    <row r="99" spans="1:10">
      <c r="A99" s="427"/>
      <c r="B99" s="428"/>
      <c r="C99" s="429"/>
      <c r="D99" s="427"/>
      <c r="E99" s="430"/>
      <c r="F99" s="430"/>
      <c r="G99" s="430"/>
      <c r="H99" s="430"/>
      <c r="I99" s="429"/>
      <c r="J99" s="431"/>
    </row>
    <row r="100" spans="1:10">
      <c r="A100" s="427"/>
      <c r="B100" s="428"/>
      <c r="C100" s="429"/>
      <c r="D100" s="427"/>
      <c r="E100" s="430"/>
      <c r="F100" s="430"/>
      <c r="G100" s="430"/>
      <c r="H100" s="430"/>
      <c r="I100" s="429"/>
      <c r="J100" s="431"/>
    </row>
    <row r="101" spans="1:10">
      <c r="A101" s="427"/>
      <c r="B101" s="428"/>
      <c r="C101" s="429"/>
      <c r="D101" s="427"/>
      <c r="E101" s="430"/>
      <c r="F101" s="430"/>
      <c r="G101" s="430"/>
      <c r="H101" s="430"/>
      <c r="I101" s="429"/>
      <c r="J101" s="431"/>
    </row>
    <row r="102" spans="1:10">
      <c r="A102" s="427"/>
      <c r="B102" s="428"/>
      <c r="C102" s="429"/>
      <c r="D102" s="427"/>
      <c r="E102" s="430"/>
      <c r="F102" s="430"/>
      <c r="G102" s="430"/>
      <c r="H102" s="430"/>
      <c r="I102" s="429"/>
      <c r="J102" s="431"/>
    </row>
    <row r="103" spans="1:10">
      <c r="A103" s="427"/>
      <c r="B103" s="428"/>
      <c r="C103" s="429"/>
      <c r="D103" s="427"/>
      <c r="E103" s="430"/>
      <c r="F103" s="430"/>
      <c r="G103" s="430"/>
      <c r="H103" s="430"/>
      <c r="I103" s="429"/>
      <c r="J103" s="431"/>
    </row>
    <row r="104" spans="1:10">
      <c r="A104" s="427"/>
      <c r="B104" s="428"/>
      <c r="C104" s="429"/>
      <c r="D104" s="427"/>
      <c r="E104" s="430"/>
      <c r="F104" s="430"/>
      <c r="G104" s="430"/>
      <c r="H104" s="430"/>
      <c r="I104" s="429"/>
      <c r="J104" s="431"/>
    </row>
    <row r="105" spans="1:10">
      <c r="A105" s="427"/>
      <c r="B105" s="428"/>
      <c r="C105" s="429"/>
      <c r="D105" s="427"/>
      <c r="E105" s="430"/>
      <c r="F105" s="430"/>
      <c r="G105" s="430"/>
      <c r="H105" s="430"/>
      <c r="I105" s="429"/>
      <c r="J105" s="431"/>
    </row>
    <row r="106" spans="1:10">
      <c r="A106" s="427"/>
      <c r="B106" s="428"/>
      <c r="C106" s="429"/>
      <c r="D106" s="427"/>
      <c r="E106" s="430"/>
      <c r="F106" s="430"/>
      <c r="G106" s="430"/>
      <c r="H106" s="430"/>
      <c r="I106" s="429"/>
      <c r="J106" s="431"/>
    </row>
    <row r="107" spans="1:10">
      <c r="A107" s="427"/>
      <c r="B107" s="428"/>
      <c r="C107" s="429"/>
      <c r="D107" s="427"/>
      <c r="E107" s="430"/>
      <c r="F107" s="430"/>
      <c r="G107" s="430"/>
      <c r="H107" s="430"/>
      <c r="I107" s="429"/>
      <c r="J107" s="431"/>
    </row>
    <row r="108" spans="1:10">
      <c r="A108" s="427"/>
      <c r="B108" s="428"/>
      <c r="C108" s="429"/>
      <c r="D108" s="427"/>
      <c r="E108" s="430"/>
      <c r="F108" s="430"/>
      <c r="G108" s="430"/>
      <c r="H108" s="430"/>
      <c r="I108" s="429"/>
      <c r="J108" s="431"/>
    </row>
    <row r="109" spans="1:10">
      <c r="A109" s="427"/>
      <c r="B109" s="428"/>
      <c r="C109" s="429"/>
      <c r="D109" s="427"/>
      <c r="E109" s="430"/>
      <c r="F109" s="430"/>
      <c r="G109" s="430"/>
      <c r="H109" s="430"/>
      <c r="I109" s="429"/>
      <c r="J109" s="431"/>
    </row>
    <row r="110" spans="1:10">
      <c r="A110" s="427"/>
      <c r="B110" s="428"/>
      <c r="C110" s="429"/>
      <c r="D110" s="427"/>
      <c r="E110" s="430"/>
      <c r="F110" s="430"/>
      <c r="G110" s="430"/>
      <c r="H110" s="430"/>
      <c r="I110" s="429"/>
      <c r="J110" s="431"/>
    </row>
    <row r="111" spans="1:10">
      <c r="A111" s="427"/>
      <c r="B111" s="428"/>
      <c r="C111" s="429"/>
      <c r="D111" s="427"/>
      <c r="E111" s="430"/>
      <c r="F111" s="430"/>
      <c r="G111" s="430"/>
      <c r="H111" s="430"/>
      <c r="I111" s="429"/>
      <c r="J111" s="431"/>
    </row>
    <row r="112" spans="1:10">
      <c r="A112" s="427"/>
      <c r="B112" s="428"/>
      <c r="C112" s="429"/>
      <c r="D112" s="427"/>
      <c r="E112" s="430"/>
      <c r="F112" s="430"/>
      <c r="G112" s="430"/>
      <c r="H112" s="430"/>
      <c r="I112" s="429"/>
      <c r="J112" s="431"/>
    </row>
    <row r="113" spans="1:10">
      <c r="A113" s="427"/>
      <c r="B113" s="428"/>
      <c r="C113" s="429"/>
      <c r="D113" s="427"/>
      <c r="E113" s="430"/>
      <c r="F113" s="430"/>
      <c r="G113" s="430"/>
      <c r="H113" s="430"/>
      <c r="I113" s="429"/>
      <c r="J113" s="431"/>
    </row>
    <row r="114" spans="1:10">
      <c r="A114" s="427"/>
      <c r="B114" s="428"/>
      <c r="C114" s="429"/>
      <c r="D114" s="427"/>
      <c r="E114" s="430"/>
      <c r="F114" s="430"/>
      <c r="G114" s="430"/>
      <c r="H114" s="430"/>
      <c r="I114" s="429"/>
      <c r="J114" s="431"/>
    </row>
    <row r="115" spans="1:10">
      <c r="A115" s="427"/>
      <c r="B115" s="428"/>
      <c r="C115" s="429"/>
      <c r="D115" s="427"/>
      <c r="E115" s="430"/>
      <c r="F115" s="430"/>
      <c r="G115" s="430"/>
      <c r="H115" s="430"/>
      <c r="I115" s="429"/>
      <c r="J115" s="431"/>
    </row>
    <row r="116" spans="1:10">
      <c r="A116" s="427"/>
      <c r="B116" s="428"/>
      <c r="C116" s="429"/>
      <c r="D116" s="427"/>
      <c r="E116" s="430"/>
      <c r="F116" s="430"/>
      <c r="G116" s="430"/>
      <c r="H116" s="430"/>
      <c r="I116" s="429"/>
      <c r="J116" s="431"/>
    </row>
    <row r="117" spans="1:10">
      <c r="A117" s="427"/>
      <c r="B117" s="428"/>
      <c r="C117" s="429"/>
      <c r="D117" s="427"/>
      <c r="E117" s="430"/>
      <c r="F117" s="430"/>
      <c r="G117" s="430"/>
      <c r="H117" s="430"/>
      <c r="I117" s="429"/>
      <c r="J117" s="431"/>
    </row>
    <row r="118" spans="1:10">
      <c r="A118" s="427"/>
      <c r="B118" s="428"/>
      <c r="C118" s="429"/>
      <c r="D118" s="427"/>
      <c r="E118" s="430"/>
      <c r="F118" s="430"/>
      <c r="G118" s="430"/>
      <c r="H118" s="430"/>
      <c r="I118" s="429"/>
      <c r="J118" s="431"/>
    </row>
    <row r="119" spans="1:10">
      <c r="A119" s="427"/>
      <c r="B119" s="428"/>
      <c r="C119" s="429"/>
      <c r="D119" s="427"/>
      <c r="E119" s="430"/>
      <c r="F119" s="430"/>
      <c r="G119" s="430"/>
      <c r="H119" s="430"/>
      <c r="I119" s="429"/>
      <c r="J119" s="431"/>
    </row>
    <row r="120" spans="1:10">
      <c r="A120" s="427"/>
      <c r="B120" s="428"/>
      <c r="C120" s="429"/>
      <c r="D120" s="427"/>
      <c r="E120" s="430"/>
      <c r="F120" s="430"/>
      <c r="G120" s="430"/>
      <c r="H120" s="430"/>
      <c r="I120" s="429"/>
      <c r="J120" s="431"/>
    </row>
    <row r="121" spans="1:10">
      <c r="A121" s="427"/>
      <c r="B121" s="428"/>
      <c r="C121" s="429"/>
      <c r="D121" s="427"/>
      <c r="E121" s="430"/>
      <c r="F121" s="430"/>
      <c r="G121" s="430"/>
      <c r="H121" s="430"/>
      <c r="I121" s="429"/>
      <c r="J121" s="431"/>
    </row>
    <row r="122" spans="1:10">
      <c r="A122" s="427"/>
      <c r="B122" s="428"/>
      <c r="C122" s="429"/>
      <c r="D122" s="427"/>
      <c r="E122" s="430"/>
      <c r="F122" s="430"/>
      <c r="G122" s="430"/>
      <c r="H122" s="430"/>
      <c r="I122" s="429"/>
      <c r="J122" s="431"/>
    </row>
    <row r="123" spans="1:10">
      <c r="A123" s="427"/>
      <c r="B123" s="428"/>
      <c r="C123" s="429"/>
      <c r="D123" s="427"/>
      <c r="E123" s="430"/>
      <c r="F123" s="430"/>
      <c r="G123" s="430"/>
      <c r="H123" s="430"/>
      <c r="I123" s="429"/>
      <c r="J123" s="431"/>
    </row>
    <row r="124" spans="1:10">
      <c r="A124" s="427"/>
      <c r="B124" s="428"/>
      <c r="C124" s="429"/>
      <c r="D124" s="427"/>
      <c r="E124" s="430"/>
      <c r="F124" s="430"/>
      <c r="G124" s="430"/>
      <c r="H124" s="430"/>
      <c r="I124" s="429"/>
      <c r="J124" s="431"/>
    </row>
    <row r="125" spans="1:10">
      <c r="A125" s="427"/>
      <c r="B125" s="428"/>
      <c r="C125" s="429"/>
      <c r="D125" s="427"/>
      <c r="E125" s="430"/>
      <c r="F125" s="430"/>
      <c r="G125" s="430"/>
      <c r="H125" s="430"/>
      <c r="I125" s="429"/>
      <c r="J125" s="431"/>
    </row>
    <row r="126" spans="1:10">
      <c r="A126" s="427"/>
      <c r="B126" s="428"/>
      <c r="C126" s="429"/>
      <c r="D126" s="427"/>
      <c r="E126" s="430"/>
      <c r="F126" s="430"/>
      <c r="G126" s="430"/>
      <c r="H126" s="430"/>
      <c r="I126" s="429"/>
      <c r="J126" s="431"/>
    </row>
    <row r="127" spans="1:10">
      <c r="A127" s="427"/>
      <c r="B127" s="428"/>
      <c r="C127" s="429"/>
      <c r="D127" s="427"/>
      <c r="E127" s="430"/>
      <c r="F127" s="430"/>
      <c r="G127" s="430"/>
      <c r="H127" s="430"/>
      <c r="I127" s="429"/>
      <c r="J127" s="431"/>
    </row>
    <row r="128" spans="1:10">
      <c r="A128" s="427"/>
      <c r="B128" s="428"/>
      <c r="C128" s="429"/>
      <c r="D128" s="427"/>
      <c r="E128" s="430"/>
      <c r="F128" s="430"/>
      <c r="G128" s="430"/>
      <c r="H128" s="430"/>
      <c r="I128" s="429"/>
      <c r="J128" s="431"/>
    </row>
    <row r="129" spans="1:10">
      <c r="A129" s="427"/>
      <c r="B129" s="428"/>
      <c r="C129" s="429"/>
      <c r="D129" s="427"/>
      <c r="E129" s="430"/>
      <c r="F129" s="430"/>
      <c r="G129" s="430"/>
      <c r="H129" s="430"/>
      <c r="I129" s="429"/>
      <c r="J129" s="431"/>
    </row>
    <row r="130" spans="1:10">
      <c r="A130" s="427"/>
      <c r="B130" s="428"/>
      <c r="C130" s="429"/>
      <c r="D130" s="427"/>
      <c r="E130" s="430"/>
      <c r="F130" s="430"/>
      <c r="G130" s="430"/>
      <c r="H130" s="430"/>
      <c r="I130" s="429"/>
      <c r="J130" s="431"/>
    </row>
    <row r="131" spans="1:10">
      <c r="A131" s="427"/>
      <c r="B131" s="428"/>
      <c r="C131" s="429"/>
      <c r="D131" s="427"/>
      <c r="E131" s="430"/>
      <c r="F131" s="430"/>
      <c r="G131" s="430"/>
      <c r="H131" s="430"/>
      <c r="I131" s="429"/>
      <c r="J131" s="431"/>
    </row>
    <row r="132" spans="1:10">
      <c r="A132" s="427"/>
      <c r="B132" s="428"/>
      <c r="C132" s="429"/>
      <c r="D132" s="427"/>
      <c r="E132" s="430"/>
      <c r="F132" s="430"/>
      <c r="G132" s="430"/>
      <c r="H132" s="430"/>
      <c r="I132" s="429"/>
      <c r="J132" s="431"/>
    </row>
    <row r="133" spans="1:10">
      <c r="A133" s="427"/>
      <c r="B133" s="428"/>
      <c r="C133" s="429"/>
      <c r="D133" s="427"/>
      <c r="E133" s="430"/>
      <c r="F133" s="430"/>
      <c r="G133" s="430"/>
      <c r="H133" s="430"/>
      <c r="I133" s="429"/>
      <c r="J133" s="431"/>
    </row>
    <row r="134" spans="1:10">
      <c r="A134" s="427"/>
      <c r="B134" s="428"/>
      <c r="C134" s="429"/>
      <c r="D134" s="427"/>
      <c r="E134" s="430"/>
      <c r="F134" s="430"/>
      <c r="G134" s="430"/>
      <c r="H134" s="430"/>
      <c r="I134" s="429"/>
      <c r="J134" s="431"/>
    </row>
    <row r="135" spans="1:10">
      <c r="A135" s="427"/>
      <c r="B135" s="428"/>
      <c r="C135" s="429"/>
      <c r="D135" s="427"/>
      <c r="E135" s="430"/>
      <c r="F135" s="430"/>
      <c r="G135" s="430"/>
      <c r="H135" s="430"/>
      <c r="I135" s="429"/>
      <c r="J135" s="431"/>
    </row>
    <row r="136" spans="1:10">
      <c r="A136" s="427"/>
      <c r="B136" s="428"/>
      <c r="C136" s="429"/>
      <c r="D136" s="427"/>
      <c r="E136" s="430"/>
      <c r="F136" s="430"/>
      <c r="G136" s="430"/>
      <c r="H136" s="430"/>
      <c r="I136" s="429"/>
      <c r="J136" s="431"/>
    </row>
    <row r="137" spans="1:10">
      <c r="A137" s="427"/>
      <c r="B137" s="428"/>
      <c r="C137" s="429"/>
      <c r="D137" s="427"/>
      <c r="E137" s="430"/>
      <c r="F137" s="430"/>
      <c r="G137" s="430"/>
      <c r="H137" s="430"/>
      <c r="I137" s="429"/>
      <c r="J137" s="431"/>
    </row>
    <row r="138" spans="1:10">
      <c r="A138" s="427"/>
      <c r="B138" s="428"/>
      <c r="C138" s="429"/>
      <c r="D138" s="427"/>
      <c r="E138" s="430"/>
      <c r="F138" s="430"/>
      <c r="G138" s="430"/>
      <c r="H138" s="430"/>
      <c r="I138" s="429"/>
      <c r="J138" s="431"/>
    </row>
    <row r="139" spans="1:10">
      <c r="A139" s="427"/>
      <c r="B139" s="428"/>
      <c r="C139" s="429"/>
      <c r="D139" s="427"/>
      <c r="E139" s="430"/>
      <c r="F139" s="430"/>
      <c r="G139" s="430"/>
      <c r="H139" s="430"/>
      <c r="I139" s="429"/>
      <c r="J139" s="431"/>
    </row>
    <row r="140" spans="1:10">
      <c r="A140" s="427"/>
      <c r="B140" s="428"/>
      <c r="C140" s="429"/>
      <c r="D140" s="427"/>
      <c r="E140" s="430"/>
      <c r="F140" s="430"/>
      <c r="G140" s="430"/>
      <c r="H140" s="430"/>
      <c r="I140" s="429"/>
      <c r="J140" s="431"/>
    </row>
    <row r="141" spans="1:10">
      <c r="A141" s="427"/>
      <c r="B141" s="428"/>
      <c r="C141" s="429"/>
      <c r="D141" s="427"/>
      <c r="E141" s="430"/>
      <c r="F141" s="430"/>
      <c r="G141" s="430"/>
      <c r="H141" s="430"/>
      <c r="I141" s="429"/>
      <c r="J141" s="431"/>
    </row>
    <row r="142" spans="1:10">
      <c r="A142" s="427"/>
      <c r="B142" s="428"/>
      <c r="C142" s="429"/>
      <c r="D142" s="427"/>
      <c r="E142" s="430"/>
      <c r="F142" s="430"/>
      <c r="G142" s="430"/>
      <c r="H142" s="430"/>
      <c r="I142" s="429"/>
      <c r="J142" s="431"/>
    </row>
    <row r="143" spans="1:10">
      <c r="A143" s="427"/>
      <c r="B143" s="428"/>
      <c r="C143" s="429"/>
      <c r="D143" s="427"/>
      <c r="E143" s="430"/>
      <c r="F143" s="430"/>
      <c r="G143" s="430"/>
      <c r="H143" s="430"/>
      <c r="I143" s="429"/>
      <c r="J143" s="431"/>
    </row>
    <row r="144" spans="1:10">
      <c r="A144" s="427"/>
      <c r="B144" s="428"/>
      <c r="C144" s="429"/>
      <c r="D144" s="427"/>
      <c r="E144" s="430"/>
      <c r="F144" s="430"/>
      <c r="G144" s="430"/>
      <c r="H144" s="430"/>
      <c r="I144" s="429"/>
      <c r="J144" s="431"/>
    </row>
    <row r="145" spans="1:10">
      <c r="A145" s="427"/>
      <c r="B145" s="428"/>
      <c r="C145" s="429"/>
      <c r="D145" s="427"/>
      <c r="E145" s="430"/>
      <c r="F145" s="430"/>
      <c r="G145" s="430"/>
      <c r="H145" s="430"/>
      <c r="I145" s="429"/>
      <c r="J145" s="431"/>
    </row>
    <row r="146" spans="1:10">
      <c r="A146" s="427"/>
      <c r="B146" s="428"/>
      <c r="C146" s="429"/>
      <c r="D146" s="427"/>
      <c r="E146" s="430"/>
      <c r="F146" s="430"/>
      <c r="G146" s="430"/>
      <c r="H146" s="430"/>
      <c r="I146" s="429"/>
      <c r="J146" s="431"/>
    </row>
    <row r="147" spans="1:10">
      <c r="A147" s="427"/>
      <c r="B147" s="428"/>
      <c r="C147" s="429"/>
      <c r="D147" s="427"/>
      <c r="E147" s="430"/>
      <c r="F147" s="430"/>
      <c r="G147" s="430"/>
      <c r="H147" s="430"/>
      <c r="I147" s="429"/>
      <c r="J147" s="431"/>
    </row>
    <row r="148" spans="1:10">
      <c r="A148" s="427"/>
      <c r="B148" s="428"/>
      <c r="C148" s="429"/>
      <c r="D148" s="427"/>
      <c r="E148" s="430"/>
      <c r="F148" s="430"/>
      <c r="G148" s="430"/>
      <c r="H148" s="430"/>
      <c r="I148" s="429"/>
      <c r="J148" s="431"/>
    </row>
    <row r="149" spans="1:10">
      <c r="A149" s="427"/>
      <c r="B149" s="428"/>
      <c r="C149" s="429"/>
      <c r="D149" s="427"/>
      <c r="E149" s="430"/>
      <c r="F149" s="430"/>
      <c r="G149" s="430"/>
      <c r="H149" s="430"/>
      <c r="I149" s="429"/>
      <c r="J149" s="431"/>
    </row>
    <row r="150" spans="1:10">
      <c r="A150" s="427"/>
      <c r="B150" s="428"/>
      <c r="C150" s="429"/>
      <c r="D150" s="427"/>
      <c r="E150" s="430"/>
      <c r="F150" s="430"/>
      <c r="G150" s="430"/>
      <c r="H150" s="430"/>
      <c r="I150" s="429"/>
      <c r="J150" s="431"/>
    </row>
    <row r="151" spans="1:10">
      <c r="A151" s="427"/>
      <c r="B151" s="428"/>
      <c r="C151" s="429"/>
      <c r="D151" s="427"/>
      <c r="E151" s="430"/>
      <c r="F151" s="430"/>
      <c r="G151" s="430"/>
      <c r="H151" s="430"/>
      <c r="I151" s="429"/>
      <c r="J151" s="431"/>
    </row>
    <row r="152" spans="1:10">
      <c r="A152" s="427"/>
      <c r="B152" s="428"/>
      <c r="C152" s="429"/>
      <c r="D152" s="427"/>
      <c r="E152" s="430"/>
      <c r="F152" s="430"/>
      <c r="G152" s="430"/>
      <c r="H152" s="430"/>
      <c r="I152" s="429"/>
      <c r="J152" s="431"/>
    </row>
    <row r="153" spans="1:10">
      <c r="A153" s="427"/>
      <c r="B153" s="428"/>
      <c r="C153" s="429"/>
      <c r="D153" s="427"/>
      <c r="E153" s="430"/>
      <c r="F153" s="430"/>
      <c r="G153" s="430"/>
      <c r="H153" s="430"/>
      <c r="I153" s="429"/>
      <c r="J153" s="431"/>
    </row>
    <row r="154" spans="1:10">
      <c r="A154" s="427"/>
      <c r="B154" s="428"/>
      <c r="C154" s="429"/>
      <c r="D154" s="427"/>
      <c r="E154" s="430"/>
      <c r="F154" s="430"/>
      <c r="G154" s="430"/>
      <c r="H154" s="430"/>
      <c r="I154" s="429"/>
      <c r="J154" s="431"/>
    </row>
    <row r="155" spans="1:10">
      <c r="A155" s="427"/>
      <c r="B155" s="428"/>
      <c r="C155" s="429"/>
      <c r="D155" s="427"/>
      <c r="E155" s="430"/>
      <c r="F155" s="430"/>
      <c r="G155" s="430"/>
      <c r="H155" s="430"/>
      <c r="I155" s="429"/>
      <c r="J155" s="431"/>
    </row>
    <row r="156" spans="1:10">
      <c r="A156" s="427"/>
      <c r="B156" s="428"/>
      <c r="C156" s="429"/>
      <c r="D156" s="427"/>
      <c r="E156" s="430"/>
      <c r="F156" s="430"/>
      <c r="G156" s="430"/>
      <c r="H156" s="430"/>
      <c r="I156" s="429"/>
      <c r="J156" s="431"/>
    </row>
    <row r="157" spans="1:10">
      <c r="A157" s="427"/>
      <c r="B157" s="428"/>
      <c r="C157" s="429"/>
      <c r="D157" s="427"/>
      <c r="E157" s="430"/>
      <c r="F157" s="430"/>
      <c r="G157" s="430"/>
      <c r="H157" s="430"/>
      <c r="I157" s="429"/>
      <c r="J157" s="431"/>
    </row>
    <row r="158" spans="1:10">
      <c r="A158" s="427"/>
      <c r="B158" s="428"/>
      <c r="C158" s="429"/>
      <c r="D158" s="427"/>
      <c r="E158" s="430"/>
      <c r="F158" s="430"/>
      <c r="G158" s="430"/>
      <c r="H158" s="430"/>
      <c r="I158" s="429"/>
      <c r="J158" s="431"/>
    </row>
    <row r="159" spans="1:10">
      <c r="A159" s="427"/>
      <c r="B159" s="428"/>
      <c r="C159" s="429"/>
      <c r="D159" s="427"/>
      <c r="E159" s="430"/>
      <c r="F159" s="430"/>
      <c r="G159" s="430"/>
      <c r="H159" s="430"/>
      <c r="I159" s="429"/>
      <c r="J159" s="431"/>
    </row>
    <row r="160" spans="1:10">
      <c r="A160" s="427"/>
      <c r="B160" s="428"/>
      <c r="C160" s="429"/>
      <c r="D160" s="427"/>
      <c r="E160" s="430"/>
      <c r="F160" s="430"/>
      <c r="G160" s="430"/>
      <c r="H160" s="430"/>
      <c r="I160" s="429"/>
      <c r="J160" s="431"/>
    </row>
    <row r="161" spans="1:10">
      <c r="A161" s="427"/>
      <c r="B161" s="428"/>
      <c r="C161" s="429"/>
      <c r="D161" s="427"/>
      <c r="E161" s="430"/>
      <c r="F161" s="430"/>
      <c r="G161" s="430"/>
      <c r="H161" s="430"/>
      <c r="I161" s="429"/>
      <c r="J161" s="431"/>
    </row>
    <row r="162" spans="1:10">
      <c r="A162" s="427"/>
      <c r="B162" s="428"/>
      <c r="C162" s="429"/>
      <c r="D162" s="427"/>
      <c r="E162" s="430"/>
      <c r="F162" s="430"/>
      <c r="G162" s="430"/>
      <c r="H162" s="430"/>
      <c r="I162" s="429"/>
      <c r="J162" s="431"/>
    </row>
    <row r="163" spans="1:10">
      <c r="A163" s="427"/>
      <c r="B163" s="428"/>
      <c r="C163" s="429"/>
      <c r="D163" s="427"/>
      <c r="E163" s="430"/>
      <c r="F163" s="430"/>
      <c r="G163" s="430"/>
      <c r="H163" s="430"/>
      <c r="I163" s="429"/>
      <c r="J163" s="431"/>
    </row>
    <row r="164" spans="1:10">
      <c r="A164" s="427"/>
      <c r="B164" s="428"/>
      <c r="C164" s="429"/>
      <c r="D164" s="427"/>
      <c r="E164" s="430"/>
      <c r="F164" s="430"/>
      <c r="G164" s="430"/>
      <c r="H164" s="430"/>
      <c r="I164" s="429"/>
      <c r="J164" s="431"/>
    </row>
    <row r="165" spans="1:10">
      <c r="A165" s="427"/>
      <c r="B165" s="428"/>
      <c r="C165" s="429"/>
      <c r="D165" s="427"/>
      <c r="E165" s="430"/>
      <c r="F165" s="430"/>
      <c r="G165" s="430"/>
      <c r="H165" s="430"/>
      <c r="I165" s="429"/>
      <c r="J165" s="431"/>
    </row>
    <row r="166" spans="1:10">
      <c r="A166" s="427"/>
      <c r="B166" s="428"/>
      <c r="C166" s="429"/>
      <c r="D166" s="427"/>
      <c r="E166" s="430"/>
      <c r="F166" s="430"/>
      <c r="G166" s="430"/>
      <c r="H166" s="430"/>
      <c r="I166" s="429"/>
      <c r="J166" s="431"/>
    </row>
    <row r="167" spans="1:10">
      <c r="A167" s="427"/>
      <c r="B167" s="428"/>
      <c r="C167" s="429"/>
      <c r="D167" s="427"/>
      <c r="E167" s="430"/>
      <c r="F167" s="430"/>
      <c r="G167" s="430"/>
      <c r="H167" s="430"/>
      <c r="I167" s="429"/>
      <c r="J167" s="431"/>
    </row>
    <row r="168" spans="1:10">
      <c r="A168" s="427"/>
      <c r="B168" s="428"/>
      <c r="C168" s="429"/>
      <c r="D168" s="427"/>
      <c r="E168" s="430"/>
      <c r="F168" s="430"/>
      <c r="G168" s="430"/>
      <c r="H168" s="430"/>
      <c r="I168" s="429"/>
      <c r="J168" s="431"/>
    </row>
    <row r="169" spans="1:10">
      <c r="A169" s="427"/>
      <c r="B169" s="428"/>
      <c r="C169" s="429"/>
      <c r="D169" s="427"/>
      <c r="E169" s="430"/>
      <c r="F169" s="430"/>
      <c r="G169" s="430"/>
      <c r="H169" s="430"/>
      <c r="I169" s="429"/>
      <c r="J169" s="431"/>
    </row>
    <row r="170" spans="1:10">
      <c r="A170" s="427"/>
      <c r="B170" s="428"/>
      <c r="C170" s="429"/>
      <c r="D170" s="427"/>
      <c r="E170" s="430"/>
      <c r="F170" s="430"/>
      <c r="G170" s="430"/>
      <c r="H170" s="430"/>
      <c r="I170" s="429"/>
      <c r="J170" s="431"/>
    </row>
    <row r="171" spans="1:10">
      <c r="A171" s="427"/>
      <c r="B171" s="428"/>
      <c r="C171" s="429"/>
      <c r="D171" s="427"/>
      <c r="E171" s="430"/>
      <c r="F171" s="430"/>
      <c r="G171" s="430"/>
      <c r="H171" s="430"/>
      <c r="I171" s="429"/>
      <c r="J171" s="431"/>
    </row>
    <row r="172" spans="1:10">
      <c r="A172" s="427"/>
      <c r="B172" s="428"/>
      <c r="C172" s="429"/>
      <c r="D172" s="427"/>
      <c r="E172" s="430"/>
      <c r="F172" s="430"/>
      <c r="G172" s="430"/>
      <c r="H172" s="430"/>
      <c r="I172" s="429"/>
      <c r="J172" s="431"/>
    </row>
    <row r="173" spans="1:10">
      <c r="A173" s="427"/>
      <c r="B173" s="428"/>
      <c r="C173" s="429"/>
      <c r="D173" s="427"/>
      <c r="E173" s="430"/>
      <c r="F173" s="430"/>
      <c r="G173" s="430"/>
      <c r="H173" s="430"/>
      <c r="I173" s="429"/>
      <c r="J173" s="431"/>
    </row>
    <row r="174" spans="1:10">
      <c r="A174" s="427"/>
      <c r="B174" s="428"/>
      <c r="C174" s="429"/>
      <c r="D174" s="427"/>
      <c r="E174" s="430"/>
      <c r="F174" s="430"/>
      <c r="G174" s="430"/>
      <c r="H174" s="430"/>
      <c r="I174" s="429"/>
      <c r="J174" s="431"/>
    </row>
    <row r="175" spans="1:10">
      <c r="A175" s="427"/>
      <c r="B175" s="428"/>
      <c r="C175" s="429"/>
      <c r="D175" s="427"/>
      <c r="E175" s="430"/>
      <c r="F175" s="430"/>
      <c r="G175" s="430"/>
      <c r="H175" s="430"/>
      <c r="I175" s="429"/>
      <c r="J175" s="431"/>
    </row>
    <row r="176" spans="1:10">
      <c r="A176" s="427"/>
      <c r="B176" s="428"/>
      <c r="C176" s="429"/>
      <c r="D176" s="427"/>
      <c r="E176" s="430"/>
      <c r="F176" s="430"/>
      <c r="G176" s="430"/>
      <c r="H176" s="430"/>
      <c r="I176" s="429"/>
      <c r="J176" s="431"/>
    </row>
    <row r="177" spans="1:10">
      <c r="A177" s="427"/>
      <c r="B177" s="428"/>
      <c r="C177" s="429"/>
      <c r="D177" s="427"/>
      <c r="E177" s="430"/>
      <c r="F177" s="430"/>
      <c r="G177" s="430"/>
      <c r="H177" s="430"/>
      <c r="I177" s="429"/>
      <c r="J177" s="431"/>
    </row>
    <row r="178" spans="1:10">
      <c r="A178" s="427"/>
      <c r="B178" s="428"/>
      <c r="C178" s="429"/>
      <c r="D178" s="427"/>
      <c r="E178" s="430"/>
      <c r="F178" s="430"/>
      <c r="G178" s="430"/>
      <c r="H178" s="430"/>
      <c r="I178" s="429"/>
      <c r="J178" s="431"/>
    </row>
    <row r="179" spans="1:10">
      <c r="A179" s="427"/>
      <c r="B179" s="428"/>
      <c r="C179" s="429"/>
      <c r="D179" s="427"/>
      <c r="E179" s="430"/>
      <c r="F179" s="430"/>
      <c r="G179" s="430"/>
      <c r="H179" s="430"/>
      <c r="I179" s="429"/>
      <c r="J179" s="431"/>
    </row>
    <row r="180" spans="1:10">
      <c r="A180" s="427"/>
      <c r="B180" s="428"/>
      <c r="C180" s="429"/>
      <c r="D180" s="427"/>
      <c r="E180" s="430"/>
      <c r="F180" s="430"/>
      <c r="G180" s="430"/>
      <c r="H180" s="430"/>
      <c r="I180" s="429"/>
      <c r="J180" s="431"/>
    </row>
    <row r="181" spans="1:10">
      <c r="A181" s="427"/>
      <c r="B181" s="428"/>
      <c r="C181" s="429"/>
      <c r="D181" s="427"/>
      <c r="E181" s="430"/>
      <c r="F181" s="430"/>
      <c r="G181" s="430"/>
      <c r="H181" s="430"/>
      <c r="I181" s="429"/>
      <c r="J181" s="431"/>
    </row>
    <row r="182" spans="1:10">
      <c r="A182" s="427"/>
      <c r="B182" s="428"/>
      <c r="C182" s="429"/>
      <c r="D182" s="427"/>
      <c r="E182" s="430"/>
      <c r="F182" s="430"/>
      <c r="G182" s="430"/>
      <c r="H182" s="430"/>
      <c r="I182" s="429"/>
      <c r="J182" s="431"/>
    </row>
    <row r="183" spans="1:10">
      <c r="A183" s="427"/>
      <c r="B183" s="428"/>
      <c r="C183" s="429"/>
      <c r="D183" s="427"/>
      <c r="E183" s="430"/>
      <c r="F183" s="430"/>
      <c r="G183" s="430"/>
      <c r="H183" s="430"/>
      <c r="I183" s="429"/>
      <c r="J183" s="431"/>
    </row>
    <row r="184" spans="1:10">
      <c r="A184" s="427"/>
      <c r="B184" s="428"/>
      <c r="C184" s="429"/>
      <c r="D184" s="427"/>
      <c r="E184" s="430"/>
      <c r="F184" s="430"/>
      <c r="G184" s="430"/>
      <c r="H184" s="430"/>
      <c r="I184" s="429"/>
      <c r="J184" s="431"/>
    </row>
    <row r="185" spans="1:10">
      <c r="A185" s="427"/>
      <c r="B185" s="428"/>
      <c r="C185" s="429"/>
      <c r="D185" s="427"/>
      <c r="E185" s="430"/>
      <c r="F185" s="430"/>
      <c r="G185" s="430"/>
      <c r="H185" s="430"/>
      <c r="I185" s="429"/>
      <c r="J185" s="431"/>
    </row>
    <row r="186" spans="1:10">
      <c r="A186" s="427"/>
      <c r="B186" s="428"/>
      <c r="C186" s="429"/>
      <c r="D186" s="427"/>
      <c r="E186" s="430"/>
      <c r="F186" s="430"/>
      <c r="G186" s="430"/>
      <c r="H186" s="430"/>
      <c r="I186" s="429"/>
      <c r="J186" s="431"/>
    </row>
    <row r="187" spans="1:10">
      <c r="A187" s="427"/>
      <c r="B187" s="428"/>
      <c r="C187" s="429"/>
      <c r="D187" s="427"/>
      <c r="E187" s="430"/>
      <c r="F187" s="430"/>
      <c r="G187" s="430"/>
      <c r="H187" s="430"/>
      <c r="I187" s="429"/>
      <c r="J187" s="431"/>
    </row>
    <row r="188" spans="1:10">
      <c r="A188" s="427"/>
      <c r="B188" s="428"/>
      <c r="C188" s="429"/>
      <c r="D188" s="427"/>
      <c r="E188" s="430"/>
      <c r="F188" s="430"/>
      <c r="G188" s="430"/>
      <c r="H188" s="430"/>
      <c r="I188" s="429"/>
      <c r="J188" s="431"/>
    </row>
    <row r="189" spans="1:10">
      <c r="A189" s="427"/>
      <c r="B189" s="428"/>
      <c r="C189" s="429"/>
      <c r="D189" s="427"/>
      <c r="E189" s="430"/>
      <c r="F189" s="430"/>
      <c r="G189" s="430"/>
      <c r="H189" s="430"/>
      <c r="I189" s="429"/>
      <c r="J189" s="431"/>
    </row>
    <row r="190" spans="1:10">
      <c r="A190" s="427"/>
      <c r="B190" s="428"/>
      <c r="C190" s="429"/>
      <c r="D190" s="427"/>
      <c r="E190" s="430"/>
      <c r="F190" s="430"/>
      <c r="G190" s="430"/>
      <c r="H190" s="430"/>
      <c r="I190" s="429"/>
      <c r="J190" s="431"/>
    </row>
    <row r="191" spans="1:10">
      <c r="A191" s="427"/>
      <c r="B191" s="428"/>
      <c r="C191" s="429"/>
      <c r="D191" s="427"/>
      <c r="E191" s="430"/>
      <c r="F191" s="430"/>
      <c r="G191" s="430"/>
      <c r="H191" s="430"/>
      <c r="I191" s="429"/>
      <c r="J191" s="431"/>
    </row>
    <row r="192" spans="1:10">
      <c r="A192" s="427"/>
      <c r="B192" s="428"/>
      <c r="C192" s="429"/>
      <c r="D192" s="427"/>
      <c r="E192" s="430"/>
      <c r="F192" s="430"/>
      <c r="G192" s="430"/>
      <c r="H192" s="430"/>
      <c r="I192" s="429"/>
      <c r="J192" s="431"/>
    </row>
    <row r="193" spans="1:10">
      <c r="A193" s="427"/>
      <c r="B193" s="428"/>
      <c r="C193" s="429"/>
      <c r="D193" s="427"/>
      <c r="E193" s="430"/>
      <c r="F193" s="430"/>
      <c r="G193" s="430"/>
      <c r="H193" s="430"/>
      <c r="I193" s="429"/>
      <c r="J193" s="431"/>
    </row>
    <row r="194" spans="1:10">
      <c r="A194" s="427"/>
      <c r="B194" s="428"/>
      <c r="C194" s="429"/>
      <c r="D194" s="427"/>
      <c r="E194" s="430"/>
      <c r="F194" s="430"/>
      <c r="G194" s="430"/>
      <c r="H194" s="430"/>
      <c r="I194" s="429"/>
      <c r="J194" s="431"/>
    </row>
    <row r="195" spans="1:10">
      <c r="A195" s="427"/>
      <c r="B195" s="428"/>
      <c r="C195" s="429"/>
      <c r="D195" s="427"/>
      <c r="E195" s="430"/>
      <c r="F195" s="430"/>
      <c r="G195" s="430"/>
      <c r="H195" s="430"/>
      <c r="I195" s="429"/>
      <c r="J195" s="431"/>
    </row>
    <row r="196" spans="1:10">
      <c r="A196" s="427"/>
      <c r="B196" s="428"/>
      <c r="C196" s="429"/>
      <c r="D196" s="427"/>
      <c r="E196" s="430"/>
      <c r="F196" s="430"/>
      <c r="G196" s="430"/>
      <c r="H196" s="430"/>
      <c r="I196" s="429"/>
      <c r="J196" s="431"/>
    </row>
    <row r="197" spans="1:10">
      <c r="A197" s="427"/>
      <c r="B197" s="428"/>
      <c r="C197" s="429"/>
      <c r="D197" s="427"/>
      <c r="E197" s="430"/>
      <c r="F197" s="430"/>
      <c r="G197" s="430"/>
      <c r="H197" s="430"/>
      <c r="I197" s="429"/>
      <c r="J197" s="431"/>
    </row>
    <row r="198" spans="1:10">
      <c r="A198" s="427"/>
      <c r="B198" s="428"/>
      <c r="C198" s="429"/>
      <c r="D198" s="427"/>
      <c r="E198" s="430"/>
      <c r="F198" s="430"/>
      <c r="G198" s="430"/>
      <c r="H198" s="430"/>
      <c r="I198" s="429"/>
      <c r="J198" s="431"/>
    </row>
    <row r="199" spans="1:10">
      <c r="A199" s="427"/>
      <c r="B199" s="428"/>
      <c r="C199" s="429"/>
      <c r="D199" s="427"/>
      <c r="E199" s="430"/>
      <c r="F199" s="430"/>
      <c r="G199" s="430"/>
      <c r="H199" s="430"/>
      <c r="I199" s="429"/>
      <c r="J199" s="431"/>
    </row>
    <row r="200" spans="1:10">
      <c r="A200" s="427"/>
      <c r="B200" s="428"/>
      <c r="C200" s="429"/>
      <c r="D200" s="427"/>
      <c r="E200" s="430"/>
      <c r="F200" s="430"/>
      <c r="G200" s="430"/>
      <c r="H200" s="430"/>
      <c r="I200" s="429"/>
      <c r="J200" s="431"/>
    </row>
    <row r="201" spans="1:10">
      <c r="A201" s="427"/>
      <c r="B201" s="428"/>
      <c r="C201" s="429"/>
      <c r="D201" s="427"/>
      <c r="E201" s="430"/>
      <c r="F201" s="430"/>
      <c r="G201" s="430"/>
      <c r="H201" s="430"/>
      <c r="I201" s="429"/>
      <c r="J201" s="431"/>
    </row>
    <row r="202" spans="1:10">
      <c r="A202" s="427"/>
      <c r="B202" s="428"/>
      <c r="C202" s="429"/>
      <c r="D202" s="427"/>
      <c r="E202" s="430"/>
      <c r="F202" s="430"/>
      <c r="G202" s="430"/>
      <c r="H202" s="430"/>
      <c r="I202" s="429"/>
      <c r="J202" s="431"/>
    </row>
    <row r="203" spans="1:10">
      <c r="A203" s="427"/>
      <c r="B203" s="428"/>
      <c r="C203" s="429"/>
      <c r="D203" s="427"/>
      <c r="E203" s="430"/>
      <c r="F203" s="430"/>
      <c r="G203" s="430"/>
      <c r="H203" s="430"/>
      <c r="I203" s="429"/>
      <c r="J203" s="431"/>
    </row>
    <row r="204" spans="1:10">
      <c r="A204" s="427"/>
      <c r="B204" s="428"/>
      <c r="C204" s="429"/>
      <c r="D204" s="427"/>
      <c r="E204" s="430"/>
      <c r="F204" s="430"/>
      <c r="G204" s="430"/>
      <c r="H204" s="430"/>
      <c r="I204" s="429"/>
      <c r="J204" s="431"/>
    </row>
    <row r="205" spans="1:10">
      <c r="A205" s="427"/>
      <c r="B205" s="428"/>
      <c r="C205" s="429"/>
      <c r="D205" s="427"/>
      <c r="E205" s="430"/>
      <c r="F205" s="430"/>
      <c r="G205" s="430"/>
      <c r="H205" s="430"/>
      <c r="I205" s="429"/>
      <c r="J205" s="431"/>
    </row>
    <row r="206" spans="1:10">
      <c r="A206" s="427"/>
      <c r="B206" s="428"/>
      <c r="C206" s="429"/>
      <c r="D206" s="427"/>
      <c r="E206" s="430"/>
      <c r="F206" s="430"/>
      <c r="G206" s="430"/>
      <c r="H206" s="430"/>
      <c r="I206" s="429"/>
      <c r="J206" s="431"/>
    </row>
    <row r="207" spans="1:10">
      <c r="A207" s="427"/>
      <c r="B207" s="428"/>
      <c r="C207" s="429"/>
      <c r="D207" s="427"/>
      <c r="E207" s="430"/>
      <c r="F207" s="430"/>
      <c r="G207" s="430"/>
      <c r="H207" s="430"/>
      <c r="I207" s="429"/>
      <c r="J207" s="431"/>
    </row>
    <row r="208" spans="1:10">
      <c r="A208" s="427"/>
      <c r="B208" s="428"/>
      <c r="C208" s="429"/>
      <c r="D208" s="427"/>
      <c r="E208" s="430"/>
      <c r="F208" s="430"/>
      <c r="G208" s="430"/>
      <c r="H208" s="430"/>
      <c r="I208" s="429"/>
      <c r="J208" s="431"/>
    </row>
    <row r="209" spans="1:10">
      <c r="A209" s="427"/>
      <c r="B209" s="428"/>
      <c r="C209" s="429"/>
      <c r="D209" s="427"/>
      <c r="E209" s="430"/>
      <c r="F209" s="430"/>
      <c r="G209" s="430"/>
      <c r="H209" s="430"/>
      <c r="I209" s="429"/>
      <c r="J209" s="431"/>
    </row>
    <row r="210" spans="1:10">
      <c r="A210" s="427"/>
      <c r="B210" s="428"/>
      <c r="C210" s="429"/>
      <c r="D210" s="427"/>
      <c r="E210" s="430"/>
      <c r="F210" s="430"/>
      <c r="G210" s="430"/>
      <c r="H210" s="430"/>
      <c r="I210" s="429"/>
      <c r="J210" s="431"/>
    </row>
    <row r="211" spans="1:10">
      <c r="A211" s="427"/>
      <c r="B211" s="428"/>
      <c r="C211" s="429"/>
      <c r="D211" s="427"/>
      <c r="E211" s="430"/>
      <c r="F211" s="430"/>
      <c r="G211" s="430"/>
      <c r="H211" s="430"/>
      <c r="I211" s="429"/>
      <c r="J211" s="431"/>
    </row>
    <row r="212" spans="1:10">
      <c r="A212" s="427"/>
      <c r="B212" s="428"/>
      <c r="C212" s="429"/>
      <c r="D212" s="427"/>
      <c r="E212" s="430"/>
      <c r="F212" s="430"/>
      <c r="G212" s="430"/>
      <c r="H212" s="430"/>
      <c r="I212" s="429"/>
      <c r="J212" s="431"/>
    </row>
    <row r="213" spans="1:10">
      <c r="A213" s="427"/>
      <c r="B213" s="428"/>
      <c r="C213" s="429"/>
      <c r="D213" s="427"/>
      <c r="E213" s="430"/>
      <c r="F213" s="430"/>
      <c r="G213" s="430"/>
      <c r="H213" s="430"/>
      <c r="I213" s="429"/>
      <c r="J213" s="431"/>
    </row>
    <row r="214" spans="1:10">
      <c r="A214" s="427"/>
      <c r="B214" s="428"/>
      <c r="C214" s="429"/>
      <c r="D214" s="427"/>
      <c r="E214" s="430"/>
      <c r="F214" s="430"/>
      <c r="G214" s="430"/>
      <c r="H214" s="430"/>
      <c r="I214" s="429"/>
      <c r="J214" s="431"/>
    </row>
    <row r="215" spans="1:10">
      <c r="A215" s="427"/>
      <c r="B215" s="428"/>
      <c r="C215" s="429"/>
      <c r="D215" s="427"/>
      <c r="E215" s="430"/>
      <c r="F215" s="430"/>
      <c r="G215" s="430"/>
      <c r="H215" s="430"/>
      <c r="I215" s="429"/>
      <c r="J215" s="431"/>
    </row>
    <row r="216" spans="1:10">
      <c r="A216" s="427"/>
      <c r="B216" s="428"/>
      <c r="C216" s="429"/>
      <c r="D216" s="427"/>
      <c r="E216" s="430"/>
      <c r="F216" s="430"/>
      <c r="G216" s="430"/>
      <c r="H216" s="430"/>
      <c r="I216" s="429"/>
      <c r="J216" s="431"/>
    </row>
    <row r="217" spans="1:10">
      <c r="A217" s="427"/>
      <c r="B217" s="428"/>
      <c r="C217" s="429"/>
      <c r="D217" s="427"/>
      <c r="E217" s="430"/>
      <c r="F217" s="430"/>
      <c r="G217" s="430"/>
      <c r="H217" s="430"/>
      <c r="I217" s="429"/>
      <c r="J217" s="431"/>
    </row>
    <row r="218" spans="1:10">
      <c r="A218" s="427"/>
      <c r="B218" s="428"/>
      <c r="C218" s="429"/>
      <c r="D218" s="427"/>
      <c r="E218" s="430"/>
      <c r="F218" s="430"/>
      <c r="G218" s="430"/>
      <c r="H218" s="430"/>
      <c r="I218" s="429"/>
      <c r="J218" s="431"/>
    </row>
    <row r="219" spans="1:10">
      <c r="A219" s="427"/>
      <c r="B219" s="428"/>
      <c r="C219" s="429"/>
      <c r="D219" s="427"/>
      <c r="E219" s="430"/>
      <c r="F219" s="430"/>
      <c r="G219" s="430"/>
      <c r="H219" s="430"/>
      <c r="I219" s="429"/>
      <c r="J219" s="431"/>
    </row>
    <row r="220" spans="1:10">
      <c r="A220" s="427"/>
      <c r="B220" s="428"/>
      <c r="C220" s="429"/>
      <c r="D220" s="427"/>
      <c r="E220" s="430"/>
      <c r="F220" s="430"/>
      <c r="G220" s="430"/>
      <c r="H220" s="430"/>
      <c r="I220" s="429"/>
      <c r="J220" s="431"/>
    </row>
    <row r="221" spans="1:10">
      <c r="A221" s="427"/>
      <c r="B221" s="428"/>
      <c r="C221" s="429"/>
      <c r="D221" s="427"/>
      <c r="E221" s="430"/>
      <c r="F221" s="430"/>
      <c r="G221" s="430"/>
      <c r="H221" s="430"/>
      <c r="I221" s="429"/>
      <c r="J221" s="431"/>
    </row>
    <row r="222" spans="1:10">
      <c r="A222" s="427"/>
      <c r="B222" s="428"/>
      <c r="C222" s="429"/>
      <c r="D222" s="427"/>
      <c r="E222" s="430"/>
      <c r="F222" s="430"/>
      <c r="G222" s="430"/>
      <c r="H222" s="430"/>
      <c r="I222" s="429"/>
      <c r="J222" s="431"/>
    </row>
    <row r="223" spans="1:10">
      <c r="A223" s="427"/>
      <c r="B223" s="428"/>
      <c r="C223" s="429"/>
      <c r="D223" s="427"/>
      <c r="E223" s="430"/>
      <c r="F223" s="430"/>
      <c r="G223" s="430"/>
      <c r="H223" s="430"/>
      <c r="I223" s="429"/>
      <c r="J223" s="431"/>
    </row>
    <row r="224" spans="1:10">
      <c r="A224" s="427"/>
      <c r="B224" s="428"/>
      <c r="C224" s="429"/>
      <c r="D224" s="427"/>
      <c r="E224" s="430"/>
      <c r="F224" s="430"/>
      <c r="G224" s="430"/>
      <c r="H224" s="430"/>
      <c r="I224" s="429"/>
      <c r="J224" s="431"/>
    </row>
    <row r="225" spans="1:10">
      <c r="A225" s="427"/>
      <c r="B225" s="428"/>
      <c r="C225" s="429"/>
      <c r="D225" s="427"/>
      <c r="E225" s="430"/>
      <c r="F225" s="430"/>
      <c r="G225" s="430"/>
      <c r="H225" s="430"/>
      <c r="I225" s="429"/>
      <c r="J225" s="431"/>
    </row>
    <row r="226" spans="1:10">
      <c r="A226" s="427"/>
      <c r="B226" s="428"/>
      <c r="C226" s="429"/>
      <c r="D226" s="427"/>
      <c r="E226" s="430"/>
      <c r="F226" s="430"/>
      <c r="G226" s="430"/>
      <c r="H226" s="430"/>
      <c r="I226" s="429"/>
      <c r="J226" s="431"/>
    </row>
    <row r="227" spans="1:10">
      <c r="A227" s="427"/>
      <c r="B227" s="428"/>
      <c r="C227" s="429"/>
      <c r="D227" s="427"/>
      <c r="E227" s="430"/>
      <c r="F227" s="430"/>
      <c r="G227" s="430"/>
      <c r="H227" s="430"/>
      <c r="I227" s="429"/>
      <c r="J227" s="431"/>
    </row>
    <row r="228" spans="1:10">
      <c r="A228" s="427"/>
      <c r="B228" s="428"/>
      <c r="C228" s="429"/>
      <c r="D228" s="427"/>
      <c r="E228" s="430"/>
      <c r="F228" s="430"/>
      <c r="G228" s="430"/>
      <c r="H228" s="430"/>
      <c r="I228" s="429"/>
      <c r="J228" s="431"/>
    </row>
    <row r="229" spans="1:10">
      <c r="A229" s="427"/>
      <c r="B229" s="428"/>
      <c r="C229" s="429"/>
      <c r="D229" s="427"/>
      <c r="E229" s="430"/>
      <c r="F229" s="430"/>
      <c r="G229" s="430"/>
      <c r="H229" s="430"/>
      <c r="I229" s="429"/>
      <c r="J229" s="431"/>
    </row>
    <row r="230" spans="1:10">
      <c r="A230" s="427"/>
      <c r="B230" s="428"/>
      <c r="C230" s="429"/>
      <c r="D230" s="427"/>
      <c r="E230" s="430"/>
      <c r="F230" s="430"/>
      <c r="G230" s="430"/>
      <c r="H230" s="430"/>
      <c r="I230" s="429"/>
      <c r="J230" s="431"/>
    </row>
    <row r="231" spans="1:10">
      <c r="A231" s="427"/>
      <c r="B231" s="428"/>
      <c r="C231" s="429"/>
      <c r="D231" s="427"/>
      <c r="E231" s="430"/>
      <c r="F231" s="430"/>
      <c r="G231" s="430"/>
      <c r="H231" s="430"/>
      <c r="I231" s="429"/>
      <c r="J231" s="431"/>
    </row>
    <row r="232" spans="1:10">
      <c r="A232" s="427"/>
      <c r="B232" s="428"/>
      <c r="C232" s="429"/>
      <c r="D232" s="427"/>
      <c r="E232" s="430"/>
      <c r="F232" s="430"/>
      <c r="G232" s="430"/>
      <c r="H232" s="430"/>
      <c r="I232" s="429"/>
      <c r="J232" s="431"/>
    </row>
    <row r="233" spans="1:10">
      <c r="A233" s="427"/>
      <c r="B233" s="428"/>
      <c r="C233" s="429"/>
      <c r="D233" s="427"/>
      <c r="E233" s="430"/>
      <c r="F233" s="430"/>
      <c r="G233" s="430"/>
      <c r="H233" s="430"/>
      <c r="I233" s="429"/>
      <c r="J233" s="431"/>
    </row>
    <row r="234" spans="1:10">
      <c r="A234" s="427"/>
      <c r="B234" s="428"/>
      <c r="C234" s="429"/>
      <c r="D234" s="427"/>
      <c r="E234" s="430"/>
      <c r="F234" s="430"/>
      <c r="G234" s="430"/>
      <c r="H234" s="430"/>
      <c r="I234" s="429"/>
      <c r="J234" s="431"/>
    </row>
    <row r="235" spans="1:10">
      <c r="A235" s="427"/>
      <c r="B235" s="428"/>
      <c r="C235" s="429"/>
      <c r="D235" s="427"/>
      <c r="E235" s="430"/>
      <c r="F235" s="430"/>
      <c r="G235" s="430"/>
      <c r="H235" s="430"/>
      <c r="I235" s="429"/>
      <c r="J235" s="431"/>
    </row>
    <row r="236" spans="1:10">
      <c r="A236" s="427"/>
      <c r="B236" s="428"/>
      <c r="C236" s="429"/>
      <c r="D236" s="427"/>
      <c r="E236" s="430"/>
      <c r="F236" s="430"/>
      <c r="G236" s="430"/>
      <c r="H236" s="430"/>
      <c r="I236" s="429"/>
      <c r="J236" s="431"/>
    </row>
    <row r="237" spans="1:10">
      <c r="A237" s="427"/>
      <c r="B237" s="428"/>
      <c r="C237" s="429"/>
      <c r="D237" s="427"/>
      <c r="E237" s="430"/>
      <c r="F237" s="430"/>
      <c r="G237" s="430"/>
      <c r="H237" s="430"/>
      <c r="I237" s="429"/>
      <c r="J237" s="431"/>
    </row>
    <row r="238" spans="1:10">
      <c r="A238" s="427"/>
      <c r="B238" s="428"/>
      <c r="C238" s="429"/>
      <c r="D238" s="427"/>
      <c r="E238" s="430"/>
      <c r="F238" s="430"/>
      <c r="G238" s="430"/>
      <c r="H238" s="430"/>
      <c r="I238" s="429"/>
      <c r="J238" s="431"/>
    </row>
    <row r="239" spans="1:10">
      <c r="A239" s="427"/>
      <c r="B239" s="428"/>
      <c r="C239" s="429"/>
      <c r="D239" s="427"/>
      <c r="E239" s="430"/>
      <c r="F239" s="430"/>
      <c r="G239" s="430"/>
      <c r="H239" s="430"/>
      <c r="I239" s="429"/>
      <c r="J239" s="431"/>
    </row>
    <row r="240" spans="1:10">
      <c r="A240" s="427"/>
      <c r="B240" s="428"/>
      <c r="C240" s="429"/>
      <c r="D240" s="427"/>
      <c r="E240" s="430"/>
      <c r="F240" s="430"/>
      <c r="G240" s="430"/>
      <c r="H240" s="430"/>
      <c r="I240" s="429"/>
      <c r="J240" s="431"/>
    </row>
    <row r="241" spans="1:10">
      <c r="A241" s="427"/>
      <c r="B241" s="428"/>
      <c r="C241" s="429"/>
      <c r="D241" s="427"/>
      <c r="E241" s="430"/>
      <c r="F241" s="430"/>
      <c r="G241" s="430"/>
      <c r="H241" s="430"/>
      <c r="I241" s="429"/>
      <c r="J241" s="431"/>
    </row>
    <row r="242" spans="1:10">
      <c r="A242" s="427"/>
      <c r="B242" s="428"/>
      <c r="C242" s="429"/>
      <c r="D242" s="427"/>
      <c r="E242" s="430"/>
      <c r="F242" s="430"/>
      <c r="G242" s="430"/>
      <c r="H242" s="430"/>
      <c r="I242" s="429"/>
      <c r="J242" s="431"/>
    </row>
    <row r="243" spans="1:10">
      <c r="A243" s="427"/>
      <c r="B243" s="428"/>
      <c r="C243" s="429"/>
      <c r="D243" s="427"/>
      <c r="E243" s="430"/>
      <c r="F243" s="430"/>
      <c r="G243" s="430"/>
      <c r="H243" s="430"/>
      <c r="I243" s="429"/>
      <c r="J243" s="431"/>
    </row>
    <row r="244" spans="1:10">
      <c r="A244" s="427"/>
      <c r="B244" s="428"/>
      <c r="C244" s="429"/>
      <c r="D244" s="427"/>
      <c r="E244" s="430"/>
      <c r="F244" s="430"/>
      <c r="G244" s="430"/>
      <c r="H244" s="430"/>
      <c r="I244" s="429"/>
      <c r="J244" s="431"/>
    </row>
    <row r="245" spans="1:10">
      <c r="A245" s="427"/>
      <c r="B245" s="428"/>
      <c r="C245" s="429"/>
      <c r="D245" s="427"/>
      <c r="E245" s="430"/>
      <c r="F245" s="430"/>
      <c r="G245" s="430"/>
      <c r="H245" s="430"/>
      <c r="I245" s="429"/>
      <c r="J245" s="431"/>
    </row>
    <row r="246" spans="1:10">
      <c r="A246" s="427"/>
      <c r="B246" s="428"/>
      <c r="C246" s="429"/>
      <c r="D246" s="427"/>
      <c r="E246" s="430"/>
      <c r="F246" s="430"/>
      <c r="G246" s="430"/>
      <c r="H246" s="430"/>
      <c r="I246" s="429"/>
      <c r="J246" s="431"/>
    </row>
    <row r="247" spans="1:10">
      <c r="A247" s="427"/>
      <c r="B247" s="428"/>
      <c r="C247" s="429"/>
      <c r="D247" s="427"/>
      <c r="E247" s="430"/>
      <c r="F247" s="430"/>
      <c r="G247" s="430"/>
      <c r="H247" s="430"/>
      <c r="I247" s="429"/>
      <c r="J247" s="431"/>
    </row>
    <row r="248" spans="1:10">
      <c r="A248" s="427"/>
      <c r="B248" s="428"/>
      <c r="C248" s="429"/>
      <c r="D248" s="427"/>
      <c r="E248" s="430"/>
      <c r="F248" s="430"/>
      <c r="G248" s="430"/>
      <c r="H248" s="430"/>
      <c r="I248" s="429"/>
      <c r="J248" s="431"/>
    </row>
    <row r="249" spans="1:10">
      <c r="A249" s="427"/>
      <c r="B249" s="428"/>
      <c r="C249" s="429"/>
      <c r="D249" s="427"/>
      <c r="E249" s="430"/>
      <c r="F249" s="430"/>
      <c r="G249" s="430"/>
      <c r="H249" s="430"/>
      <c r="I249" s="429"/>
      <c r="J249" s="431"/>
    </row>
    <row r="250" spans="1:10">
      <c r="A250" s="427"/>
      <c r="B250" s="428"/>
      <c r="C250" s="429"/>
      <c r="D250" s="427"/>
      <c r="E250" s="430"/>
      <c r="F250" s="430"/>
      <c r="G250" s="430"/>
      <c r="H250" s="430"/>
      <c r="I250" s="429"/>
      <c r="J250" s="431"/>
    </row>
    <row r="251" spans="1:10">
      <c r="A251" s="427"/>
      <c r="B251" s="428"/>
      <c r="C251" s="429"/>
      <c r="D251" s="427"/>
      <c r="E251" s="430"/>
      <c r="F251" s="430"/>
      <c r="G251" s="430"/>
      <c r="H251" s="430"/>
      <c r="I251" s="429"/>
      <c r="J251" s="431"/>
    </row>
    <row r="252" spans="1:10">
      <c r="A252" s="427"/>
      <c r="B252" s="428"/>
      <c r="C252" s="429"/>
      <c r="D252" s="427"/>
      <c r="E252" s="430"/>
      <c r="F252" s="430"/>
      <c r="G252" s="430"/>
      <c r="H252" s="430"/>
      <c r="I252" s="429"/>
      <c r="J252" s="431"/>
    </row>
    <row r="253" spans="1:10">
      <c r="A253" s="427"/>
      <c r="B253" s="428"/>
      <c r="C253" s="429"/>
      <c r="D253" s="427"/>
      <c r="E253" s="430"/>
      <c r="F253" s="430"/>
      <c r="G253" s="430"/>
      <c r="H253" s="430"/>
      <c r="I253" s="429"/>
      <c r="J253" s="431"/>
    </row>
    <row r="254" spans="1:10">
      <c r="A254" s="427"/>
      <c r="B254" s="428"/>
      <c r="C254" s="429"/>
      <c r="D254" s="427"/>
      <c r="E254" s="430"/>
      <c r="F254" s="430"/>
      <c r="G254" s="430"/>
      <c r="H254" s="430"/>
      <c r="I254" s="429"/>
      <c r="J254" s="431"/>
    </row>
    <row r="255" spans="1:10">
      <c r="A255" s="427"/>
      <c r="B255" s="428"/>
      <c r="C255" s="429"/>
      <c r="D255" s="427"/>
      <c r="E255" s="430"/>
      <c r="F255" s="430"/>
      <c r="G255" s="430"/>
      <c r="H255" s="430"/>
      <c r="I255" s="429"/>
      <c r="J255" s="431"/>
    </row>
    <row r="256" spans="1:10">
      <c r="A256" s="427"/>
      <c r="B256" s="428"/>
      <c r="C256" s="429"/>
      <c r="D256" s="427"/>
      <c r="E256" s="430"/>
      <c r="F256" s="430"/>
      <c r="G256" s="430"/>
      <c r="H256" s="430"/>
      <c r="I256" s="429"/>
      <c r="J256" s="431"/>
    </row>
    <row r="257" spans="1:10">
      <c r="A257" s="427"/>
      <c r="B257" s="428"/>
      <c r="C257" s="429"/>
      <c r="D257" s="427"/>
      <c r="E257" s="430"/>
      <c r="F257" s="430"/>
      <c r="G257" s="430"/>
      <c r="H257" s="430"/>
      <c r="I257" s="429"/>
      <c r="J257" s="431"/>
    </row>
    <row r="258" spans="1:10">
      <c r="A258" s="427"/>
      <c r="B258" s="428"/>
      <c r="C258" s="429"/>
      <c r="D258" s="427"/>
      <c r="E258" s="430"/>
      <c r="F258" s="430"/>
      <c r="G258" s="430"/>
      <c r="H258" s="430"/>
      <c r="I258" s="429"/>
      <c r="J258" s="431"/>
    </row>
    <row r="259" spans="1:10">
      <c r="A259" s="427"/>
      <c r="B259" s="428"/>
      <c r="C259" s="429"/>
      <c r="D259" s="427"/>
      <c r="E259" s="430"/>
      <c r="F259" s="430"/>
      <c r="G259" s="430"/>
      <c r="H259" s="430"/>
      <c r="I259" s="429"/>
      <c r="J259" s="431"/>
    </row>
    <row r="260" spans="1:10">
      <c r="A260" s="427"/>
      <c r="B260" s="428"/>
      <c r="C260" s="429"/>
      <c r="D260" s="427"/>
      <c r="E260" s="430"/>
      <c r="F260" s="430"/>
      <c r="G260" s="430"/>
      <c r="H260" s="430"/>
      <c r="I260" s="429"/>
      <c r="J260" s="431"/>
    </row>
    <row r="261" spans="1:10">
      <c r="A261" s="427"/>
      <c r="B261" s="428"/>
      <c r="C261" s="429"/>
      <c r="D261" s="427"/>
      <c r="E261" s="430"/>
      <c r="F261" s="430"/>
      <c r="G261" s="430"/>
      <c r="H261" s="430"/>
      <c r="I261" s="429"/>
      <c r="J261" s="431"/>
    </row>
    <row r="262" spans="1:10">
      <c r="A262" s="427"/>
      <c r="B262" s="428"/>
      <c r="C262" s="429"/>
      <c r="D262" s="427"/>
      <c r="E262" s="430"/>
      <c r="F262" s="430"/>
      <c r="G262" s="430"/>
      <c r="H262" s="430"/>
      <c r="I262" s="429"/>
      <c r="J262" s="431"/>
    </row>
    <row r="263" spans="1:10">
      <c r="A263" s="427"/>
      <c r="B263" s="428"/>
      <c r="C263" s="429"/>
      <c r="D263" s="427"/>
      <c r="E263" s="430"/>
      <c r="F263" s="430"/>
      <c r="G263" s="430"/>
      <c r="H263" s="430"/>
      <c r="I263" s="429"/>
      <c r="J263" s="431"/>
    </row>
    <row r="264" spans="1:10">
      <c r="A264" s="427"/>
      <c r="B264" s="428"/>
      <c r="C264" s="429"/>
      <c r="D264" s="427"/>
      <c r="E264" s="430"/>
      <c r="F264" s="430"/>
      <c r="G264" s="430"/>
      <c r="H264" s="430"/>
      <c r="I264" s="429"/>
      <c r="J264" s="431"/>
    </row>
    <row r="265" spans="1:10">
      <c r="A265" s="427"/>
      <c r="B265" s="428"/>
      <c r="C265" s="429"/>
      <c r="D265" s="427"/>
      <c r="E265" s="430"/>
      <c r="F265" s="430"/>
      <c r="G265" s="430"/>
      <c r="H265" s="430"/>
      <c r="I265" s="429"/>
      <c r="J265" s="431"/>
    </row>
    <row r="266" spans="1:10">
      <c r="A266" s="427"/>
      <c r="B266" s="428"/>
      <c r="C266" s="429"/>
      <c r="D266" s="427"/>
      <c r="E266" s="430"/>
      <c r="F266" s="430"/>
      <c r="G266" s="430"/>
      <c r="H266" s="430"/>
      <c r="I266" s="429"/>
      <c r="J266" s="431"/>
    </row>
    <row r="267" spans="1:10">
      <c r="A267" s="427"/>
      <c r="B267" s="428"/>
      <c r="C267" s="429"/>
      <c r="D267" s="427"/>
      <c r="E267" s="430"/>
      <c r="F267" s="430"/>
      <c r="G267" s="430"/>
      <c r="H267" s="430"/>
      <c r="I267" s="429"/>
      <c r="J267" s="431"/>
    </row>
    <row r="268" spans="1:10">
      <c r="A268" s="427"/>
      <c r="B268" s="428"/>
      <c r="C268" s="429"/>
      <c r="D268" s="427"/>
      <c r="E268" s="430"/>
      <c r="F268" s="430"/>
      <c r="G268" s="430"/>
      <c r="H268" s="430"/>
      <c r="I268" s="429"/>
      <c r="J268" s="431"/>
    </row>
    <row r="269" spans="1:10">
      <c r="A269" s="427"/>
      <c r="B269" s="428"/>
      <c r="C269" s="429"/>
      <c r="D269" s="427"/>
      <c r="E269" s="430"/>
      <c r="F269" s="430"/>
      <c r="G269" s="430"/>
      <c r="H269" s="430"/>
      <c r="I269" s="429"/>
      <c r="J269" s="431"/>
    </row>
    <row r="270" spans="1:10">
      <c r="A270" s="427"/>
      <c r="B270" s="428"/>
      <c r="C270" s="429"/>
      <c r="D270" s="427"/>
      <c r="E270" s="430"/>
      <c r="F270" s="430"/>
      <c r="G270" s="430"/>
      <c r="H270" s="430"/>
      <c r="I270" s="429"/>
      <c r="J270" s="431"/>
    </row>
    <row r="271" spans="1:10">
      <c r="A271" s="427"/>
      <c r="B271" s="428"/>
      <c r="C271" s="429"/>
      <c r="D271" s="427"/>
      <c r="E271" s="430"/>
      <c r="F271" s="430"/>
      <c r="G271" s="430"/>
      <c r="H271" s="430"/>
      <c r="I271" s="429"/>
      <c r="J271" s="431"/>
    </row>
    <row r="272" spans="1:10">
      <c r="A272" s="427"/>
      <c r="B272" s="428"/>
      <c r="C272" s="429"/>
      <c r="D272" s="427"/>
      <c r="E272" s="430"/>
      <c r="F272" s="430"/>
      <c r="G272" s="430"/>
      <c r="H272" s="430"/>
      <c r="I272" s="429"/>
      <c r="J272" s="431"/>
    </row>
    <row r="273" spans="1:10">
      <c r="A273" s="427"/>
      <c r="B273" s="428"/>
      <c r="C273" s="429"/>
      <c r="D273" s="427"/>
      <c r="E273" s="430"/>
      <c r="F273" s="430"/>
      <c r="G273" s="430"/>
      <c r="H273" s="430"/>
      <c r="I273" s="429"/>
      <c r="J273" s="431"/>
    </row>
    <row r="274" spans="1:10">
      <c r="A274" s="427"/>
      <c r="B274" s="428"/>
      <c r="C274" s="429"/>
      <c r="D274" s="427"/>
      <c r="E274" s="430"/>
      <c r="F274" s="430"/>
      <c r="G274" s="430"/>
      <c r="H274" s="430"/>
      <c r="I274" s="429"/>
      <c r="J274" s="431"/>
    </row>
    <row r="275" spans="1:10">
      <c r="A275" s="427"/>
      <c r="B275" s="428"/>
      <c r="C275" s="429"/>
      <c r="D275" s="427"/>
      <c r="E275" s="430"/>
      <c r="F275" s="430"/>
      <c r="G275" s="430"/>
      <c r="H275" s="430"/>
      <c r="I275" s="429"/>
      <c r="J275" s="431"/>
    </row>
    <row r="276" spans="1:10">
      <c r="A276" s="427"/>
      <c r="B276" s="428"/>
      <c r="C276" s="429"/>
      <c r="D276" s="427"/>
      <c r="E276" s="430"/>
      <c r="F276" s="430"/>
      <c r="G276" s="430"/>
      <c r="H276" s="430"/>
      <c r="I276" s="429"/>
      <c r="J276" s="431"/>
    </row>
    <row r="277" spans="1:10">
      <c r="A277" s="427"/>
      <c r="B277" s="428"/>
      <c r="C277" s="429"/>
      <c r="D277" s="427"/>
      <c r="E277" s="430"/>
      <c r="F277" s="430"/>
      <c r="G277" s="430"/>
      <c r="H277" s="430"/>
      <c r="I277" s="429"/>
      <c r="J277" s="431"/>
    </row>
    <row r="278" spans="1:10">
      <c r="A278" s="427"/>
      <c r="B278" s="428"/>
      <c r="C278" s="429"/>
      <c r="D278" s="427"/>
      <c r="E278" s="430"/>
      <c r="F278" s="430"/>
      <c r="G278" s="430"/>
      <c r="H278" s="430"/>
      <c r="I278" s="429"/>
      <c r="J278" s="431"/>
    </row>
    <row r="279" spans="1:10">
      <c r="A279" s="427"/>
      <c r="B279" s="428"/>
      <c r="C279" s="429"/>
      <c r="D279" s="427"/>
      <c r="E279" s="430"/>
      <c r="F279" s="430"/>
      <c r="G279" s="430"/>
      <c r="H279" s="430"/>
      <c r="I279" s="429"/>
      <c r="J279" s="431"/>
    </row>
    <row r="280" spans="1:10">
      <c r="A280" s="427"/>
      <c r="B280" s="428"/>
      <c r="C280" s="429"/>
      <c r="D280" s="427"/>
      <c r="E280" s="430"/>
      <c r="F280" s="430"/>
      <c r="G280" s="430"/>
      <c r="H280" s="430"/>
      <c r="I280" s="429"/>
      <c r="J280" s="431"/>
    </row>
    <row r="281" spans="1:10">
      <c r="A281" s="427"/>
      <c r="B281" s="428"/>
      <c r="C281" s="429"/>
      <c r="D281" s="427"/>
      <c r="E281" s="430"/>
      <c r="F281" s="430"/>
      <c r="G281" s="430"/>
      <c r="H281" s="430"/>
      <c r="I281" s="429"/>
      <c r="J281" s="431"/>
    </row>
    <row r="282" spans="1:10">
      <c r="A282" s="427"/>
      <c r="B282" s="428"/>
      <c r="C282" s="429"/>
      <c r="D282" s="427"/>
      <c r="E282" s="430"/>
      <c r="F282" s="430"/>
      <c r="G282" s="430"/>
      <c r="H282" s="430"/>
      <c r="I282" s="429"/>
      <c r="J282" s="431"/>
    </row>
    <row r="283" spans="1:10">
      <c r="A283" s="427"/>
      <c r="B283" s="428"/>
      <c r="C283" s="429"/>
      <c r="D283" s="427"/>
      <c r="E283" s="430"/>
      <c r="F283" s="430"/>
      <c r="G283" s="430"/>
      <c r="H283" s="430"/>
      <c r="I283" s="429"/>
      <c r="J283" s="431"/>
    </row>
    <row r="284" spans="1:10">
      <c r="A284" s="427"/>
      <c r="B284" s="428"/>
      <c r="C284" s="429"/>
      <c r="D284" s="427"/>
      <c r="E284" s="430"/>
      <c r="F284" s="430"/>
      <c r="G284" s="430"/>
      <c r="H284" s="430"/>
      <c r="I284" s="429"/>
      <c r="J284" s="431"/>
    </row>
    <row r="285" spans="1:10">
      <c r="A285" s="427"/>
      <c r="B285" s="428"/>
      <c r="C285" s="429"/>
      <c r="D285" s="427"/>
      <c r="E285" s="430"/>
      <c r="F285" s="430"/>
      <c r="G285" s="430"/>
      <c r="H285" s="430"/>
      <c r="I285" s="429"/>
      <c r="J285" s="431"/>
    </row>
    <row r="286" spans="1:10">
      <c r="A286" s="427"/>
      <c r="B286" s="428"/>
      <c r="C286" s="429"/>
      <c r="D286" s="427"/>
      <c r="E286" s="430"/>
      <c r="F286" s="430"/>
      <c r="G286" s="430"/>
      <c r="H286" s="430"/>
      <c r="I286" s="429"/>
      <c r="J286" s="431"/>
    </row>
    <row r="287" spans="1:10">
      <c r="A287" s="427"/>
      <c r="B287" s="428"/>
      <c r="C287" s="429"/>
      <c r="D287" s="427"/>
      <c r="E287" s="430"/>
      <c r="F287" s="430"/>
      <c r="G287" s="430"/>
      <c r="H287" s="430"/>
      <c r="I287" s="429"/>
      <c r="J287" s="431"/>
    </row>
    <row r="288" spans="1:10">
      <c r="A288" s="427"/>
      <c r="B288" s="428"/>
      <c r="C288" s="429"/>
      <c r="D288" s="427"/>
      <c r="E288" s="430"/>
      <c r="F288" s="430"/>
      <c r="G288" s="430"/>
      <c r="H288" s="430"/>
      <c r="I288" s="429"/>
      <c r="J288" s="431"/>
    </row>
    <row r="289" spans="1:10">
      <c r="A289" s="427"/>
      <c r="B289" s="428"/>
      <c r="C289" s="429"/>
      <c r="D289" s="427"/>
      <c r="E289" s="430"/>
      <c r="F289" s="430"/>
      <c r="G289" s="430"/>
      <c r="H289" s="430"/>
      <c r="I289" s="429"/>
      <c r="J289" s="431"/>
    </row>
    <row r="290" spans="1:10">
      <c r="A290" s="427"/>
      <c r="B290" s="428"/>
      <c r="C290" s="429"/>
      <c r="D290" s="427"/>
      <c r="E290" s="430"/>
      <c r="F290" s="430"/>
      <c r="G290" s="430"/>
      <c r="H290" s="430"/>
      <c r="I290" s="429"/>
      <c r="J290" s="431"/>
    </row>
    <row r="291" spans="1:10">
      <c r="A291" s="427"/>
      <c r="B291" s="428"/>
      <c r="C291" s="429"/>
      <c r="D291" s="427"/>
      <c r="E291" s="430"/>
      <c r="F291" s="430"/>
      <c r="G291" s="430"/>
      <c r="H291" s="430"/>
      <c r="I291" s="429"/>
      <c r="J291" s="431"/>
    </row>
    <row r="292" spans="1:10">
      <c r="A292" s="427"/>
      <c r="B292" s="428"/>
      <c r="C292" s="429"/>
      <c r="D292" s="427"/>
      <c r="E292" s="430"/>
      <c r="F292" s="430"/>
      <c r="G292" s="430"/>
      <c r="H292" s="430"/>
      <c r="I292" s="429"/>
      <c r="J292" s="431"/>
    </row>
    <row r="293" spans="1:10">
      <c r="A293" s="427"/>
      <c r="B293" s="428"/>
      <c r="C293" s="429"/>
      <c r="D293" s="427"/>
      <c r="E293" s="430"/>
      <c r="F293" s="430"/>
      <c r="G293" s="430"/>
      <c r="H293" s="430"/>
      <c r="I293" s="429"/>
      <c r="J293" s="431"/>
    </row>
    <row r="294" spans="1:10">
      <c r="A294" s="427"/>
      <c r="B294" s="428"/>
      <c r="C294" s="429"/>
      <c r="D294" s="427"/>
      <c r="E294" s="430"/>
      <c r="F294" s="430"/>
      <c r="G294" s="430"/>
      <c r="H294" s="430"/>
      <c r="I294" s="429"/>
      <c r="J294" s="431"/>
    </row>
    <row r="295" spans="1:10">
      <c r="A295" s="427"/>
      <c r="B295" s="428"/>
      <c r="C295" s="429"/>
      <c r="D295" s="427"/>
      <c r="E295" s="430"/>
      <c r="F295" s="430"/>
      <c r="G295" s="430"/>
      <c r="H295" s="430"/>
      <c r="I295" s="429"/>
      <c r="J295" s="431"/>
    </row>
    <row r="296" spans="1:10">
      <c r="A296" s="427"/>
      <c r="B296" s="428"/>
      <c r="C296" s="429"/>
      <c r="D296" s="427"/>
      <c r="E296" s="430"/>
      <c r="F296" s="430"/>
      <c r="G296" s="430"/>
      <c r="H296" s="430"/>
      <c r="I296" s="429"/>
      <c r="J296" s="431"/>
    </row>
    <row r="297" spans="1:10">
      <c r="A297" s="427"/>
      <c r="B297" s="428"/>
      <c r="C297" s="429"/>
      <c r="D297" s="427"/>
      <c r="E297" s="430"/>
      <c r="F297" s="430"/>
      <c r="G297" s="430"/>
      <c r="H297" s="430"/>
      <c r="I297" s="429"/>
      <c r="J297" s="431"/>
    </row>
    <row r="298" spans="1:10">
      <c r="A298" s="427"/>
      <c r="B298" s="428"/>
      <c r="C298" s="429"/>
      <c r="D298" s="427"/>
      <c r="E298" s="430"/>
      <c r="F298" s="430"/>
      <c r="G298" s="430"/>
      <c r="H298" s="430"/>
      <c r="I298" s="429"/>
      <c r="J298" s="431"/>
    </row>
    <row r="299" spans="1:10">
      <c r="A299" s="427"/>
      <c r="B299" s="428"/>
      <c r="C299" s="429"/>
      <c r="D299" s="427"/>
      <c r="E299" s="430"/>
      <c r="F299" s="430"/>
      <c r="G299" s="430"/>
      <c r="H299" s="430"/>
      <c r="I299" s="429"/>
      <c r="J299" s="431"/>
    </row>
    <row r="300" spans="1:10">
      <c r="A300" s="427"/>
      <c r="B300" s="428"/>
      <c r="C300" s="429"/>
      <c r="D300" s="427"/>
      <c r="E300" s="430"/>
      <c r="F300" s="430"/>
      <c r="G300" s="430"/>
      <c r="H300" s="430"/>
      <c r="I300" s="429"/>
      <c r="J300" s="431"/>
    </row>
    <row r="301" spans="1:10">
      <c r="A301" s="427"/>
      <c r="B301" s="428"/>
      <c r="C301" s="429"/>
      <c r="D301" s="427"/>
      <c r="E301" s="430"/>
      <c r="F301" s="430"/>
      <c r="G301" s="430"/>
      <c r="H301" s="430"/>
      <c r="I301" s="429"/>
      <c r="J301" s="431"/>
    </row>
    <row r="302" spans="1:10">
      <c r="A302" s="427"/>
      <c r="B302" s="428"/>
      <c r="C302" s="429"/>
      <c r="D302" s="427"/>
      <c r="E302" s="430"/>
      <c r="F302" s="430"/>
      <c r="G302" s="430"/>
      <c r="H302" s="430"/>
      <c r="I302" s="429"/>
      <c r="J302" s="431"/>
    </row>
    <row r="303" spans="1:10">
      <c r="A303" s="427"/>
      <c r="B303" s="428"/>
      <c r="C303" s="429"/>
      <c r="D303" s="427"/>
      <c r="E303" s="430"/>
      <c r="F303" s="430"/>
      <c r="G303" s="430"/>
      <c r="H303" s="430"/>
      <c r="I303" s="429"/>
      <c r="J303" s="431"/>
    </row>
    <row r="304" spans="1:10">
      <c r="A304" s="427"/>
      <c r="B304" s="428"/>
      <c r="C304" s="429"/>
      <c r="D304" s="427"/>
      <c r="E304" s="430"/>
      <c r="F304" s="430"/>
      <c r="G304" s="430"/>
      <c r="H304" s="430"/>
      <c r="I304" s="429"/>
      <c r="J304" s="431"/>
    </row>
    <row r="305" spans="1:10">
      <c r="A305" s="427"/>
      <c r="B305" s="428"/>
      <c r="C305" s="429"/>
      <c r="D305" s="427"/>
      <c r="E305" s="430"/>
      <c r="F305" s="430"/>
      <c r="G305" s="430"/>
      <c r="H305" s="430"/>
      <c r="I305" s="429"/>
      <c r="J305" s="431"/>
    </row>
    <row r="306" spans="1:10">
      <c r="A306" s="427"/>
      <c r="B306" s="428"/>
      <c r="C306" s="429"/>
      <c r="D306" s="427"/>
      <c r="E306" s="430"/>
      <c r="F306" s="430"/>
      <c r="G306" s="430"/>
      <c r="H306" s="430"/>
      <c r="I306" s="429"/>
      <c r="J306" s="431"/>
    </row>
    <row r="307" spans="1:10">
      <c r="A307" s="427"/>
      <c r="B307" s="428"/>
      <c r="C307" s="429"/>
      <c r="D307" s="427"/>
      <c r="E307" s="430"/>
      <c r="F307" s="430"/>
      <c r="G307" s="430"/>
      <c r="H307" s="430"/>
      <c r="I307" s="429"/>
      <c r="J307" s="431"/>
    </row>
    <row r="308" spans="1:10">
      <c r="A308" s="427"/>
      <c r="B308" s="428"/>
      <c r="C308" s="429"/>
      <c r="D308" s="427"/>
      <c r="E308" s="430"/>
      <c r="F308" s="430"/>
      <c r="G308" s="430"/>
      <c r="H308" s="430"/>
      <c r="I308" s="429"/>
      <c r="J308" s="431"/>
    </row>
    <row r="309" spans="1:10">
      <c r="A309" s="427"/>
      <c r="B309" s="428"/>
      <c r="C309" s="429"/>
      <c r="D309" s="427"/>
      <c r="E309" s="430"/>
      <c r="F309" s="430"/>
      <c r="G309" s="430"/>
      <c r="H309" s="430"/>
      <c r="I309" s="429"/>
      <c r="J309" s="431"/>
    </row>
    <row r="310" spans="1:10">
      <c r="A310" s="427"/>
      <c r="B310" s="428"/>
      <c r="C310" s="429"/>
      <c r="D310" s="427"/>
      <c r="E310" s="430"/>
      <c r="F310" s="430"/>
      <c r="G310" s="430"/>
      <c r="H310" s="430"/>
      <c r="I310" s="429"/>
      <c r="J310" s="431"/>
    </row>
    <row r="311" spans="1:10">
      <c r="A311" s="427"/>
      <c r="B311" s="428"/>
      <c r="C311" s="429"/>
      <c r="D311" s="427"/>
      <c r="E311" s="430"/>
      <c r="F311" s="430"/>
      <c r="G311" s="430"/>
      <c r="H311" s="430"/>
      <c r="I311" s="429"/>
      <c r="J311" s="431"/>
    </row>
    <row r="312" spans="1:10">
      <c r="A312" s="427"/>
      <c r="B312" s="428"/>
      <c r="C312" s="429"/>
      <c r="D312" s="427"/>
      <c r="E312" s="430"/>
      <c r="F312" s="430"/>
      <c r="G312" s="430"/>
      <c r="H312" s="430"/>
      <c r="I312" s="429"/>
      <c r="J312" s="431"/>
    </row>
    <row r="313" spans="1:10">
      <c r="A313" s="427"/>
      <c r="B313" s="428"/>
      <c r="C313" s="429"/>
      <c r="D313" s="427"/>
      <c r="E313" s="430"/>
      <c r="F313" s="430"/>
      <c r="G313" s="430"/>
      <c r="H313" s="430"/>
      <c r="I313" s="429"/>
      <c r="J313" s="431"/>
    </row>
    <row r="314" spans="1:10">
      <c r="A314" s="427"/>
      <c r="B314" s="428"/>
      <c r="C314" s="429"/>
      <c r="D314" s="427"/>
      <c r="E314" s="430"/>
      <c r="F314" s="430"/>
      <c r="G314" s="430"/>
      <c r="H314" s="430"/>
      <c r="I314" s="429"/>
      <c r="J314" s="431"/>
    </row>
    <row r="315" spans="1:10">
      <c r="A315" s="427"/>
      <c r="B315" s="428"/>
      <c r="C315" s="429"/>
      <c r="D315" s="427"/>
      <c r="E315" s="430"/>
      <c r="F315" s="430"/>
      <c r="G315" s="430"/>
      <c r="H315" s="430"/>
      <c r="I315" s="429"/>
      <c r="J315" s="431"/>
    </row>
    <row r="316" spans="1:10">
      <c r="A316" s="427"/>
      <c r="B316" s="428"/>
      <c r="C316" s="429"/>
      <c r="D316" s="427"/>
      <c r="E316" s="430"/>
      <c r="F316" s="430"/>
      <c r="G316" s="430"/>
      <c r="H316" s="430"/>
      <c r="I316" s="429"/>
      <c r="J316" s="431"/>
    </row>
    <row r="317" spans="1:10">
      <c r="A317" s="427"/>
      <c r="B317" s="428"/>
      <c r="C317" s="429"/>
      <c r="D317" s="427"/>
      <c r="E317" s="430"/>
      <c r="F317" s="430"/>
      <c r="G317" s="430"/>
      <c r="H317" s="430"/>
      <c r="I317" s="429"/>
      <c r="J317" s="431"/>
    </row>
    <row r="318" spans="1:10">
      <c r="A318" s="427"/>
      <c r="B318" s="428"/>
      <c r="C318" s="429"/>
      <c r="D318" s="427"/>
      <c r="E318" s="430"/>
      <c r="F318" s="430"/>
      <c r="G318" s="430"/>
      <c r="H318" s="430"/>
      <c r="I318" s="429"/>
      <c r="J318" s="431"/>
    </row>
    <row r="319" spans="1:10">
      <c r="A319" s="427"/>
      <c r="B319" s="428"/>
      <c r="C319" s="429"/>
      <c r="D319" s="427"/>
      <c r="E319" s="430"/>
      <c r="F319" s="430"/>
      <c r="G319" s="430"/>
      <c r="H319" s="430"/>
      <c r="I319" s="429"/>
      <c r="J319" s="431"/>
    </row>
    <row r="320" spans="1:10">
      <c r="A320" s="427"/>
      <c r="B320" s="428"/>
      <c r="C320" s="429"/>
      <c r="D320" s="427"/>
      <c r="E320" s="430"/>
      <c r="F320" s="430"/>
      <c r="G320" s="430"/>
      <c r="H320" s="430"/>
      <c r="I320" s="429"/>
      <c r="J320" s="431"/>
    </row>
    <row r="321" spans="1:10">
      <c r="A321" s="427"/>
      <c r="B321" s="428"/>
      <c r="C321" s="429"/>
      <c r="D321" s="427"/>
      <c r="E321" s="430"/>
      <c r="F321" s="430"/>
      <c r="G321" s="430"/>
      <c r="H321" s="430"/>
      <c r="I321" s="429"/>
      <c r="J321" s="431"/>
    </row>
    <row r="322" spans="1:10">
      <c r="A322" s="427"/>
      <c r="B322" s="428"/>
      <c r="C322" s="429"/>
      <c r="D322" s="427"/>
      <c r="E322" s="430"/>
      <c r="F322" s="430"/>
      <c r="G322" s="430"/>
      <c r="H322" s="430"/>
      <c r="I322" s="429"/>
      <c r="J322" s="431"/>
    </row>
    <row r="323" spans="1:10">
      <c r="A323" s="427"/>
      <c r="B323" s="428"/>
      <c r="C323" s="429"/>
      <c r="D323" s="427"/>
      <c r="E323" s="430"/>
      <c r="F323" s="430"/>
      <c r="G323" s="430"/>
      <c r="H323" s="430"/>
      <c r="I323" s="429"/>
      <c r="J323" s="431"/>
    </row>
    <row r="324" spans="1:10">
      <c r="A324" s="427"/>
      <c r="B324" s="428"/>
      <c r="C324" s="429"/>
      <c r="D324" s="427"/>
      <c r="E324" s="430"/>
      <c r="F324" s="430"/>
      <c r="G324" s="430"/>
      <c r="H324" s="430"/>
      <c r="I324" s="429"/>
      <c r="J324" s="431"/>
    </row>
    <row r="325" spans="1:10">
      <c r="A325" s="427"/>
      <c r="B325" s="428"/>
      <c r="C325" s="429"/>
      <c r="D325" s="427"/>
      <c r="E325" s="430"/>
      <c r="F325" s="430"/>
      <c r="G325" s="430"/>
      <c r="H325" s="430"/>
      <c r="I325" s="429"/>
      <c r="J325" s="431"/>
    </row>
    <row r="326" spans="1:10">
      <c r="A326" s="427"/>
      <c r="B326" s="428"/>
      <c r="C326" s="429"/>
      <c r="D326" s="427"/>
      <c r="E326" s="430"/>
      <c r="F326" s="430"/>
      <c r="G326" s="430"/>
      <c r="H326" s="430"/>
      <c r="I326" s="429"/>
      <c r="J326" s="431"/>
    </row>
    <row r="327" spans="1:10">
      <c r="A327" s="427"/>
      <c r="B327" s="428"/>
      <c r="C327" s="429"/>
      <c r="D327" s="427"/>
      <c r="E327" s="430"/>
      <c r="F327" s="430"/>
      <c r="G327" s="430"/>
      <c r="H327" s="430"/>
      <c r="I327" s="429"/>
      <c r="J327" s="431"/>
    </row>
    <row r="328" spans="1:10">
      <c r="A328" s="427"/>
      <c r="B328" s="428"/>
      <c r="C328" s="429"/>
      <c r="D328" s="427"/>
      <c r="E328" s="430"/>
      <c r="F328" s="430"/>
      <c r="G328" s="430"/>
      <c r="H328" s="430"/>
      <c r="I328" s="429"/>
      <c r="J328" s="431"/>
    </row>
    <row r="329" spans="1:10">
      <c r="A329" s="427"/>
      <c r="B329" s="428"/>
      <c r="C329" s="429"/>
      <c r="D329" s="427"/>
      <c r="E329" s="430"/>
      <c r="F329" s="430"/>
      <c r="G329" s="430"/>
      <c r="H329" s="430"/>
      <c r="I329" s="429"/>
      <c r="J329" s="431"/>
    </row>
    <row r="330" spans="1:10">
      <c r="A330" s="427"/>
      <c r="B330" s="428"/>
      <c r="C330" s="429"/>
      <c r="D330" s="427"/>
      <c r="E330" s="430"/>
      <c r="F330" s="430"/>
      <c r="G330" s="430"/>
      <c r="H330" s="430"/>
      <c r="I330" s="429"/>
      <c r="J330" s="431"/>
    </row>
    <row r="331" spans="1:10">
      <c r="A331" s="427"/>
      <c r="B331" s="428"/>
      <c r="C331" s="429"/>
      <c r="D331" s="427"/>
      <c r="E331" s="430"/>
      <c r="F331" s="430"/>
      <c r="G331" s="430"/>
      <c r="H331" s="430"/>
      <c r="I331" s="429"/>
      <c r="J331" s="431"/>
    </row>
    <row r="332" spans="1:10">
      <c r="A332" s="427"/>
      <c r="B332" s="428"/>
      <c r="C332" s="429"/>
      <c r="D332" s="427"/>
      <c r="E332" s="430"/>
      <c r="F332" s="430"/>
      <c r="G332" s="430"/>
      <c r="H332" s="430"/>
      <c r="I332" s="429"/>
      <c r="J332" s="431"/>
    </row>
    <row r="333" spans="1:10">
      <c r="A333" s="427"/>
      <c r="B333" s="428"/>
      <c r="C333" s="429"/>
      <c r="D333" s="427"/>
      <c r="E333" s="430"/>
      <c r="F333" s="430"/>
      <c r="G333" s="430"/>
      <c r="H333" s="430"/>
      <c r="I333" s="429"/>
      <c r="J333" s="431"/>
    </row>
    <row r="334" spans="1:10">
      <c r="A334" s="427"/>
      <c r="B334" s="428"/>
      <c r="C334" s="429"/>
      <c r="D334" s="427"/>
      <c r="E334" s="430"/>
      <c r="F334" s="430"/>
      <c r="G334" s="430"/>
      <c r="H334" s="430"/>
      <c r="I334" s="429"/>
      <c r="J334" s="431"/>
    </row>
    <row r="335" spans="1:10">
      <c r="A335" s="427"/>
      <c r="B335" s="428"/>
      <c r="C335" s="429"/>
      <c r="D335" s="427"/>
      <c r="E335" s="430"/>
      <c r="F335" s="430"/>
      <c r="G335" s="430"/>
      <c r="H335" s="430"/>
      <c r="I335" s="429"/>
      <c r="J335" s="431"/>
    </row>
    <row r="336" spans="1:10">
      <c r="A336" s="427"/>
      <c r="B336" s="428"/>
      <c r="C336" s="429"/>
      <c r="D336" s="427"/>
      <c r="E336" s="430"/>
      <c r="F336" s="430"/>
      <c r="G336" s="430"/>
      <c r="H336" s="430"/>
      <c r="I336" s="429"/>
      <c r="J336" s="431"/>
    </row>
    <row r="337" spans="1:10">
      <c r="A337" s="427"/>
      <c r="B337" s="428"/>
      <c r="C337" s="429"/>
      <c r="D337" s="427"/>
      <c r="E337" s="430"/>
      <c r="F337" s="430"/>
      <c r="G337" s="430"/>
      <c r="H337" s="430"/>
      <c r="I337" s="429"/>
      <c r="J337" s="431"/>
    </row>
    <row r="338" spans="1:10">
      <c r="A338" s="427"/>
      <c r="B338" s="428"/>
      <c r="C338" s="429"/>
      <c r="D338" s="427"/>
      <c r="E338" s="430"/>
      <c r="F338" s="430"/>
      <c r="G338" s="430"/>
      <c r="H338" s="430"/>
      <c r="I338" s="429"/>
      <c r="J338" s="431"/>
    </row>
    <row r="339" spans="1:10">
      <c r="A339" s="427"/>
      <c r="B339" s="428"/>
      <c r="C339" s="429"/>
      <c r="D339" s="427"/>
      <c r="E339" s="430"/>
      <c r="F339" s="430"/>
      <c r="G339" s="430"/>
      <c r="H339" s="430"/>
      <c r="I339" s="429"/>
      <c r="J339" s="431"/>
    </row>
    <row r="340" spans="1:10">
      <c r="A340" s="427"/>
      <c r="B340" s="428"/>
      <c r="C340" s="429"/>
      <c r="D340" s="427"/>
      <c r="E340" s="430"/>
      <c r="F340" s="430"/>
      <c r="G340" s="430"/>
      <c r="H340" s="430"/>
      <c r="I340" s="429"/>
      <c r="J340" s="431"/>
    </row>
    <row r="341" spans="1:10">
      <c r="A341" s="427"/>
      <c r="B341" s="428"/>
      <c r="C341" s="429"/>
      <c r="D341" s="427"/>
      <c r="E341" s="430"/>
      <c r="F341" s="430"/>
      <c r="G341" s="430"/>
      <c r="H341" s="430"/>
      <c r="I341" s="429"/>
      <c r="J341" s="431"/>
    </row>
    <row r="342" spans="1:10">
      <c r="A342" s="427"/>
      <c r="B342" s="428"/>
      <c r="C342" s="429"/>
      <c r="D342" s="427"/>
      <c r="E342" s="430"/>
      <c r="F342" s="430"/>
      <c r="G342" s="430"/>
      <c r="H342" s="430"/>
      <c r="I342" s="429"/>
      <c r="J342" s="431"/>
    </row>
    <row r="343" spans="1:10">
      <c r="A343" s="427"/>
      <c r="B343" s="428"/>
      <c r="C343" s="429"/>
      <c r="D343" s="427"/>
      <c r="E343" s="430"/>
      <c r="F343" s="430"/>
      <c r="G343" s="430"/>
      <c r="H343" s="430"/>
      <c r="I343" s="429"/>
      <c r="J343" s="431"/>
    </row>
    <row r="344" spans="1:10">
      <c r="A344" s="427"/>
      <c r="B344" s="428"/>
      <c r="C344" s="429"/>
      <c r="D344" s="427"/>
      <c r="E344" s="430"/>
      <c r="F344" s="430"/>
      <c r="G344" s="430"/>
      <c r="H344" s="430"/>
      <c r="I344" s="429"/>
      <c r="J344" s="431"/>
    </row>
    <row r="345" spans="1:10">
      <c r="A345" s="427"/>
      <c r="B345" s="428"/>
      <c r="C345" s="429"/>
      <c r="D345" s="427"/>
      <c r="E345" s="430"/>
      <c r="F345" s="430"/>
      <c r="G345" s="430"/>
      <c r="H345" s="430"/>
      <c r="I345" s="429"/>
      <c r="J345" s="431"/>
    </row>
    <row r="346" spans="1:10">
      <c r="A346" s="427"/>
      <c r="B346" s="428"/>
      <c r="C346" s="429"/>
      <c r="D346" s="427"/>
      <c r="E346" s="430"/>
      <c r="F346" s="430"/>
      <c r="G346" s="430"/>
      <c r="H346" s="430"/>
      <c r="I346" s="429"/>
      <c r="J346" s="431"/>
    </row>
    <row r="347" spans="1:10">
      <c r="A347" s="427"/>
      <c r="B347" s="428"/>
      <c r="C347" s="429"/>
      <c r="D347" s="427"/>
      <c r="E347" s="430"/>
      <c r="F347" s="430"/>
      <c r="G347" s="430"/>
      <c r="H347" s="430"/>
      <c r="I347" s="429"/>
      <c r="J347" s="431"/>
    </row>
    <row r="348" spans="1:10">
      <c r="A348" s="427"/>
      <c r="B348" s="428"/>
      <c r="C348" s="429"/>
      <c r="D348" s="427"/>
      <c r="E348" s="430"/>
      <c r="F348" s="430"/>
      <c r="G348" s="430"/>
      <c r="H348" s="430"/>
      <c r="I348" s="429"/>
      <c r="J348" s="431"/>
    </row>
    <row r="349" spans="1:10">
      <c r="A349" s="427"/>
      <c r="B349" s="428"/>
      <c r="C349" s="429"/>
      <c r="D349" s="427"/>
      <c r="E349" s="430"/>
      <c r="F349" s="430"/>
      <c r="G349" s="430"/>
      <c r="H349" s="430"/>
      <c r="I349" s="429"/>
      <c r="J349" s="431"/>
    </row>
    <row r="350" spans="1:10">
      <c r="A350" s="427"/>
      <c r="B350" s="428"/>
      <c r="C350" s="429"/>
      <c r="D350" s="427"/>
      <c r="E350" s="430"/>
      <c r="F350" s="430"/>
      <c r="G350" s="430"/>
      <c r="H350" s="430"/>
      <c r="I350" s="429"/>
      <c r="J350" s="431"/>
    </row>
    <row r="351" spans="1:10">
      <c r="A351" s="427"/>
      <c r="B351" s="428"/>
      <c r="C351" s="429"/>
      <c r="D351" s="427"/>
      <c r="E351" s="430"/>
      <c r="F351" s="430"/>
      <c r="G351" s="430"/>
      <c r="H351" s="430"/>
      <c r="I351" s="429"/>
      <c r="J351" s="431"/>
    </row>
    <row r="352" spans="1:10">
      <c r="A352" s="433"/>
    </row>
    <row r="353" spans="1:1">
      <c r="A353" s="433"/>
    </row>
    <row r="354" spans="1:1">
      <c r="A354" s="433"/>
    </row>
    <row r="355" spans="1:1">
      <c r="A355" s="433"/>
    </row>
    <row r="356" spans="1:1">
      <c r="A356" s="433"/>
    </row>
    <row r="357" spans="1:1">
      <c r="A357" s="433"/>
    </row>
    <row r="358" spans="1:1">
      <c r="A358" s="433"/>
    </row>
    <row r="359" spans="1:1">
      <c r="A359" s="433"/>
    </row>
    <row r="360" spans="1:1">
      <c r="A360" s="433"/>
    </row>
    <row r="361" spans="1:1">
      <c r="A361" s="433"/>
    </row>
    <row r="362" spans="1:1">
      <c r="A362" s="433"/>
    </row>
    <row r="363" spans="1:1">
      <c r="A363" s="433"/>
    </row>
    <row r="364" spans="1:1">
      <c r="A364" s="433"/>
    </row>
    <row r="365" spans="1:1">
      <c r="A365" s="433"/>
    </row>
    <row r="366" spans="1:1">
      <c r="A366" s="433"/>
    </row>
    <row r="367" spans="1:1">
      <c r="A367" s="433"/>
    </row>
    <row r="368" spans="1:1">
      <c r="A368" s="433"/>
    </row>
    <row r="369" spans="1:1">
      <c r="A369" s="433"/>
    </row>
    <row r="370" spans="1:1">
      <c r="A370" s="433"/>
    </row>
    <row r="371" spans="1:1">
      <c r="A371" s="433"/>
    </row>
    <row r="372" spans="1:1">
      <c r="A372" s="433"/>
    </row>
    <row r="373" spans="1:1">
      <c r="A373" s="433"/>
    </row>
    <row r="374" spans="1:1">
      <c r="A374" s="433"/>
    </row>
    <row r="375" spans="1:1">
      <c r="A375" s="433"/>
    </row>
    <row r="376" spans="1:1">
      <c r="A376" s="433"/>
    </row>
    <row r="377" spans="1:1">
      <c r="A377" s="433"/>
    </row>
    <row r="378" spans="1:1">
      <c r="A378" s="433"/>
    </row>
    <row r="379" spans="1:1">
      <c r="A379" s="433"/>
    </row>
    <row r="380" spans="1:1">
      <c r="A380" s="433"/>
    </row>
    <row r="381" spans="1:1">
      <c r="A381" s="433"/>
    </row>
    <row r="382" spans="1:1">
      <c r="A382" s="433"/>
    </row>
    <row r="383" spans="1:1">
      <c r="A383" s="433"/>
    </row>
    <row r="384" spans="1:1">
      <c r="A384" s="433"/>
    </row>
    <row r="385" spans="1:1">
      <c r="A385" s="433"/>
    </row>
    <row r="386" spans="1:1">
      <c r="A386" s="433"/>
    </row>
    <row r="387" spans="1:1">
      <c r="A387" s="433"/>
    </row>
    <row r="388" spans="1:1">
      <c r="A388" s="433"/>
    </row>
    <row r="389" spans="1:1">
      <c r="A389" s="433"/>
    </row>
    <row r="390" spans="1:1">
      <c r="A390" s="433"/>
    </row>
    <row r="391" spans="1:1">
      <c r="A391" s="433"/>
    </row>
    <row r="392" spans="1:1">
      <c r="A392" s="433"/>
    </row>
    <row r="393" spans="1:1">
      <c r="A393" s="433"/>
    </row>
    <row r="394" spans="1:1">
      <c r="A394" s="433"/>
    </row>
    <row r="395" spans="1:1">
      <c r="A395" s="433"/>
    </row>
    <row r="396" spans="1:1">
      <c r="A396" s="433"/>
    </row>
    <row r="397" spans="1:1">
      <c r="A397" s="433"/>
    </row>
    <row r="398" spans="1:1">
      <c r="A398" s="433"/>
    </row>
    <row r="399" spans="1:1">
      <c r="A399" s="433"/>
    </row>
    <row r="400" spans="1:1">
      <c r="A400" s="433"/>
    </row>
    <row r="401" spans="1:1">
      <c r="A401" s="433"/>
    </row>
    <row r="402" spans="1:1">
      <c r="A402" s="433"/>
    </row>
    <row r="403" spans="1:1">
      <c r="A403" s="433"/>
    </row>
    <row r="404" spans="1:1">
      <c r="A404" s="433"/>
    </row>
    <row r="405" spans="1:1">
      <c r="A405" s="433"/>
    </row>
    <row r="406" spans="1:1">
      <c r="A406" s="433"/>
    </row>
    <row r="407" spans="1:1">
      <c r="A407" s="433"/>
    </row>
    <row r="408" spans="1:1">
      <c r="A408" s="433"/>
    </row>
    <row r="409" spans="1:1">
      <c r="A409" s="433"/>
    </row>
    <row r="410" spans="1:1">
      <c r="A410" s="433"/>
    </row>
    <row r="411" spans="1:1">
      <c r="A411" s="433"/>
    </row>
    <row r="412" spans="1:1">
      <c r="A412" s="433"/>
    </row>
    <row r="413" spans="1:1">
      <c r="A413" s="433"/>
    </row>
    <row r="414" spans="1:1">
      <c r="A414" s="433"/>
    </row>
    <row r="415" spans="1:1">
      <c r="A415" s="433"/>
    </row>
    <row r="416" spans="1:1">
      <c r="A416" s="433"/>
    </row>
    <row r="417" spans="1:1">
      <c r="A417" s="433"/>
    </row>
    <row r="418" spans="1:1">
      <c r="A418" s="433"/>
    </row>
    <row r="419" spans="1:1">
      <c r="A419" s="433"/>
    </row>
    <row r="420" spans="1:1">
      <c r="A420" s="433"/>
    </row>
    <row r="421" spans="1:1">
      <c r="A421" s="433"/>
    </row>
    <row r="422" spans="1:1">
      <c r="A422" s="433"/>
    </row>
    <row r="423" spans="1:1">
      <c r="A423" s="433"/>
    </row>
    <row r="424" spans="1:1">
      <c r="A424" s="433"/>
    </row>
    <row r="425" spans="1:1">
      <c r="A425" s="433"/>
    </row>
    <row r="426" spans="1:1">
      <c r="A426" s="433"/>
    </row>
    <row r="427" spans="1:1">
      <c r="A427" s="433"/>
    </row>
    <row r="428" spans="1:1">
      <c r="A428" s="433"/>
    </row>
    <row r="429" spans="1:1">
      <c r="A429" s="433"/>
    </row>
    <row r="430" spans="1:1">
      <c r="A430" s="433"/>
    </row>
    <row r="431" spans="1:1">
      <c r="A431" s="433"/>
    </row>
    <row r="432" spans="1:1">
      <c r="A432" s="433"/>
    </row>
    <row r="433" spans="1:1">
      <c r="A433" s="433"/>
    </row>
    <row r="434" spans="1:1">
      <c r="A434" s="433"/>
    </row>
    <row r="435" spans="1:1">
      <c r="A435" s="433"/>
    </row>
    <row r="436" spans="1:1">
      <c r="A436" s="433"/>
    </row>
    <row r="437" spans="1:1">
      <c r="A437" s="433"/>
    </row>
    <row r="438" spans="1:1">
      <c r="A438" s="433"/>
    </row>
    <row r="439" spans="1:1">
      <c r="A439" s="433"/>
    </row>
    <row r="440" spans="1:1">
      <c r="A440" s="433"/>
    </row>
    <row r="441" spans="1:1">
      <c r="A441" s="433"/>
    </row>
    <row r="442" spans="1:1">
      <c r="A442" s="433"/>
    </row>
    <row r="443" spans="1:1">
      <c r="A443" s="433"/>
    </row>
    <row r="444" spans="1:1">
      <c r="A444" s="433"/>
    </row>
    <row r="445" spans="1:1">
      <c r="A445" s="433"/>
    </row>
    <row r="446" spans="1:1">
      <c r="A446" s="433"/>
    </row>
    <row r="447" spans="1:1">
      <c r="A447" s="433"/>
    </row>
    <row r="448" spans="1:1">
      <c r="A448" s="433"/>
    </row>
    <row r="449" spans="1:1">
      <c r="A449" s="433"/>
    </row>
    <row r="450" spans="1:1">
      <c r="A450" s="433"/>
    </row>
    <row r="451" spans="1:1">
      <c r="A451" s="433"/>
    </row>
    <row r="452" spans="1:1">
      <c r="A452" s="433"/>
    </row>
    <row r="453" spans="1:1">
      <c r="A453" s="433"/>
    </row>
    <row r="454" spans="1:1">
      <c r="A454" s="433"/>
    </row>
    <row r="455" spans="1:1">
      <c r="A455" s="433"/>
    </row>
    <row r="456" spans="1:1">
      <c r="A456" s="433"/>
    </row>
    <row r="457" spans="1:1">
      <c r="A457" s="433"/>
    </row>
    <row r="458" spans="1:1">
      <c r="A458" s="433"/>
    </row>
    <row r="459" spans="1:1">
      <c r="A459" s="433"/>
    </row>
    <row r="460" spans="1:1">
      <c r="A460" s="433"/>
    </row>
    <row r="461" spans="1:1">
      <c r="A461" s="433"/>
    </row>
    <row r="462" spans="1:1">
      <c r="A462" s="433"/>
    </row>
    <row r="463" spans="1:1">
      <c r="A463" s="433"/>
    </row>
    <row r="464" spans="1:1">
      <c r="A464" s="433"/>
    </row>
    <row r="465" spans="1:1">
      <c r="A465" s="433"/>
    </row>
    <row r="466" spans="1:1">
      <c r="A466" s="433"/>
    </row>
    <row r="467" spans="1:1">
      <c r="A467" s="433"/>
    </row>
    <row r="468" spans="1:1">
      <c r="A468" s="433"/>
    </row>
    <row r="469" spans="1:1">
      <c r="A469" s="433"/>
    </row>
    <row r="470" spans="1:1">
      <c r="A470" s="433"/>
    </row>
    <row r="471" spans="1:1">
      <c r="A471" s="433"/>
    </row>
    <row r="472" spans="1:1">
      <c r="A472" s="433"/>
    </row>
    <row r="473" spans="1:1">
      <c r="A473" s="433"/>
    </row>
    <row r="474" spans="1:1">
      <c r="A474" s="433"/>
    </row>
    <row r="475" spans="1:1">
      <c r="A475" s="433"/>
    </row>
    <row r="476" spans="1:1">
      <c r="A476" s="433"/>
    </row>
    <row r="477" spans="1:1">
      <c r="A477" s="433"/>
    </row>
    <row r="478" spans="1:1">
      <c r="A478" s="433"/>
    </row>
    <row r="479" spans="1:1">
      <c r="A479" s="433"/>
    </row>
    <row r="480" spans="1:1">
      <c r="A480" s="433"/>
    </row>
    <row r="481" spans="1:1">
      <c r="A481" s="433"/>
    </row>
    <row r="482" spans="1:1">
      <c r="A482" s="433"/>
    </row>
    <row r="483" spans="1:1">
      <c r="A483" s="433"/>
    </row>
    <row r="484" spans="1:1">
      <c r="A484" s="433"/>
    </row>
    <row r="485" spans="1:1">
      <c r="A485" s="433"/>
    </row>
    <row r="486" spans="1:1">
      <c r="A486" s="433"/>
    </row>
    <row r="487" spans="1:1">
      <c r="A487" s="433"/>
    </row>
    <row r="488" spans="1:1">
      <c r="A488" s="433"/>
    </row>
    <row r="489" spans="1:1">
      <c r="A489" s="433"/>
    </row>
    <row r="490" spans="1:1">
      <c r="A490" s="433"/>
    </row>
    <row r="491" spans="1:1">
      <c r="A491" s="433"/>
    </row>
    <row r="492" spans="1:1">
      <c r="A492" s="433"/>
    </row>
    <row r="493" spans="1:1">
      <c r="A493" s="433"/>
    </row>
    <row r="494" spans="1:1">
      <c r="A494" s="433"/>
    </row>
    <row r="495" spans="1:1">
      <c r="A495" s="433"/>
    </row>
    <row r="496" spans="1:1">
      <c r="A496" s="433"/>
    </row>
    <row r="497" spans="1:1">
      <c r="A497" s="433"/>
    </row>
    <row r="498" spans="1:1">
      <c r="A498" s="433"/>
    </row>
    <row r="499" spans="1:1">
      <c r="A499" s="433"/>
    </row>
    <row r="500" spans="1:1">
      <c r="A500" s="433"/>
    </row>
    <row r="501" spans="1:1">
      <c r="A501" s="433"/>
    </row>
    <row r="502" spans="1:1">
      <c r="A502" s="433"/>
    </row>
    <row r="503" spans="1:1">
      <c r="A503" s="433"/>
    </row>
    <row r="504" spans="1:1">
      <c r="A504" s="433"/>
    </row>
    <row r="505" spans="1:1">
      <c r="A505" s="433"/>
    </row>
    <row r="506" spans="1:1">
      <c r="A506" s="433"/>
    </row>
    <row r="507" spans="1:1">
      <c r="A507" s="433"/>
    </row>
    <row r="508" spans="1:1">
      <c r="A508" s="433"/>
    </row>
    <row r="509" spans="1:1">
      <c r="A509" s="433"/>
    </row>
    <row r="510" spans="1:1">
      <c r="A510" s="433"/>
    </row>
    <row r="511" spans="1:1">
      <c r="A511" s="433"/>
    </row>
    <row r="512" spans="1:1">
      <c r="A512" s="433"/>
    </row>
    <row r="513" spans="1:1">
      <c r="A513" s="433"/>
    </row>
    <row r="514" spans="1:1">
      <c r="A514" s="433"/>
    </row>
    <row r="515" spans="1:1">
      <c r="A515" s="433"/>
    </row>
    <row r="516" spans="1:1">
      <c r="A516" s="433"/>
    </row>
    <row r="517" spans="1:1">
      <c r="A517" s="433"/>
    </row>
    <row r="518" spans="1:1">
      <c r="A518" s="433"/>
    </row>
    <row r="519" spans="1:1">
      <c r="A519" s="433"/>
    </row>
    <row r="520" spans="1:1">
      <c r="A520" s="433"/>
    </row>
    <row r="521" spans="1:1">
      <c r="A521" s="433"/>
    </row>
    <row r="522" spans="1:1">
      <c r="A522" s="433"/>
    </row>
    <row r="523" spans="1:1">
      <c r="A523" s="433"/>
    </row>
    <row r="524" spans="1:1">
      <c r="A524" s="433"/>
    </row>
    <row r="525" spans="1:1">
      <c r="A525" s="433"/>
    </row>
    <row r="526" spans="1:1">
      <c r="A526" s="433"/>
    </row>
    <row r="527" spans="1:1">
      <c r="A527" s="433"/>
    </row>
    <row r="528" spans="1:1">
      <c r="A528" s="433"/>
    </row>
    <row r="529" spans="1:1">
      <c r="A529" s="433"/>
    </row>
    <row r="530" spans="1:1">
      <c r="A530" s="433"/>
    </row>
    <row r="531" spans="1:1">
      <c r="A531" s="433"/>
    </row>
    <row r="532" spans="1:1">
      <c r="A532" s="433"/>
    </row>
    <row r="533" spans="1:1">
      <c r="A533" s="433"/>
    </row>
    <row r="534" spans="1:1">
      <c r="A534" s="433"/>
    </row>
    <row r="535" spans="1:1">
      <c r="A535" s="433"/>
    </row>
    <row r="536" spans="1:1">
      <c r="A536" s="433"/>
    </row>
    <row r="537" spans="1:1">
      <c r="A537" s="433"/>
    </row>
    <row r="538" spans="1:1">
      <c r="A538" s="433"/>
    </row>
    <row r="539" spans="1:1">
      <c r="A539" s="433"/>
    </row>
    <row r="540" spans="1:1">
      <c r="A540" s="433"/>
    </row>
    <row r="541" spans="1:1">
      <c r="A541" s="433"/>
    </row>
    <row r="542" spans="1:1">
      <c r="A542" s="433"/>
    </row>
    <row r="543" spans="1:1">
      <c r="A543" s="433"/>
    </row>
    <row r="544" spans="1:1">
      <c r="A544" s="433"/>
    </row>
    <row r="545" spans="1:1">
      <c r="A545" s="433"/>
    </row>
    <row r="546" spans="1:1">
      <c r="A546" s="433"/>
    </row>
    <row r="547" spans="1:1">
      <c r="A547" s="433"/>
    </row>
    <row r="548" spans="1:1">
      <c r="A548" s="433"/>
    </row>
    <row r="549" spans="1:1">
      <c r="A549" s="433"/>
    </row>
    <row r="550" spans="1:1">
      <c r="A550" s="433"/>
    </row>
    <row r="551" spans="1:1">
      <c r="A551" s="433"/>
    </row>
    <row r="552" spans="1:1">
      <c r="A552" s="433"/>
    </row>
    <row r="553" spans="1:1">
      <c r="A553" s="433"/>
    </row>
    <row r="554" spans="1:1">
      <c r="A554" s="433"/>
    </row>
    <row r="555" spans="1:1">
      <c r="A555" s="433"/>
    </row>
    <row r="556" spans="1:1">
      <c r="A556" s="433"/>
    </row>
    <row r="557" spans="1:1">
      <c r="A557" s="433"/>
    </row>
    <row r="558" spans="1:1">
      <c r="A558" s="433"/>
    </row>
    <row r="559" spans="1:1">
      <c r="A559" s="433"/>
    </row>
    <row r="560" spans="1:1">
      <c r="A560" s="433"/>
    </row>
    <row r="561" spans="1:1">
      <c r="A561" s="433"/>
    </row>
    <row r="562" spans="1:1">
      <c r="A562" s="433"/>
    </row>
    <row r="563" spans="1:1">
      <c r="A563" s="433"/>
    </row>
    <row r="564" spans="1:1">
      <c r="A564" s="433"/>
    </row>
    <row r="565" spans="1:1">
      <c r="A565" s="433"/>
    </row>
    <row r="566" spans="1:1">
      <c r="A566" s="433"/>
    </row>
    <row r="567" spans="1:1">
      <c r="A567" s="433"/>
    </row>
    <row r="568" spans="1:1">
      <c r="A568" s="433"/>
    </row>
    <row r="569" spans="1:1">
      <c r="A569" s="433"/>
    </row>
    <row r="570" spans="1:1">
      <c r="A570" s="433"/>
    </row>
    <row r="571" spans="1:1">
      <c r="A571" s="433"/>
    </row>
    <row r="572" spans="1:1">
      <c r="A572" s="433"/>
    </row>
    <row r="573" spans="1:1">
      <c r="A573" s="433"/>
    </row>
    <row r="574" spans="1:1">
      <c r="A574" s="433"/>
    </row>
    <row r="575" spans="1:1">
      <c r="A575" s="433"/>
    </row>
    <row r="576" spans="1:1">
      <c r="A576" s="433"/>
    </row>
    <row r="577" spans="1:1">
      <c r="A577" s="433"/>
    </row>
    <row r="578" spans="1:1">
      <c r="A578" s="433"/>
    </row>
    <row r="579" spans="1:1">
      <c r="A579" s="433"/>
    </row>
    <row r="580" spans="1:1">
      <c r="A580" s="433"/>
    </row>
    <row r="581" spans="1:1">
      <c r="A581" s="433"/>
    </row>
    <row r="582" spans="1:1">
      <c r="A582" s="433"/>
    </row>
    <row r="583" spans="1:1">
      <c r="A583" s="433"/>
    </row>
    <row r="584" spans="1:1">
      <c r="A584" s="433"/>
    </row>
    <row r="585" spans="1:1">
      <c r="A585" s="433"/>
    </row>
    <row r="586" spans="1:1">
      <c r="A586" s="433"/>
    </row>
    <row r="587" spans="1:1">
      <c r="A587" s="433"/>
    </row>
    <row r="588" spans="1:1">
      <c r="A588" s="433"/>
    </row>
    <row r="589" spans="1:1">
      <c r="A589" s="433"/>
    </row>
    <row r="590" spans="1:1">
      <c r="A590" s="433"/>
    </row>
    <row r="591" spans="1:1">
      <c r="A591" s="433"/>
    </row>
    <row r="592" spans="1:1">
      <c r="A592" s="433"/>
    </row>
    <row r="593" spans="1:1">
      <c r="A593" s="433"/>
    </row>
    <row r="594" spans="1:1">
      <c r="A594" s="433"/>
    </row>
    <row r="595" spans="1:1">
      <c r="A595" s="433"/>
    </row>
    <row r="596" spans="1:1">
      <c r="A596" s="433"/>
    </row>
    <row r="597" spans="1:1">
      <c r="A597" s="433"/>
    </row>
    <row r="598" spans="1:1">
      <c r="A598" s="433"/>
    </row>
    <row r="599" spans="1:1">
      <c r="A599" s="433"/>
    </row>
    <row r="600" spans="1:1">
      <c r="A600" s="433"/>
    </row>
    <row r="601" spans="1:1">
      <c r="A601" s="433"/>
    </row>
    <row r="602" spans="1:1">
      <c r="A602" s="433"/>
    </row>
    <row r="603" spans="1:1">
      <c r="A603" s="433"/>
    </row>
    <row r="604" spans="1:1">
      <c r="A604" s="433"/>
    </row>
    <row r="605" spans="1:1">
      <c r="A605" s="433"/>
    </row>
    <row r="606" spans="1:1">
      <c r="A606" s="433"/>
    </row>
    <row r="607" spans="1:1">
      <c r="A607" s="433"/>
    </row>
    <row r="608" spans="1:1">
      <c r="A608" s="433"/>
    </row>
    <row r="609" spans="1:1">
      <c r="A609" s="433"/>
    </row>
    <row r="610" spans="1:1">
      <c r="A610" s="433"/>
    </row>
    <row r="611" spans="1:1">
      <c r="A611" s="433"/>
    </row>
    <row r="612" spans="1:1">
      <c r="A612" s="433"/>
    </row>
    <row r="613" spans="1:1">
      <c r="A613" s="433"/>
    </row>
    <row r="614" spans="1:1">
      <c r="A614" s="433"/>
    </row>
    <row r="615" spans="1:1">
      <c r="A615" s="433"/>
    </row>
    <row r="616" spans="1:1">
      <c r="A616" s="433"/>
    </row>
    <row r="617" spans="1:1">
      <c r="A617" s="433"/>
    </row>
    <row r="618" spans="1:1">
      <c r="A618" s="433"/>
    </row>
    <row r="619" spans="1:1">
      <c r="A619" s="433"/>
    </row>
    <row r="620" spans="1:1">
      <c r="A620" s="433"/>
    </row>
    <row r="621" spans="1:1">
      <c r="A621" s="433"/>
    </row>
    <row r="622" spans="1:1">
      <c r="A622" s="433"/>
    </row>
    <row r="623" spans="1:1">
      <c r="A623" s="433"/>
    </row>
    <row r="624" spans="1:1">
      <c r="A624" s="433"/>
    </row>
    <row r="625" spans="1:1">
      <c r="A625" s="433"/>
    </row>
    <row r="626" spans="1:1">
      <c r="A626" s="433"/>
    </row>
    <row r="627" spans="1:1">
      <c r="A627" s="433"/>
    </row>
    <row r="628" spans="1:1">
      <c r="A628" s="433"/>
    </row>
    <row r="629" spans="1:1">
      <c r="A629" s="433"/>
    </row>
    <row r="630" spans="1:1">
      <c r="A630" s="433"/>
    </row>
    <row r="631" spans="1:1">
      <c r="A631" s="433"/>
    </row>
    <row r="632" spans="1:1">
      <c r="A632" s="433"/>
    </row>
    <row r="633" spans="1:1">
      <c r="A633" s="433"/>
    </row>
    <row r="634" spans="1:1">
      <c r="A634" s="433"/>
    </row>
    <row r="635" spans="1:1">
      <c r="A635" s="433"/>
    </row>
    <row r="636" spans="1:1">
      <c r="A636" s="433"/>
    </row>
    <row r="637" spans="1:1">
      <c r="A637" s="433"/>
    </row>
    <row r="638" spans="1:1">
      <c r="A638" s="433"/>
    </row>
    <row r="639" spans="1:1">
      <c r="A639" s="433"/>
    </row>
    <row r="640" spans="1:1">
      <c r="A640" s="433"/>
    </row>
    <row r="641" spans="1:1">
      <c r="A641" s="433"/>
    </row>
    <row r="642" spans="1:1">
      <c r="A642" s="433"/>
    </row>
    <row r="643" spans="1:1">
      <c r="A643" s="433"/>
    </row>
    <row r="644" spans="1:1">
      <c r="A644" s="433"/>
    </row>
    <row r="645" spans="1:1">
      <c r="A645" s="433"/>
    </row>
    <row r="646" spans="1:1">
      <c r="A646" s="433"/>
    </row>
    <row r="647" spans="1:1">
      <c r="A647" s="433"/>
    </row>
    <row r="648" spans="1:1">
      <c r="A648" s="433"/>
    </row>
    <row r="649" spans="1:1">
      <c r="A649" s="433"/>
    </row>
    <row r="650" spans="1:1">
      <c r="A650" s="433"/>
    </row>
    <row r="651" spans="1:1">
      <c r="A651" s="433"/>
    </row>
    <row r="652" spans="1:1">
      <c r="A652" s="433"/>
    </row>
    <row r="653" spans="1:1">
      <c r="A653" s="433"/>
    </row>
    <row r="654" spans="1:1">
      <c r="A654" s="433"/>
    </row>
    <row r="655" spans="1:1">
      <c r="A655" s="433"/>
    </row>
    <row r="656" spans="1:1">
      <c r="A656" s="433"/>
    </row>
    <row r="657" spans="1:1">
      <c r="A657" s="433"/>
    </row>
    <row r="658" spans="1:1">
      <c r="A658" s="433"/>
    </row>
    <row r="659" spans="1:1">
      <c r="A659" s="433"/>
    </row>
    <row r="660" spans="1:1">
      <c r="A660" s="433"/>
    </row>
    <row r="661" spans="1:1">
      <c r="A661" s="433"/>
    </row>
    <row r="662" spans="1:1">
      <c r="A662" s="433"/>
    </row>
    <row r="663" spans="1:1">
      <c r="A663" s="433"/>
    </row>
    <row r="664" spans="1:1">
      <c r="A664" s="433"/>
    </row>
    <row r="665" spans="1:1">
      <c r="A665" s="433"/>
    </row>
    <row r="666" spans="1:1">
      <c r="A666" s="433"/>
    </row>
    <row r="667" spans="1:1">
      <c r="A667" s="433"/>
    </row>
    <row r="668" spans="1:1">
      <c r="A668" s="433"/>
    </row>
    <row r="669" spans="1:1">
      <c r="A669" s="433"/>
    </row>
    <row r="670" spans="1:1">
      <c r="A670" s="433"/>
    </row>
    <row r="671" spans="1:1">
      <c r="A671" s="433"/>
    </row>
    <row r="672" spans="1:1">
      <c r="A672" s="433"/>
    </row>
    <row r="673" spans="1:1">
      <c r="A673" s="433"/>
    </row>
    <row r="674" spans="1:1">
      <c r="A674" s="433"/>
    </row>
    <row r="675" spans="1:1">
      <c r="A675" s="433"/>
    </row>
    <row r="676" spans="1:1">
      <c r="A676" s="433"/>
    </row>
    <row r="677" spans="1:1">
      <c r="A677" s="433"/>
    </row>
    <row r="678" spans="1:1">
      <c r="A678" s="433"/>
    </row>
    <row r="679" spans="1:1">
      <c r="A679" s="433"/>
    </row>
    <row r="680" spans="1:1">
      <c r="A680" s="433"/>
    </row>
    <row r="681" spans="1:1">
      <c r="A681" s="433"/>
    </row>
    <row r="682" spans="1:1">
      <c r="A682" s="433"/>
    </row>
    <row r="683" spans="1:1">
      <c r="A683" s="433"/>
    </row>
    <row r="684" spans="1:1">
      <c r="A684" s="433"/>
    </row>
    <row r="685" spans="1:1">
      <c r="A685" s="433"/>
    </row>
    <row r="686" spans="1:1">
      <c r="A686" s="433"/>
    </row>
    <row r="687" spans="1:1">
      <c r="A687" s="433"/>
    </row>
    <row r="688" spans="1:1">
      <c r="A688" s="433"/>
    </row>
    <row r="689" spans="1:1">
      <c r="A689" s="433"/>
    </row>
    <row r="690" spans="1:1">
      <c r="A690" s="433"/>
    </row>
    <row r="691" spans="1:1">
      <c r="A691" s="433"/>
    </row>
    <row r="692" spans="1:1">
      <c r="A692" s="433"/>
    </row>
    <row r="693" spans="1:1">
      <c r="A693" s="433"/>
    </row>
    <row r="694" spans="1:1">
      <c r="A694" s="433"/>
    </row>
    <row r="695" spans="1:1">
      <c r="A695" s="433"/>
    </row>
    <row r="696" spans="1:1">
      <c r="A696" s="433"/>
    </row>
    <row r="697" spans="1:1">
      <c r="A697" s="433"/>
    </row>
    <row r="698" spans="1:1">
      <c r="A698" s="433"/>
    </row>
    <row r="699" spans="1:1">
      <c r="A699" s="433"/>
    </row>
    <row r="700" spans="1:1">
      <c r="A700" s="433"/>
    </row>
    <row r="701" spans="1:1">
      <c r="A701" s="433"/>
    </row>
    <row r="702" spans="1:1">
      <c r="A702" s="433"/>
    </row>
    <row r="703" spans="1:1">
      <c r="A703" s="433"/>
    </row>
    <row r="704" spans="1:1">
      <c r="A704" s="433"/>
    </row>
    <row r="705" spans="1:1">
      <c r="A705" s="433"/>
    </row>
    <row r="706" spans="1:1">
      <c r="A706" s="433"/>
    </row>
    <row r="707" spans="1:1">
      <c r="A707" s="433"/>
    </row>
    <row r="708" spans="1:1">
      <c r="A708" s="433"/>
    </row>
    <row r="709" spans="1:1">
      <c r="A709" s="433"/>
    </row>
    <row r="710" spans="1:1">
      <c r="A710" s="433"/>
    </row>
    <row r="711" spans="1:1">
      <c r="A711" s="433"/>
    </row>
    <row r="712" spans="1:1">
      <c r="A712" s="433"/>
    </row>
    <row r="713" spans="1:1">
      <c r="A713" s="433"/>
    </row>
    <row r="714" spans="1:1">
      <c r="A714" s="433"/>
    </row>
    <row r="715" spans="1:1">
      <c r="A715" s="433"/>
    </row>
    <row r="716" spans="1:1">
      <c r="A716" s="433"/>
    </row>
    <row r="717" spans="1:1">
      <c r="A717" s="433"/>
    </row>
    <row r="718" spans="1:1">
      <c r="A718" s="433"/>
    </row>
    <row r="719" spans="1:1">
      <c r="A719" s="433"/>
    </row>
    <row r="720" spans="1:1">
      <c r="A720" s="433"/>
    </row>
    <row r="721" spans="1:1">
      <c r="A721" s="433"/>
    </row>
    <row r="722" spans="1:1">
      <c r="A722" s="433"/>
    </row>
    <row r="723" spans="1:1">
      <c r="A723" s="433"/>
    </row>
    <row r="724" spans="1:1">
      <c r="A724" s="433"/>
    </row>
    <row r="725" spans="1:1">
      <c r="A725" s="433"/>
    </row>
    <row r="726" spans="1:1">
      <c r="A726" s="433"/>
    </row>
    <row r="727" spans="1:1">
      <c r="A727" s="433"/>
    </row>
    <row r="728" spans="1:1">
      <c r="A728" s="433"/>
    </row>
    <row r="729" spans="1:1">
      <c r="A729" s="433"/>
    </row>
    <row r="730" spans="1:1">
      <c r="A730" s="433"/>
    </row>
    <row r="731" spans="1:1">
      <c r="A731" s="433"/>
    </row>
    <row r="732" spans="1:1">
      <c r="A732" s="433"/>
    </row>
    <row r="733" spans="1:1">
      <c r="A733" s="433"/>
    </row>
    <row r="734" spans="1:1">
      <c r="A734" s="433"/>
    </row>
    <row r="735" spans="1:1">
      <c r="A735" s="433"/>
    </row>
    <row r="736" spans="1:1">
      <c r="A736" s="433"/>
    </row>
    <row r="737" spans="1:1">
      <c r="A737" s="433"/>
    </row>
    <row r="738" spans="1:1">
      <c r="A738" s="433"/>
    </row>
    <row r="739" spans="1:1">
      <c r="A739" s="433"/>
    </row>
    <row r="740" spans="1:1">
      <c r="A740" s="433"/>
    </row>
    <row r="741" spans="1:1">
      <c r="A741" s="433"/>
    </row>
    <row r="742" spans="1:1">
      <c r="A742" s="433"/>
    </row>
    <row r="743" spans="1:1">
      <c r="A743" s="433"/>
    </row>
    <row r="744" spans="1:1">
      <c r="A744" s="433"/>
    </row>
    <row r="745" spans="1:1">
      <c r="A745" s="433"/>
    </row>
    <row r="746" spans="1:1">
      <c r="A746" s="433"/>
    </row>
    <row r="747" spans="1:1">
      <c r="A747" s="433"/>
    </row>
    <row r="748" spans="1:1">
      <c r="A748" s="433"/>
    </row>
    <row r="749" spans="1:1">
      <c r="A749" s="433"/>
    </row>
    <row r="750" spans="1:1">
      <c r="A750" s="433"/>
    </row>
    <row r="751" spans="1:1">
      <c r="A751" s="433"/>
    </row>
    <row r="752" spans="1:1">
      <c r="A752" s="433"/>
    </row>
    <row r="753" spans="1:1">
      <c r="A753" s="433"/>
    </row>
    <row r="754" spans="1:1">
      <c r="A754" s="433"/>
    </row>
    <row r="755" spans="1:1">
      <c r="A755" s="433"/>
    </row>
    <row r="756" spans="1:1">
      <c r="A756" s="433"/>
    </row>
    <row r="757" spans="1:1">
      <c r="A757" s="433"/>
    </row>
    <row r="758" spans="1:1">
      <c r="A758" s="433"/>
    </row>
    <row r="759" spans="1:1">
      <c r="A759" s="433"/>
    </row>
    <row r="760" spans="1:1">
      <c r="A760" s="433"/>
    </row>
  </sheetData>
  <sheetProtection algorithmName="SHA-512" hashValue="5Z3cSnotivjzAHLryWPSnRY+ZjFXaEW6d2Wf1R6gBZq782HYbfvQEKi7c0XHnRwtR6qnBxuSQf/RDdoLaNtGPg==" saltValue="MAwjYeOZmKU9X/8om3umXQ==" spinCount="100000" sheet="1" objects="1" scenarios="1" formatColumns="0" formatRows="0"/>
  <autoFilter ref="A5:J9" xr:uid="{6DBEF22C-0812-4E9A-9421-B65AAF0C3E7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14">
    <mergeCell ref="B1:J1"/>
    <mergeCell ref="A2:D2"/>
    <mergeCell ref="A3:D3"/>
    <mergeCell ref="J7:J8"/>
    <mergeCell ref="I7:I8"/>
    <mergeCell ref="A5:J5"/>
    <mergeCell ref="A7:A8"/>
    <mergeCell ref="B7:B8"/>
    <mergeCell ref="F7:F8"/>
    <mergeCell ref="G7:G8"/>
    <mergeCell ref="H7:H8"/>
    <mergeCell ref="C7:C8"/>
    <mergeCell ref="D7:D8"/>
    <mergeCell ref="E7:E8"/>
  </mergeCells>
  <dataValidations count="3">
    <dataValidation type="list" allowBlank="1" showInputMessage="1" showErrorMessage="1" sqref="D9:D351" xr:uid="{8363E03B-19F5-4213-A916-0830B7078016}">
      <formula1>"Pending, Not Submitted"</formula1>
    </dataValidation>
    <dataValidation type="list" allowBlank="1" showInputMessage="1" showErrorMessage="1" sqref="I9:I351" xr:uid="{B3FB3FEA-E870-4459-A706-2D718C5F9E42}">
      <formula1>"No Impact, Minor (Less Than 5%), Moderate ( Between 5% - 10%), Major (Above 10%)"</formula1>
    </dataValidation>
    <dataValidation type="list" allowBlank="1" showInputMessage="1" showErrorMessage="1" sqref="B9:B351" xr:uid="{4DAC5B1A-9A12-4B2F-9985-81B49B4F560D}">
      <formula1>"NOC's, Method Statement, Laboratory Tests, Maintinance &amp; Calibration Reports, Third Parties Reports, Sub-Contractors Prequalification, Suplier Prequalification, Material Submital, Shop Drowings Submittal"</formula1>
    </dataValidation>
  </dataValidations>
  <printOptions horizontalCentered="1"/>
  <pageMargins left="0.23622047244094499" right="0.23622047244094499" top="0.98425196850393704" bottom="0.78740157480314998" header="0" footer="0"/>
  <pageSetup paperSize="9" scale="57" fitToHeight="30" orientation="landscape" r:id="rId1"/>
  <headerFooter>
    <oddHeader>&amp;L&amp;"+,Bold"&amp;20&amp;KC00000
&amp;"Arial,Regular"&amp;10&amp;K000000Abu Dhabi City Municipality
Infrasctructure and Municipal Assests Sector
Planning Support and Coordination Division&amp;R&amp;G</oddHeader>
    <oddFooter>&amp;LADM-MIA-4.1-F-04    Issued: 24/05/2021   Version: 04</oddFooter>
  </headerFooter>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CCD77-78D8-4020-AB27-BABA6749ECAD}">
  <sheetPr>
    <tabColor rgb="FFC00000"/>
    <pageSetUpPr fitToPage="1"/>
  </sheetPr>
  <dimension ref="A1:U64"/>
  <sheetViews>
    <sheetView topLeftCell="E1" zoomScale="75" zoomScaleNormal="75" zoomScaleSheetLayoutView="76" workbookViewId="0">
      <selection activeCell="Q10" sqref="Q10"/>
    </sheetView>
  </sheetViews>
  <sheetFormatPr defaultRowHeight="12.5"/>
  <cols>
    <col min="1" max="1" width="1.6328125" style="227" customWidth="1"/>
    <col min="2" max="2" width="5.36328125" style="227" customWidth="1"/>
    <col min="3" max="3" width="15.453125" style="409" hidden="1" customWidth="1"/>
    <col min="4" max="4" width="29.08984375" style="227" customWidth="1"/>
    <col min="5" max="5" width="33.81640625" style="227" customWidth="1"/>
    <col min="6" max="6" width="12.54296875" style="232" customWidth="1"/>
    <col min="7" max="9" width="8.6328125" style="227" customWidth="1"/>
    <col min="10" max="10" width="42" style="227" customWidth="1"/>
    <col min="11" max="13" width="8.90625" style="227" customWidth="1"/>
    <col min="14" max="14" width="28.36328125" style="410" customWidth="1"/>
    <col min="15" max="15" width="34.90625" style="410" customWidth="1"/>
    <col min="16" max="16" width="16.36328125" style="394" customWidth="1"/>
    <col min="17" max="17" width="12.1796875" style="227" customWidth="1"/>
    <col min="18" max="18" width="32.54296875" style="227" customWidth="1"/>
    <col min="19" max="199" width="8.90625" style="227"/>
    <col min="200" max="200" width="1.6328125" style="227" customWidth="1"/>
    <col min="201" max="201" width="5.36328125" style="227" customWidth="1"/>
    <col min="202" max="202" width="15.453125" style="227" customWidth="1"/>
    <col min="203" max="203" width="37.90625" style="227" customWidth="1"/>
    <col min="204" max="204" width="59.453125" style="227" customWidth="1"/>
    <col min="205" max="205" width="8.54296875" style="227" customWidth="1"/>
    <col min="206" max="206" width="8.6328125" style="227" customWidth="1"/>
    <col min="207" max="207" width="10.90625" style="227" customWidth="1"/>
    <col min="208" max="208" width="12.54296875" style="227" customWidth="1"/>
    <col min="209" max="209" width="56.90625" style="227" customWidth="1"/>
    <col min="210" max="210" width="8.54296875" style="227" customWidth="1"/>
    <col min="211" max="211" width="8.6328125" style="227" customWidth="1"/>
    <col min="212" max="212" width="10.90625" style="227" customWidth="1"/>
    <col min="213" max="213" width="26.36328125" style="227" customWidth="1"/>
    <col min="214" max="214" width="2.36328125" style="227" customWidth="1"/>
    <col min="215" max="215" width="8.36328125" style="227" customWidth="1"/>
    <col min="216" max="217" width="0" style="227" hidden="1" customWidth="1"/>
    <col min="218" max="219" width="8.36328125" style="227" customWidth="1"/>
    <col min="220" max="220" width="7.453125" style="227" customWidth="1"/>
    <col min="221" max="221" width="12" style="227" bestFit="1" customWidth="1"/>
    <col min="222" max="455" width="8.90625" style="227"/>
    <col min="456" max="456" width="1.6328125" style="227" customWidth="1"/>
    <col min="457" max="457" width="5.36328125" style="227" customWidth="1"/>
    <col min="458" max="458" width="15.453125" style="227" customWidth="1"/>
    <col min="459" max="459" width="37.90625" style="227" customWidth="1"/>
    <col min="460" max="460" width="59.453125" style="227" customWidth="1"/>
    <col min="461" max="461" width="8.54296875" style="227" customWidth="1"/>
    <col min="462" max="462" width="8.6328125" style="227" customWidth="1"/>
    <col min="463" max="463" width="10.90625" style="227" customWidth="1"/>
    <col min="464" max="464" width="12.54296875" style="227" customWidth="1"/>
    <col min="465" max="465" width="56.90625" style="227" customWidth="1"/>
    <col min="466" max="466" width="8.54296875" style="227" customWidth="1"/>
    <col min="467" max="467" width="8.6328125" style="227" customWidth="1"/>
    <col min="468" max="468" width="10.90625" style="227" customWidth="1"/>
    <col min="469" max="469" width="26.36328125" style="227" customWidth="1"/>
    <col min="470" max="470" width="2.36328125" style="227" customWidth="1"/>
    <col min="471" max="471" width="8.36328125" style="227" customWidth="1"/>
    <col min="472" max="473" width="0" style="227" hidden="1" customWidth="1"/>
    <col min="474" max="475" width="8.36328125" style="227" customWidth="1"/>
    <col min="476" max="476" width="7.453125" style="227" customWidth="1"/>
    <col min="477" max="477" width="12" style="227" bestFit="1" customWidth="1"/>
    <col min="478" max="711" width="8.90625" style="227"/>
    <col min="712" max="712" width="1.6328125" style="227" customWidth="1"/>
    <col min="713" max="713" width="5.36328125" style="227" customWidth="1"/>
    <col min="714" max="714" width="15.453125" style="227" customWidth="1"/>
    <col min="715" max="715" width="37.90625" style="227" customWidth="1"/>
    <col min="716" max="716" width="59.453125" style="227" customWidth="1"/>
    <col min="717" max="717" width="8.54296875" style="227" customWidth="1"/>
    <col min="718" max="718" width="8.6328125" style="227" customWidth="1"/>
    <col min="719" max="719" width="10.90625" style="227" customWidth="1"/>
    <col min="720" max="720" width="12.54296875" style="227" customWidth="1"/>
    <col min="721" max="721" width="56.90625" style="227" customWidth="1"/>
    <col min="722" max="722" width="8.54296875" style="227" customWidth="1"/>
    <col min="723" max="723" width="8.6328125" style="227" customWidth="1"/>
    <col min="724" max="724" width="10.90625" style="227" customWidth="1"/>
    <col min="725" max="725" width="26.36328125" style="227" customWidth="1"/>
    <col min="726" max="726" width="2.36328125" style="227" customWidth="1"/>
    <col min="727" max="727" width="8.36328125" style="227" customWidth="1"/>
    <col min="728" max="729" width="0" style="227" hidden="1" customWidth="1"/>
    <col min="730" max="731" width="8.36328125" style="227" customWidth="1"/>
    <col min="732" max="732" width="7.453125" style="227" customWidth="1"/>
    <col min="733" max="733" width="12" style="227" bestFit="1" customWidth="1"/>
    <col min="734" max="967" width="8.90625" style="227"/>
    <col min="968" max="968" width="1.6328125" style="227" customWidth="1"/>
    <col min="969" max="969" width="5.36328125" style="227" customWidth="1"/>
    <col min="970" max="970" width="15.453125" style="227" customWidth="1"/>
    <col min="971" max="971" width="37.90625" style="227" customWidth="1"/>
    <col min="972" max="972" width="59.453125" style="227" customWidth="1"/>
    <col min="973" max="973" width="8.54296875" style="227" customWidth="1"/>
    <col min="974" max="974" width="8.6328125" style="227" customWidth="1"/>
    <col min="975" max="975" width="10.90625" style="227" customWidth="1"/>
    <col min="976" max="976" width="12.54296875" style="227" customWidth="1"/>
    <col min="977" max="977" width="56.90625" style="227" customWidth="1"/>
    <col min="978" max="978" width="8.54296875" style="227" customWidth="1"/>
    <col min="979" max="979" width="8.6328125" style="227" customWidth="1"/>
    <col min="980" max="980" width="10.90625" style="227" customWidth="1"/>
    <col min="981" max="981" width="26.36328125" style="227" customWidth="1"/>
    <col min="982" max="982" width="2.36328125" style="227" customWidth="1"/>
    <col min="983" max="983" width="8.36328125" style="227" customWidth="1"/>
    <col min="984" max="985" width="0" style="227" hidden="1" customWidth="1"/>
    <col min="986" max="987" width="8.36328125" style="227" customWidth="1"/>
    <col min="988" max="988" width="7.453125" style="227" customWidth="1"/>
    <col min="989" max="989" width="12" style="227" bestFit="1" customWidth="1"/>
    <col min="990" max="1223" width="8.90625" style="227"/>
    <col min="1224" max="1224" width="1.6328125" style="227" customWidth="1"/>
    <col min="1225" max="1225" width="5.36328125" style="227" customWidth="1"/>
    <col min="1226" max="1226" width="15.453125" style="227" customWidth="1"/>
    <col min="1227" max="1227" width="37.90625" style="227" customWidth="1"/>
    <col min="1228" max="1228" width="59.453125" style="227" customWidth="1"/>
    <col min="1229" max="1229" width="8.54296875" style="227" customWidth="1"/>
    <col min="1230" max="1230" width="8.6328125" style="227" customWidth="1"/>
    <col min="1231" max="1231" width="10.90625" style="227" customWidth="1"/>
    <col min="1232" max="1232" width="12.54296875" style="227" customWidth="1"/>
    <col min="1233" max="1233" width="56.90625" style="227" customWidth="1"/>
    <col min="1234" max="1234" width="8.54296875" style="227" customWidth="1"/>
    <col min="1235" max="1235" width="8.6328125" style="227" customWidth="1"/>
    <col min="1236" max="1236" width="10.90625" style="227" customWidth="1"/>
    <col min="1237" max="1237" width="26.36328125" style="227" customWidth="1"/>
    <col min="1238" max="1238" width="2.36328125" style="227" customWidth="1"/>
    <col min="1239" max="1239" width="8.36328125" style="227" customWidth="1"/>
    <col min="1240" max="1241" width="0" style="227" hidden="1" customWidth="1"/>
    <col min="1242" max="1243" width="8.36328125" style="227" customWidth="1"/>
    <col min="1244" max="1244" width="7.453125" style="227" customWidth="1"/>
    <col min="1245" max="1245" width="12" style="227" bestFit="1" customWidth="1"/>
    <col min="1246" max="1479" width="8.90625" style="227"/>
    <col min="1480" max="1480" width="1.6328125" style="227" customWidth="1"/>
    <col min="1481" max="1481" width="5.36328125" style="227" customWidth="1"/>
    <col min="1482" max="1482" width="15.453125" style="227" customWidth="1"/>
    <col min="1483" max="1483" width="37.90625" style="227" customWidth="1"/>
    <col min="1484" max="1484" width="59.453125" style="227" customWidth="1"/>
    <col min="1485" max="1485" width="8.54296875" style="227" customWidth="1"/>
    <col min="1486" max="1486" width="8.6328125" style="227" customWidth="1"/>
    <col min="1487" max="1487" width="10.90625" style="227" customWidth="1"/>
    <col min="1488" max="1488" width="12.54296875" style="227" customWidth="1"/>
    <col min="1489" max="1489" width="56.90625" style="227" customWidth="1"/>
    <col min="1490" max="1490" width="8.54296875" style="227" customWidth="1"/>
    <col min="1491" max="1491" width="8.6328125" style="227" customWidth="1"/>
    <col min="1492" max="1492" width="10.90625" style="227" customWidth="1"/>
    <col min="1493" max="1493" width="26.36328125" style="227" customWidth="1"/>
    <col min="1494" max="1494" width="2.36328125" style="227" customWidth="1"/>
    <col min="1495" max="1495" width="8.36328125" style="227" customWidth="1"/>
    <col min="1496" max="1497" width="0" style="227" hidden="1" customWidth="1"/>
    <col min="1498" max="1499" width="8.36328125" style="227" customWidth="1"/>
    <col min="1500" max="1500" width="7.453125" style="227" customWidth="1"/>
    <col min="1501" max="1501" width="12" style="227" bestFit="1" customWidth="1"/>
    <col min="1502" max="1735" width="8.90625" style="227"/>
    <col min="1736" max="1736" width="1.6328125" style="227" customWidth="1"/>
    <col min="1737" max="1737" width="5.36328125" style="227" customWidth="1"/>
    <col min="1738" max="1738" width="15.453125" style="227" customWidth="1"/>
    <col min="1739" max="1739" width="37.90625" style="227" customWidth="1"/>
    <col min="1740" max="1740" width="59.453125" style="227" customWidth="1"/>
    <col min="1741" max="1741" width="8.54296875" style="227" customWidth="1"/>
    <col min="1742" max="1742" width="8.6328125" style="227" customWidth="1"/>
    <col min="1743" max="1743" width="10.90625" style="227" customWidth="1"/>
    <col min="1744" max="1744" width="12.54296875" style="227" customWidth="1"/>
    <col min="1745" max="1745" width="56.90625" style="227" customWidth="1"/>
    <col min="1746" max="1746" width="8.54296875" style="227" customWidth="1"/>
    <col min="1747" max="1747" width="8.6328125" style="227" customWidth="1"/>
    <col min="1748" max="1748" width="10.90625" style="227" customWidth="1"/>
    <col min="1749" max="1749" width="26.36328125" style="227" customWidth="1"/>
    <col min="1750" max="1750" width="2.36328125" style="227" customWidth="1"/>
    <col min="1751" max="1751" width="8.36328125" style="227" customWidth="1"/>
    <col min="1752" max="1753" width="0" style="227" hidden="1" customWidth="1"/>
    <col min="1754" max="1755" width="8.36328125" style="227" customWidth="1"/>
    <col min="1756" max="1756" width="7.453125" style="227" customWidth="1"/>
    <col min="1757" max="1757" width="12" style="227" bestFit="1" customWidth="1"/>
    <col min="1758" max="1991" width="8.90625" style="227"/>
    <col min="1992" max="1992" width="1.6328125" style="227" customWidth="1"/>
    <col min="1993" max="1993" width="5.36328125" style="227" customWidth="1"/>
    <col min="1994" max="1994" width="15.453125" style="227" customWidth="1"/>
    <col min="1995" max="1995" width="37.90625" style="227" customWidth="1"/>
    <col min="1996" max="1996" width="59.453125" style="227" customWidth="1"/>
    <col min="1997" max="1997" width="8.54296875" style="227" customWidth="1"/>
    <col min="1998" max="1998" width="8.6328125" style="227" customWidth="1"/>
    <col min="1999" max="1999" width="10.90625" style="227" customWidth="1"/>
    <col min="2000" max="2000" width="12.54296875" style="227" customWidth="1"/>
    <col min="2001" max="2001" width="56.90625" style="227" customWidth="1"/>
    <col min="2002" max="2002" width="8.54296875" style="227" customWidth="1"/>
    <col min="2003" max="2003" width="8.6328125" style="227" customWidth="1"/>
    <col min="2004" max="2004" width="10.90625" style="227" customWidth="1"/>
    <col min="2005" max="2005" width="26.36328125" style="227" customWidth="1"/>
    <col min="2006" max="2006" width="2.36328125" style="227" customWidth="1"/>
    <col min="2007" max="2007" width="8.36328125" style="227" customWidth="1"/>
    <col min="2008" max="2009" width="0" style="227" hidden="1" customWidth="1"/>
    <col min="2010" max="2011" width="8.36328125" style="227" customWidth="1"/>
    <col min="2012" max="2012" width="7.453125" style="227" customWidth="1"/>
    <col min="2013" max="2013" width="12" style="227" bestFit="1" customWidth="1"/>
    <col min="2014" max="2247" width="8.90625" style="227"/>
    <col min="2248" max="2248" width="1.6328125" style="227" customWidth="1"/>
    <col min="2249" max="2249" width="5.36328125" style="227" customWidth="1"/>
    <col min="2250" max="2250" width="15.453125" style="227" customWidth="1"/>
    <col min="2251" max="2251" width="37.90625" style="227" customWidth="1"/>
    <col min="2252" max="2252" width="59.453125" style="227" customWidth="1"/>
    <col min="2253" max="2253" width="8.54296875" style="227" customWidth="1"/>
    <col min="2254" max="2254" width="8.6328125" style="227" customWidth="1"/>
    <col min="2255" max="2255" width="10.90625" style="227" customWidth="1"/>
    <col min="2256" max="2256" width="12.54296875" style="227" customWidth="1"/>
    <col min="2257" max="2257" width="56.90625" style="227" customWidth="1"/>
    <col min="2258" max="2258" width="8.54296875" style="227" customWidth="1"/>
    <col min="2259" max="2259" width="8.6328125" style="227" customWidth="1"/>
    <col min="2260" max="2260" width="10.90625" style="227" customWidth="1"/>
    <col min="2261" max="2261" width="26.36328125" style="227" customWidth="1"/>
    <col min="2262" max="2262" width="2.36328125" style="227" customWidth="1"/>
    <col min="2263" max="2263" width="8.36328125" style="227" customWidth="1"/>
    <col min="2264" max="2265" width="0" style="227" hidden="1" customWidth="1"/>
    <col min="2266" max="2267" width="8.36328125" style="227" customWidth="1"/>
    <col min="2268" max="2268" width="7.453125" style="227" customWidth="1"/>
    <col min="2269" max="2269" width="12" style="227" bestFit="1" customWidth="1"/>
    <col min="2270" max="2503" width="8.90625" style="227"/>
    <col min="2504" max="2504" width="1.6328125" style="227" customWidth="1"/>
    <col min="2505" max="2505" width="5.36328125" style="227" customWidth="1"/>
    <col min="2506" max="2506" width="15.453125" style="227" customWidth="1"/>
    <col min="2507" max="2507" width="37.90625" style="227" customWidth="1"/>
    <col min="2508" max="2508" width="59.453125" style="227" customWidth="1"/>
    <col min="2509" max="2509" width="8.54296875" style="227" customWidth="1"/>
    <col min="2510" max="2510" width="8.6328125" style="227" customWidth="1"/>
    <col min="2511" max="2511" width="10.90625" style="227" customWidth="1"/>
    <col min="2512" max="2512" width="12.54296875" style="227" customWidth="1"/>
    <col min="2513" max="2513" width="56.90625" style="227" customWidth="1"/>
    <col min="2514" max="2514" width="8.54296875" style="227" customWidth="1"/>
    <col min="2515" max="2515" width="8.6328125" style="227" customWidth="1"/>
    <col min="2516" max="2516" width="10.90625" style="227" customWidth="1"/>
    <col min="2517" max="2517" width="26.36328125" style="227" customWidth="1"/>
    <col min="2518" max="2518" width="2.36328125" style="227" customWidth="1"/>
    <col min="2519" max="2519" width="8.36328125" style="227" customWidth="1"/>
    <col min="2520" max="2521" width="0" style="227" hidden="1" customWidth="1"/>
    <col min="2522" max="2523" width="8.36328125" style="227" customWidth="1"/>
    <col min="2524" max="2524" width="7.453125" style="227" customWidth="1"/>
    <col min="2525" max="2525" width="12" style="227" bestFit="1" customWidth="1"/>
    <col min="2526" max="2759" width="8.90625" style="227"/>
    <col min="2760" max="2760" width="1.6328125" style="227" customWidth="1"/>
    <col min="2761" max="2761" width="5.36328125" style="227" customWidth="1"/>
    <col min="2762" max="2762" width="15.453125" style="227" customWidth="1"/>
    <col min="2763" max="2763" width="37.90625" style="227" customWidth="1"/>
    <col min="2764" max="2764" width="59.453125" style="227" customWidth="1"/>
    <col min="2765" max="2765" width="8.54296875" style="227" customWidth="1"/>
    <col min="2766" max="2766" width="8.6328125" style="227" customWidth="1"/>
    <col min="2767" max="2767" width="10.90625" style="227" customWidth="1"/>
    <col min="2768" max="2768" width="12.54296875" style="227" customWidth="1"/>
    <col min="2769" max="2769" width="56.90625" style="227" customWidth="1"/>
    <col min="2770" max="2770" width="8.54296875" style="227" customWidth="1"/>
    <col min="2771" max="2771" width="8.6328125" style="227" customWidth="1"/>
    <col min="2772" max="2772" width="10.90625" style="227" customWidth="1"/>
    <col min="2773" max="2773" width="26.36328125" style="227" customWidth="1"/>
    <col min="2774" max="2774" width="2.36328125" style="227" customWidth="1"/>
    <col min="2775" max="2775" width="8.36328125" style="227" customWidth="1"/>
    <col min="2776" max="2777" width="0" style="227" hidden="1" customWidth="1"/>
    <col min="2778" max="2779" width="8.36328125" style="227" customWidth="1"/>
    <col min="2780" max="2780" width="7.453125" style="227" customWidth="1"/>
    <col min="2781" max="2781" width="12" style="227" bestFit="1" customWidth="1"/>
    <col min="2782" max="3015" width="8.90625" style="227"/>
    <col min="3016" max="3016" width="1.6328125" style="227" customWidth="1"/>
    <col min="3017" max="3017" width="5.36328125" style="227" customWidth="1"/>
    <col min="3018" max="3018" width="15.453125" style="227" customWidth="1"/>
    <col min="3019" max="3019" width="37.90625" style="227" customWidth="1"/>
    <col min="3020" max="3020" width="59.453125" style="227" customWidth="1"/>
    <col min="3021" max="3021" width="8.54296875" style="227" customWidth="1"/>
    <col min="3022" max="3022" width="8.6328125" style="227" customWidth="1"/>
    <col min="3023" max="3023" width="10.90625" style="227" customWidth="1"/>
    <col min="3024" max="3024" width="12.54296875" style="227" customWidth="1"/>
    <col min="3025" max="3025" width="56.90625" style="227" customWidth="1"/>
    <col min="3026" max="3026" width="8.54296875" style="227" customWidth="1"/>
    <col min="3027" max="3027" width="8.6328125" style="227" customWidth="1"/>
    <col min="3028" max="3028" width="10.90625" style="227" customWidth="1"/>
    <col min="3029" max="3029" width="26.36328125" style="227" customWidth="1"/>
    <col min="3030" max="3030" width="2.36328125" style="227" customWidth="1"/>
    <col min="3031" max="3031" width="8.36328125" style="227" customWidth="1"/>
    <col min="3032" max="3033" width="0" style="227" hidden="1" customWidth="1"/>
    <col min="3034" max="3035" width="8.36328125" style="227" customWidth="1"/>
    <col min="3036" max="3036" width="7.453125" style="227" customWidth="1"/>
    <col min="3037" max="3037" width="12" style="227" bestFit="1" customWidth="1"/>
    <col min="3038" max="3271" width="8.90625" style="227"/>
    <col min="3272" max="3272" width="1.6328125" style="227" customWidth="1"/>
    <col min="3273" max="3273" width="5.36328125" style="227" customWidth="1"/>
    <col min="3274" max="3274" width="15.453125" style="227" customWidth="1"/>
    <col min="3275" max="3275" width="37.90625" style="227" customWidth="1"/>
    <col min="3276" max="3276" width="59.453125" style="227" customWidth="1"/>
    <col min="3277" max="3277" width="8.54296875" style="227" customWidth="1"/>
    <col min="3278" max="3278" width="8.6328125" style="227" customWidth="1"/>
    <col min="3279" max="3279" width="10.90625" style="227" customWidth="1"/>
    <col min="3280" max="3280" width="12.54296875" style="227" customWidth="1"/>
    <col min="3281" max="3281" width="56.90625" style="227" customWidth="1"/>
    <col min="3282" max="3282" width="8.54296875" style="227" customWidth="1"/>
    <col min="3283" max="3283" width="8.6328125" style="227" customWidth="1"/>
    <col min="3284" max="3284" width="10.90625" style="227" customWidth="1"/>
    <col min="3285" max="3285" width="26.36328125" style="227" customWidth="1"/>
    <col min="3286" max="3286" width="2.36328125" style="227" customWidth="1"/>
    <col min="3287" max="3287" width="8.36328125" style="227" customWidth="1"/>
    <col min="3288" max="3289" width="0" style="227" hidden="1" customWidth="1"/>
    <col min="3290" max="3291" width="8.36328125" style="227" customWidth="1"/>
    <col min="3292" max="3292" width="7.453125" style="227" customWidth="1"/>
    <col min="3293" max="3293" width="12" style="227" bestFit="1" customWidth="1"/>
    <col min="3294" max="3527" width="8.90625" style="227"/>
    <col min="3528" max="3528" width="1.6328125" style="227" customWidth="1"/>
    <col min="3529" max="3529" width="5.36328125" style="227" customWidth="1"/>
    <col min="3530" max="3530" width="15.453125" style="227" customWidth="1"/>
    <col min="3531" max="3531" width="37.90625" style="227" customWidth="1"/>
    <col min="3532" max="3532" width="59.453125" style="227" customWidth="1"/>
    <col min="3533" max="3533" width="8.54296875" style="227" customWidth="1"/>
    <col min="3534" max="3534" width="8.6328125" style="227" customWidth="1"/>
    <col min="3535" max="3535" width="10.90625" style="227" customWidth="1"/>
    <col min="3536" max="3536" width="12.54296875" style="227" customWidth="1"/>
    <col min="3537" max="3537" width="56.90625" style="227" customWidth="1"/>
    <col min="3538" max="3538" width="8.54296875" style="227" customWidth="1"/>
    <col min="3539" max="3539" width="8.6328125" style="227" customWidth="1"/>
    <col min="3540" max="3540" width="10.90625" style="227" customWidth="1"/>
    <col min="3541" max="3541" width="26.36328125" style="227" customWidth="1"/>
    <col min="3542" max="3542" width="2.36328125" style="227" customWidth="1"/>
    <col min="3543" max="3543" width="8.36328125" style="227" customWidth="1"/>
    <col min="3544" max="3545" width="0" style="227" hidden="1" customWidth="1"/>
    <col min="3546" max="3547" width="8.36328125" style="227" customWidth="1"/>
    <col min="3548" max="3548" width="7.453125" style="227" customWidth="1"/>
    <col min="3549" max="3549" width="12" style="227" bestFit="1" customWidth="1"/>
    <col min="3550" max="3783" width="8.90625" style="227"/>
    <col min="3784" max="3784" width="1.6328125" style="227" customWidth="1"/>
    <col min="3785" max="3785" width="5.36328125" style="227" customWidth="1"/>
    <col min="3786" max="3786" width="15.453125" style="227" customWidth="1"/>
    <col min="3787" max="3787" width="37.90625" style="227" customWidth="1"/>
    <col min="3788" max="3788" width="59.453125" style="227" customWidth="1"/>
    <col min="3789" max="3789" width="8.54296875" style="227" customWidth="1"/>
    <col min="3790" max="3790" width="8.6328125" style="227" customWidth="1"/>
    <col min="3791" max="3791" width="10.90625" style="227" customWidth="1"/>
    <col min="3792" max="3792" width="12.54296875" style="227" customWidth="1"/>
    <col min="3793" max="3793" width="56.90625" style="227" customWidth="1"/>
    <col min="3794" max="3794" width="8.54296875" style="227" customWidth="1"/>
    <col min="3795" max="3795" width="8.6328125" style="227" customWidth="1"/>
    <col min="3796" max="3796" width="10.90625" style="227" customWidth="1"/>
    <col min="3797" max="3797" width="26.36328125" style="227" customWidth="1"/>
    <col min="3798" max="3798" width="2.36328125" style="227" customWidth="1"/>
    <col min="3799" max="3799" width="8.36328125" style="227" customWidth="1"/>
    <col min="3800" max="3801" width="0" style="227" hidden="1" customWidth="1"/>
    <col min="3802" max="3803" width="8.36328125" style="227" customWidth="1"/>
    <col min="3804" max="3804" width="7.453125" style="227" customWidth="1"/>
    <col min="3805" max="3805" width="12" style="227" bestFit="1" customWidth="1"/>
    <col min="3806" max="4039" width="8.90625" style="227"/>
    <col min="4040" max="4040" width="1.6328125" style="227" customWidth="1"/>
    <col min="4041" max="4041" width="5.36328125" style="227" customWidth="1"/>
    <col min="4042" max="4042" width="15.453125" style="227" customWidth="1"/>
    <col min="4043" max="4043" width="37.90625" style="227" customWidth="1"/>
    <col min="4044" max="4044" width="59.453125" style="227" customWidth="1"/>
    <col min="4045" max="4045" width="8.54296875" style="227" customWidth="1"/>
    <col min="4046" max="4046" width="8.6328125" style="227" customWidth="1"/>
    <col min="4047" max="4047" width="10.90625" style="227" customWidth="1"/>
    <col min="4048" max="4048" width="12.54296875" style="227" customWidth="1"/>
    <col min="4049" max="4049" width="56.90625" style="227" customWidth="1"/>
    <col min="4050" max="4050" width="8.54296875" style="227" customWidth="1"/>
    <col min="4051" max="4051" width="8.6328125" style="227" customWidth="1"/>
    <col min="4052" max="4052" width="10.90625" style="227" customWidth="1"/>
    <col min="4053" max="4053" width="26.36328125" style="227" customWidth="1"/>
    <col min="4054" max="4054" width="2.36328125" style="227" customWidth="1"/>
    <col min="4055" max="4055" width="8.36328125" style="227" customWidth="1"/>
    <col min="4056" max="4057" width="0" style="227" hidden="1" customWidth="1"/>
    <col min="4058" max="4059" width="8.36328125" style="227" customWidth="1"/>
    <col min="4060" max="4060" width="7.453125" style="227" customWidth="1"/>
    <col min="4061" max="4061" width="12" style="227" bestFit="1" customWidth="1"/>
    <col min="4062" max="4295" width="8.90625" style="227"/>
    <col min="4296" max="4296" width="1.6328125" style="227" customWidth="1"/>
    <col min="4297" max="4297" width="5.36328125" style="227" customWidth="1"/>
    <col min="4298" max="4298" width="15.453125" style="227" customWidth="1"/>
    <col min="4299" max="4299" width="37.90625" style="227" customWidth="1"/>
    <col min="4300" max="4300" width="59.453125" style="227" customWidth="1"/>
    <col min="4301" max="4301" width="8.54296875" style="227" customWidth="1"/>
    <col min="4302" max="4302" width="8.6328125" style="227" customWidth="1"/>
    <col min="4303" max="4303" width="10.90625" style="227" customWidth="1"/>
    <col min="4304" max="4304" width="12.54296875" style="227" customWidth="1"/>
    <col min="4305" max="4305" width="56.90625" style="227" customWidth="1"/>
    <col min="4306" max="4306" width="8.54296875" style="227" customWidth="1"/>
    <col min="4307" max="4307" width="8.6328125" style="227" customWidth="1"/>
    <col min="4308" max="4308" width="10.90625" style="227" customWidth="1"/>
    <col min="4309" max="4309" width="26.36328125" style="227" customWidth="1"/>
    <col min="4310" max="4310" width="2.36328125" style="227" customWidth="1"/>
    <col min="4311" max="4311" width="8.36328125" style="227" customWidth="1"/>
    <col min="4312" max="4313" width="0" style="227" hidden="1" customWidth="1"/>
    <col min="4314" max="4315" width="8.36328125" style="227" customWidth="1"/>
    <col min="4316" max="4316" width="7.453125" style="227" customWidth="1"/>
    <col min="4317" max="4317" width="12" style="227" bestFit="1" customWidth="1"/>
    <col min="4318" max="4551" width="8.90625" style="227"/>
    <col min="4552" max="4552" width="1.6328125" style="227" customWidth="1"/>
    <col min="4553" max="4553" width="5.36328125" style="227" customWidth="1"/>
    <col min="4554" max="4554" width="15.453125" style="227" customWidth="1"/>
    <col min="4555" max="4555" width="37.90625" style="227" customWidth="1"/>
    <col min="4556" max="4556" width="59.453125" style="227" customWidth="1"/>
    <col min="4557" max="4557" width="8.54296875" style="227" customWidth="1"/>
    <col min="4558" max="4558" width="8.6328125" style="227" customWidth="1"/>
    <col min="4559" max="4559" width="10.90625" style="227" customWidth="1"/>
    <col min="4560" max="4560" width="12.54296875" style="227" customWidth="1"/>
    <col min="4561" max="4561" width="56.90625" style="227" customWidth="1"/>
    <col min="4562" max="4562" width="8.54296875" style="227" customWidth="1"/>
    <col min="4563" max="4563" width="8.6328125" style="227" customWidth="1"/>
    <col min="4564" max="4564" width="10.90625" style="227" customWidth="1"/>
    <col min="4565" max="4565" width="26.36328125" style="227" customWidth="1"/>
    <col min="4566" max="4566" width="2.36328125" style="227" customWidth="1"/>
    <col min="4567" max="4567" width="8.36328125" style="227" customWidth="1"/>
    <col min="4568" max="4569" width="0" style="227" hidden="1" customWidth="1"/>
    <col min="4570" max="4571" width="8.36328125" style="227" customWidth="1"/>
    <col min="4572" max="4572" width="7.453125" style="227" customWidth="1"/>
    <col min="4573" max="4573" width="12" style="227" bestFit="1" customWidth="1"/>
    <col min="4574" max="4807" width="8.90625" style="227"/>
    <col min="4808" max="4808" width="1.6328125" style="227" customWidth="1"/>
    <col min="4809" max="4809" width="5.36328125" style="227" customWidth="1"/>
    <col min="4810" max="4810" width="15.453125" style="227" customWidth="1"/>
    <col min="4811" max="4811" width="37.90625" style="227" customWidth="1"/>
    <col min="4812" max="4812" width="59.453125" style="227" customWidth="1"/>
    <col min="4813" max="4813" width="8.54296875" style="227" customWidth="1"/>
    <col min="4814" max="4814" width="8.6328125" style="227" customWidth="1"/>
    <col min="4815" max="4815" width="10.90625" style="227" customWidth="1"/>
    <col min="4816" max="4816" width="12.54296875" style="227" customWidth="1"/>
    <col min="4817" max="4817" width="56.90625" style="227" customWidth="1"/>
    <col min="4818" max="4818" width="8.54296875" style="227" customWidth="1"/>
    <col min="4819" max="4819" width="8.6328125" style="227" customWidth="1"/>
    <col min="4820" max="4820" width="10.90625" style="227" customWidth="1"/>
    <col min="4821" max="4821" width="26.36328125" style="227" customWidth="1"/>
    <col min="4822" max="4822" width="2.36328125" style="227" customWidth="1"/>
    <col min="4823" max="4823" width="8.36328125" style="227" customWidth="1"/>
    <col min="4824" max="4825" width="0" style="227" hidden="1" customWidth="1"/>
    <col min="4826" max="4827" width="8.36328125" style="227" customWidth="1"/>
    <col min="4828" max="4828" width="7.453125" style="227" customWidth="1"/>
    <col min="4829" max="4829" width="12" style="227" bestFit="1" customWidth="1"/>
    <col min="4830" max="5063" width="8.90625" style="227"/>
    <col min="5064" max="5064" width="1.6328125" style="227" customWidth="1"/>
    <col min="5065" max="5065" width="5.36328125" style="227" customWidth="1"/>
    <col min="5066" max="5066" width="15.453125" style="227" customWidth="1"/>
    <col min="5067" max="5067" width="37.90625" style="227" customWidth="1"/>
    <col min="5068" max="5068" width="59.453125" style="227" customWidth="1"/>
    <col min="5069" max="5069" width="8.54296875" style="227" customWidth="1"/>
    <col min="5070" max="5070" width="8.6328125" style="227" customWidth="1"/>
    <col min="5071" max="5071" width="10.90625" style="227" customWidth="1"/>
    <col min="5072" max="5072" width="12.54296875" style="227" customWidth="1"/>
    <col min="5073" max="5073" width="56.90625" style="227" customWidth="1"/>
    <col min="5074" max="5074" width="8.54296875" style="227" customWidth="1"/>
    <col min="5075" max="5075" width="8.6328125" style="227" customWidth="1"/>
    <col min="5076" max="5076" width="10.90625" style="227" customWidth="1"/>
    <col min="5077" max="5077" width="26.36328125" style="227" customWidth="1"/>
    <col min="5078" max="5078" width="2.36328125" style="227" customWidth="1"/>
    <col min="5079" max="5079" width="8.36328125" style="227" customWidth="1"/>
    <col min="5080" max="5081" width="0" style="227" hidden="1" customWidth="1"/>
    <col min="5082" max="5083" width="8.36328125" style="227" customWidth="1"/>
    <col min="5084" max="5084" width="7.453125" style="227" customWidth="1"/>
    <col min="5085" max="5085" width="12" style="227" bestFit="1" customWidth="1"/>
    <col min="5086" max="5319" width="8.90625" style="227"/>
    <col min="5320" max="5320" width="1.6328125" style="227" customWidth="1"/>
    <col min="5321" max="5321" width="5.36328125" style="227" customWidth="1"/>
    <col min="5322" max="5322" width="15.453125" style="227" customWidth="1"/>
    <col min="5323" max="5323" width="37.90625" style="227" customWidth="1"/>
    <col min="5324" max="5324" width="59.453125" style="227" customWidth="1"/>
    <col min="5325" max="5325" width="8.54296875" style="227" customWidth="1"/>
    <col min="5326" max="5326" width="8.6328125" style="227" customWidth="1"/>
    <col min="5327" max="5327" width="10.90625" style="227" customWidth="1"/>
    <col min="5328" max="5328" width="12.54296875" style="227" customWidth="1"/>
    <col min="5329" max="5329" width="56.90625" style="227" customWidth="1"/>
    <col min="5330" max="5330" width="8.54296875" style="227" customWidth="1"/>
    <col min="5331" max="5331" width="8.6328125" style="227" customWidth="1"/>
    <col min="5332" max="5332" width="10.90625" style="227" customWidth="1"/>
    <col min="5333" max="5333" width="26.36328125" style="227" customWidth="1"/>
    <col min="5334" max="5334" width="2.36328125" style="227" customWidth="1"/>
    <col min="5335" max="5335" width="8.36328125" style="227" customWidth="1"/>
    <col min="5336" max="5337" width="0" style="227" hidden="1" customWidth="1"/>
    <col min="5338" max="5339" width="8.36328125" style="227" customWidth="1"/>
    <col min="5340" max="5340" width="7.453125" style="227" customWidth="1"/>
    <col min="5341" max="5341" width="12" style="227" bestFit="1" customWidth="1"/>
    <col min="5342" max="5575" width="8.90625" style="227"/>
    <col min="5576" max="5576" width="1.6328125" style="227" customWidth="1"/>
    <col min="5577" max="5577" width="5.36328125" style="227" customWidth="1"/>
    <col min="5578" max="5578" width="15.453125" style="227" customWidth="1"/>
    <col min="5579" max="5579" width="37.90625" style="227" customWidth="1"/>
    <col min="5580" max="5580" width="59.453125" style="227" customWidth="1"/>
    <col min="5581" max="5581" width="8.54296875" style="227" customWidth="1"/>
    <col min="5582" max="5582" width="8.6328125" style="227" customWidth="1"/>
    <col min="5583" max="5583" width="10.90625" style="227" customWidth="1"/>
    <col min="5584" max="5584" width="12.54296875" style="227" customWidth="1"/>
    <col min="5585" max="5585" width="56.90625" style="227" customWidth="1"/>
    <col min="5586" max="5586" width="8.54296875" style="227" customWidth="1"/>
    <col min="5587" max="5587" width="8.6328125" style="227" customWidth="1"/>
    <col min="5588" max="5588" width="10.90625" style="227" customWidth="1"/>
    <col min="5589" max="5589" width="26.36328125" style="227" customWidth="1"/>
    <col min="5590" max="5590" width="2.36328125" style="227" customWidth="1"/>
    <col min="5591" max="5591" width="8.36328125" style="227" customWidth="1"/>
    <col min="5592" max="5593" width="0" style="227" hidden="1" customWidth="1"/>
    <col min="5594" max="5595" width="8.36328125" style="227" customWidth="1"/>
    <col min="5596" max="5596" width="7.453125" style="227" customWidth="1"/>
    <col min="5597" max="5597" width="12" style="227" bestFit="1" customWidth="1"/>
    <col min="5598" max="5831" width="8.90625" style="227"/>
    <col min="5832" max="5832" width="1.6328125" style="227" customWidth="1"/>
    <col min="5833" max="5833" width="5.36328125" style="227" customWidth="1"/>
    <col min="5834" max="5834" width="15.453125" style="227" customWidth="1"/>
    <col min="5835" max="5835" width="37.90625" style="227" customWidth="1"/>
    <col min="5836" max="5836" width="59.453125" style="227" customWidth="1"/>
    <col min="5837" max="5837" width="8.54296875" style="227" customWidth="1"/>
    <col min="5838" max="5838" width="8.6328125" style="227" customWidth="1"/>
    <col min="5839" max="5839" width="10.90625" style="227" customWidth="1"/>
    <col min="5840" max="5840" width="12.54296875" style="227" customWidth="1"/>
    <col min="5841" max="5841" width="56.90625" style="227" customWidth="1"/>
    <col min="5842" max="5842" width="8.54296875" style="227" customWidth="1"/>
    <col min="5843" max="5843" width="8.6328125" style="227" customWidth="1"/>
    <col min="5844" max="5844" width="10.90625" style="227" customWidth="1"/>
    <col min="5845" max="5845" width="26.36328125" style="227" customWidth="1"/>
    <col min="5846" max="5846" width="2.36328125" style="227" customWidth="1"/>
    <col min="5847" max="5847" width="8.36328125" style="227" customWidth="1"/>
    <col min="5848" max="5849" width="0" style="227" hidden="1" customWidth="1"/>
    <col min="5850" max="5851" width="8.36328125" style="227" customWidth="1"/>
    <col min="5852" max="5852" width="7.453125" style="227" customWidth="1"/>
    <col min="5853" max="5853" width="12" style="227" bestFit="1" customWidth="1"/>
    <col min="5854" max="6087" width="8.90625" style="227"/>
    <col min="6088" max="6088" width="1.6328125" style="227" customWidth="1"/>
    <col min="6089" max="6089" width="5.36328125" style="227" customWidth="1"/>
    <col min="6090" max="6090" width="15.453125" style="227" customWidth="1"/>
    <col min="6091" max="6091" width="37.90625" style="227" customWidth="1"/>
    <col min="6092" max="6092" width="59.453125" style="227" customWidth="1"/>
    <col min="6093" max="6093" width="8.54296875" style="227" customWidth="1"/>
    <col min="6094" max="6094" width="8.6328125" style="227" customWidth="1"/>
    <col min="6095" max="6095" width="10.90625" style="227" customWidth="1"/>
    <col min="6096" max="6096" width="12.54296875" style="227" customWidth="1"/>
    <col min="6097" max="6097" width="56.90625" style="227" customWidth="1"/>
    <col min="6098" max="6098" width="8.54296875" style="227" customWidth="1"/>
    <col min="6099" max="6099" width="8.6328125" style="227" customWidth="1"/>
    <col min="6100" max="6100" width="10.90625" style="227" customWidth="1"/>
    <col min="6101" max="6101" width="26.36328125" style="227" customWidth="1"/>
    <col min="6102" max="6102" width="2.36328125" style="227" customWidth="1"/>
    <col min="6103" max="6103" width="8.36328125" style="227" customWidth="1"/>
    <col min="6104" max="6105" width="0" style="227" hidden="1" customWidth="1"/>
    <col min="6106" max="6107" width="8.36328125" style="227" customWidth="1"/>
    <col min="6108" max="6108" width="7.453125" style="227" customWidth="1"/>
    <col min="6109" max="6109" width="12" style="227" bestFit="1" customWidth="1"/>
    <col min="6110" max="6343" width="8.90625" style="227"/>
    <col min="6344" max="6344" width="1.6328125" style="227" customWidth="1"/>
    <col min="6345" max="6345" width="5.36328125" style="227" customWidth="1"/>
    <col min="6346" max="6346" width="15.453125" style="227" customWidth="1"/>
    <col min="6347" max="6347" width="37.90625" style="227" customWidth="1"/>
    <col min="6348" max="6348" width="59.453125" style="227" customWidth="1"/>
    <col min="6349" max="6349" width="8.54296875" style="227" customWidth="1"/>
    <col min="6350" max="6350" width="8.6328125" style="227" customWidth="1"/>
    <col min="6351" max="6351" width="10.90625" style="227" customWidth="1"/>
    <col min="6352" max="6352" width="12.54296875" style="227" customWidth="1"/>
    <col min="6353" max="6353" width="56.90625" style="227" customWidth="1"/>
    <col min="6354" max="6354" width="8.54296875" style="227" customWidth="1"/>
    <col min="6355" max="6355" width="8.6328125" style="227" customWidth="1"/>
    <col min="6356" max="6356" width="10.90625" style="227" customWidth="1"/>
    <col min="6357" max="6357" width="26.36328125" style="227" customWidth="1"/>
    <col min="6358" max="6358" width="2.36328125" style="227" customWidth="1"/>
    <col min="6359" max="6359" width="8.36328125" style="227" customWidth="1"/>
    <col min="6360" max="6361" width="0" style="227" hidden="1" customWidth="1"/>
    <col min="6362" max="6363" width="8.36328125" style="227" customWidth="1"/>
    <col min="6364" max="6364" width="7.453125" style="227" customWidth="1"/>
    <col min="6365" max="6365" width="12" style="227" bestFit="1" customWidth="1"/>
    <col min="6366" max="6599" width="8.90625" style="227"/>
    <col min="6600" max="6600" width="1.6328125" style="227" customWidth="1"/>
    <col min="6601" max="6601" width="5.36328125" style="227" customWidth="1"/>
    <col min="6602" max="6602" width="15.453125" style="227" customWidth="1"/>
    <col min="6603" max="6603" width="37.90625" style="227" customWidth="1"/>
    <col min="6604" max="6604" width="59.453125" style="227" customWidth="1"/>
    <col min="6605" max="6605" width="8.54296875" style="227" customWidth="1"/>
    <col min="6606" max="6606" width="8.6328125" style="227" customWidth="1"/>
    <col min="6607" max="6607" width="10.90625" style="227" customWidth="1"/>
    <col min="6608" max="6608" width="12.54296875" style="227" customWidth="1"/>
    <col min="6609" max="6609" width="56.90625" style="227" customWidth="1"/>
    <col min="6610" max="6610" width="8.54296875" style="227" customWidth="1"/>
    <col min="6611" max="6611" width="8.6328125" style="227" customWidth="1"/>
    <col min="6612" max="6612" width="10.90625" style="227" customWidth="1"/>
    <col min="6613" max="6613" width="26.36328125" style="227" customWidth="1"/>
    <col min="6614" max="6614" width="2.36328125" style="227" customWidth="1"/>
    <col min="6615" max="6615" width="8.36328125" style="227" customWidth="1"/>
    <col min="6616" max="6617" width="0" style="227" hidden="1" customWidth="1"/>
    <col min="6618" max="6619" width="8.36328125" style="227" customWidth="1"/>
    <col min="6620" max="6620" width="7.453125" style="227" customWidth="1"/>
    <col min="6621" max="6621" width="12" style="227" bestFit="1" customWidth="1"/>
    <col min="6622" max="6855" width="8.90625" style="227"/>
    <col min="6856" max="6856" width="1.6328125" style="227" customWidth="1"/>
    <col min="6857" max="6857" width="5.36328125" style="227" customWidth="1"/>
    <col min="6858" max="6858" width="15.453125" style="227" customWidth="1"/>
    <col min="6859" max="6859" width="37.90625" style="227" customWidth="1"/>
    <col min="6860" max="6860" width="59.453125" style="227" customWidth="1"/>
    <col min="6861" max="6861" width="8.54296875" style="227" customWidth="1"/>
    <col min="6862" max="6862" width="8.6328125" style="227" customWidth="1"/>
    <col min="6863" max="6863" width="10.90625" style="227" customWidth="1"/>
    <col min="6864" max="6864" width="12.54296875" style="227" customWidth="1"/>
    <col min="6865" max="6865" width="56.90625" style="227" customWidth="1"/>
    <col min="6866" max="6866" width="8.54296875" style="227" customWidth="1"/>
    <col min="6867" max="6867" width="8.6328125" style="227" customWidth="1"/>
    <col min="6868" max="6868" width="10.90625" style="227" customWidth="1"/>
    <col min="6869" max="6869" width="26.36328125" style="227" customWidth="1"/>
    <col min="6870" max="6870" width="2.36328125" style="227" customWidth="1"/>
    <col min="6871" max="6871" width="8.36328125" style="227" customWidth="1"/>
    <col min="6872" max="6873" width="0" style="227" hidden="1" customWidth="1"/>
    <col min="6874" max="6875" width="8.36328125" style="227" customWidth="1"/>
    <col min="6876" max="6876" width="7.453125" style="227" customWidth="1"/>
    <col min="6877" max="6877" width="12" style="227" bestFit="1" customWidth="1"/>
    <col min="6878" max="7111" width="8.90625" style="227"/>
    <col min="7112" max="7112" width="1.6328125" style="227" customWidth="1"/>
    <col min="7113" max="7113" width="5.36328125" style="227" customWidth="1"/>
    <col min="7114" max="7114" width="15.453125" style="227" customWidth="1"/>
    <col min="7115" max="7115" width="37.90625" style="227" customWidth="1"/>
    <col min="7116" max="7116" width="59.453125" style="227" customWidth="1"/>
    <col min="7117" max="7117" width="8.54296875" style="227" customWidth="1"/>
    <col min="7118" max="7118" width="8.6328125" style="227" customWidth="1"/>
    <col min="7119" max="7119" width="10.90625" style="227" customWidth="1"/>
    <col min="7120" max="7120" width="12.54296875" style="227" customWidth="1"/>
    <col min="7121" max="7121" width="56.90625" style="227" customWidth="1"/>
    <col min="7122" max="7122" width="8.54296875" style="227" customWidth="1"/>
    <col min="7123" max="7123" width="8.6328125" style="227" customWidth="1"/>
    <col min="7124" max="7124" width="10.90625" style="227" customWidth="1"/>
    <col min="7125" max="7125" width="26.36328125" style="227" customWidth="1"/>
    <col min="7126" max="7126" width="2.36328125" style="227" customWidth="1"/>
    <col min="7127" max="7127" width="8.36328125" style="227" customWidth="1"/>
    <col min="7128" max="7129" width="0" style="227" hidden="1" customWidth="1"/>
    <col min="7130" max="7131" width="8.36328125" style="227" customWidth="1"/>
    <col min="7132" max="7132" width="7.453125" style="227" customWidth="1"/>
    <col min="7133" max="7133" width="12" style="227" bestFit="1" customWidth="1"/>
    <col min="7134" max="7367" width="8.90625" style="227"/>
    <col min="7368" max="7368" width="1.6328125" style="227" customWidth="1"/>
    <col min="7369" max="7369" width="5.36328125" style="227" customWidth="1"/>
    <col min="7370" max="7370" width="15.453125" style="227" customWidth="1"/>
    <col min="7371" max="7371" width="37.90625" style="227" customWidth="1"/>
    <col min="7372" max="7372" width="59.453125" style="227" customWidth="1"/>
    <col min="7373" max="7373" width="8.54296875" style="227" customWidth="1"/>
    <col min="7374" max="7374" width="8.6328125" style="227" customWidth="1"/>
    <col min="7375" max="7375" width="10.90625" style="227" customWidth="1"/>
    <col min="7376" max="7376" width="12.54296875" style="227" customWidth="1"/>
    <col min="7377" max="7377" width="56.90625" style="227" customWidth="1"/>
    <col min="7378" max="7378" width="8.54296875" style="227" customWidth="1"/>
    <col min="7379" max="7379" width="8.6328125" style="227" customWidth="1"/>
    <col min="7380" max="7380" width="10.90625" style="227" customWidth="1"/>
    <col min="7381" max="7381" width="26.36328125" style="227" customWidth="1"/>
    <col min="7382" max="7382" width="2.36328125" style="227" customWidth="1"/>
    <col min="7383" max="7383" width="8.36328125" style="227" customWidth="1"/>
    <col min="7384" max="7385" width="0" style="227" hidden="1" customWidth="1"/>
    <col min="7386" max="7387" width="8.36328125" style="227" customWidth="1"/>
    <col min="7388" max="7388" width="7.453125" style="227" customWidth="1"/>
    <col min="7389" max="7389" width="12" style="227" bestFit="1" customWidth="1"/>
    <col min="7390" max="7623" width="8.90625" style="227"/>
    <col min="7624" max="7624" width="1.6328125" style="227" customWidth="1"/>
    <col min="7625" max="7625" width="5.36328125" style="227" customWidth="1"/>
    <col min="7626" max="7626" width="15.453125" style="227" customWidth="1"/>
    <col min="7627" max="7627" width="37.90625" style="227" customWidth="1"/>
    <col min="7628" max="7628" width="59.453125" style="227" customWidth="1"/>
    <col min="7629" max="7629" width="8.54296875" style="227" customWidth="1"/>
    <col min="7630" max="7630" width="8.6328125" style="227" customWidth="1"/>
    <col min="7631" max="7631" width="10.90625" style="227" customWidth="1"/>
    <col min="7632" max="7632" width="12.54296875" style="227" customWidth="1"/>
    <col min="7633" max="7633" width="56.90625" style="227" customWidth="1"/>
    <col min="7634" max="7634" width="8.54296875" style="227" customWidth="1"/>
    <col min="7635" max="7635" width="8.6328125" style="227" customWidth="1"/>
    <col min="7636" max="7636" width="10.90625" style="227" customWidth="1"/>
    <col min="7637" max="7637" width="26.36328125" style="227" customWidth="1"/>
    <col min="7638" max="7638" width="2.36328125" style="227" customWidth="1"/>
    <col min="7639" max="7639" width="8.36328125" style="227" customWidth="1"/>
    <col min="7640" max="7641" width="0" style="227" hidden="1" customWidth="1"/>
    <col min="7642" max="7643" width="8.36328125" style="227" customWidth="1"/>
    <col min="7644" max="7644" width="7.453125" style="227" customWidth="1"/>
    <col min="7645" max="7645" width="12" style="227" bestFit="1" customWidth="1"/>
    <col min="7646" max="7879" width="8.90625" style="227"/>
    <col min="7880" max="7880" width="1.6328125" style="227" customWidth="1"/>
    <col min="7881" max="7881" width="5.36328125" style="227" customWidth="1"/>
    <col min="7882" max="7882" width="15.453125" style="227" customWidth="1"/>
    <col min="7883" max="7883" width="37.90625" style="227" customWidth="1"/>
    <col min="7884" max="7884" width="59.453125" style="227" customWidth="1"/>
    <col min="7885" max="7885" width="8.54296875" style="227" customWidth="1"/>
    <col min="7886" max="7886" width="8.6328125" style="227" customWidth="1"/>
    <col min="7887" max="7887" width="10.90625" style="227" customWidth="1"/>
    <col min="7888" max="7888" width="12.54296875" style="227" customWidth="1"/>
    <col min="7889" max="7889" width="56.90625" style="227" customWidth="1"/>
    <col min="7890" max="7890" width="8.54296875" style="227" customWidth="1"/>
    <col min="7891" max="7891" width="8.6328125" style="227" customWidth="1"/>
    <col min="7892" max="7892" width="10.90625" style="227" customWidth="1"/>
    <col min="7893" max="7893" width="26.36328125" style="227" customWidth="1"/>
    <col min="7894" max="7894" width="2.36328125" style="227" customWidth="1"/>
    <col min="7895" max="7895" width="8.36328125" style="227" customWidth="1"/>
    <col min="7896" max="7897" width="0" style="227" hidden="1" customWidth="1"/>
    <col min="7898" max="7899" width="8.36328125" style="227" customWidth="1"/>
    <col min="7900" max="7900" width="7.453125" style="227" customWidth="1"/>
    <col min="7901" max="7901" width="12" style="227" bestFit="1" customWidth="1"/>
    <col min="7902" max="8135" width="8.90625" style="227"/>
    <col min="8136" max="8136" width="1.6328125" style="227" customWidth="1"/>
    <col min="8137" max="8137" width="5.36328125" style="227" customWidth="1"/>
    <col min="8138" max="8138" width="15.453125" style="227" customWidth="1"/>
    <col min="8139" max="8139" width="37.90625" style="227" customWidth="1"/>
    <col min="8140" max="8140" width="59.453125" style="227" customWidth="1"/>
    <col min="8141" max="8141" width="8.54296875" style="227" customWidth="1"/>
    <col min="8142" max="8142" width="8.6328125" style="227" customWidth="1"/>
    <col min="8143" max="8143" width="10.90625" style="227" customWidth="1"/>
    <col min="8144" max="8144" width="12.54296875" style="227" customWidth="1"/>
    <col min="8145" max="8145" width="56.90625" style="227" customWidth="1"/>
    <col min="8146" max="8146" width="8.54296875" style="227" customWidth="1"/>
    <col min="8147" max="8147" width="8.6328125" style="227" customWidth="1"/>
    <col min="8148" max="8148" width="10.90625" style="227" customWidth="1"/>
    <col min="8149" max="8149" width="26.36328125" style="227" customWidth="1"/>
    <col min="8150" max="8150" width="2.36328125" style="227" customWidth="1"/>
    <col min="8151" max="8151" width="8.36328125" style="227" customWidth="1"/>
    <col min="8152" max="8153" width="0" style="227" hidden="1" customWidth="1"/>
    <col min="8154" max="8155" width="8.36328125" style="227" customWidth="1"/>
    <col min="8156" max="8156" width="7.453125" style="227" customWidth="1"/>
    <col min="8157" max="8157" width="12" style="227" bestFit="1" customWidth="1"/>
    <col min="8158" max="8391" width="8.90625" style="227"/>
    <col min="8392" max="8392" width="1.6328125" style="227" customWidth="1"/>
    <col min="8393" max="8393" width="5.36328125" style="227" customWidth="1"/>
    <col min="8394" max="8394" width="15.453125" style="227" customWidth="1"/>
    <col min="8395" max="8395" width="37.90625" style="227" customWidth="1"/>
    <col min="8396" max="8396" width="59.453125" style="227" customWidth="1"/>
    <col min="8397" max="8397" width="8.54296875" style="227" customWidth="1"/>
    <col min="8398" max="8398" width="8.6328125" style="227" customWidth="1"/>
    <col min="8399" max="8399" width="10.90625" style="227" customWidth="1"/>
    <col min="8400" max="8400" width="12.54296875" style="227" customWidth="1"/>
    <col min="8401" max="8401" width="56.90625" style="227" customWidth="1"/>
    <col min="8402" max="8402" width="8.54296875" style="227" customWidth="1"/>
    <col min="8403" max="8403" width="8.6328125" style="227" customWidth="1"/>
    <col min="8404" max="8404" width="10.90625" style="227" customWidth="1"/>
    <col min="8405" max="8405" width="26.36328125" style="227" customWidth="1"/>
    <col min="8406" max="8406" width="2.36328125" style="227" customWidth="1"/>
    <col min="8407" max="8407" width="8.36328125" style="227" customWidth="1"/>
    <col min="8408" max="8409" width="0" style="227" hidden="1" customWidth="1"/>
    <col min="8410" max="8411" width="8.36328125" style="227" customWidth="1"/>
    <col min="8412" max="8412" width="7.453125" style="227" customWidth="1"/>
    <col min="8413" max="8413" width="12" style="227" bestFit="1" customWidth="1"/>
    <col min="8414" max="8647" width="8.90625" style="227"/>
    <col min="8648" max="8648" width="1.6328125" style="227" customWidth="1"/>
    <col min="8649" max="8649" width="5.36328125" style="227" customWidth="1"/>
    <col min="8650" max="8650" width="15.453125" style="227" customWidth="1"/>
    <col min="8651" max="8651" width="37.90625" style="227" customWidth="1"/>
    <col min="8652" max="8652" width="59.453125" style="227" customWidth="1"/>
    <col min="8653" max="8653" width="8.54296875" style="227" customWidth="1"/>
    <col min="8654" max="8654" width="8.6328125" style="227" customWidth="1"/>
    <col min="8655" max="8655" width="10.90625" style="227" customWidth="1"/>
    <col min="8656" max="8656" width="12.54296875" style="227" customWidth="1"/>
    <col min="8657" max="8657" width="56.90625" style="227" customWidth="1"/>
    <col min="8658" max="8658" width="8.54296875" style="227" customWidth="1"/>
    <col min="8659" max="8659" width="8.6328125" style="227" customWidth="1"/>
    <col min="8660" max="8660" width="10.90625" style="227" customWidth="1"/>
    <col min="8661" max="8661" width="26.36328125" style="227" customWidth="1"/>
    <col min="8662" max="8662" width="2.36328125" style="227" customWidth="1"/>
    <col min="8663" max="8663" width="8.36328125" style="227" customWidth="1"/>
    <col min="8664" max="8665" width="0" style="227" hidden="1" customWidth="1"/>
    <col min="8666" max="8667" width="8.36328125" style="227" customWidth="1"/>
    <col min="8668" max="8668" width="7.453125" style="227" customWidth="1"/>
    <col min="8669" max="8669" width="12" style="227" bestFit="1" customWidth="1"/>
    <col min="8670" max="8903" width="8.90625" style="227"/>
    <col min="8904" max="8904" width="1.6328125" style="227" customWidth="1"/>
    <col min="8905" max="8905" width="5.36328125" style="227" customWidth="1"/>
    <col min="8906" max="8906" width="15.453125" style="227" customWidth="1"/>
    <col min="8907" max="8907" width="37.90625" style="227" customWidth="1"/>
    <col min="8908" max="8908" width="59.453125" style="227" customWidth="1"/>
    <col min="8909" max="8909" width="8.54296875" style="227" customWidth="1"/>
    <col min="8910" max="8910" width="8.6328125" style="227" customWidth="1"/>
    <col min="8911" max="8911" width="10.90625" style="227" customWidth="1"/>
    <col min="8912" max="8912" width="12.54296875" style="227" customWidth="1"/>
    <col min="8913" max="8913" width="56.90625" style="227" customWidth="1"/>
    <col min="8914" max="8914" width="8.54296875" style="227" customWidth="1"/>
    <col min="8915" max="8915" width="8.6328125" style="227" customWidth="1"/>
    <col min="8916" max="8916" width="10.90625" style="227" customWidth="1"/>
    <col min="8917" max="8917" width="26.36328125" style="227" customWidth="1"/>
    <col min="8918" max="8918" width="2.36328125" style="227" customWidth="1"/>
    <col min="8919" max="8919" width="8.36328125" style="227" customWidth="1"/>
    <col min="8920" max="8921" width="0" style="227" hidden="1" customWidth="1"/>
    <col min="8922" max="8923" width="8.36328125" style="227" customWidth="1"/>
    <col min="8924" max="8924" width="7.453125" style="227" customWidth="1"/>
    <col min="8925" max="8925" width="12" style="227" bestFit="1" customWidth="1"/>
    <col min="8926" max="9159" width="8.90625" style="227"/>
    <col min="9160" max="9160" width="1.6328125" style="227" customWidth="1"/>
    <col min="9161" max="9161" width="5.36328125" style="227" customWidth="1"/>
    <col min="9162" max="9162" width="15.453125" style="227" customWidth="1"/>
    <col min="9163" max="9163" width="37.90625" style="227" customWidth="1"/>
    <col min="9164" max="9164" width="59.453125" style="227" customWidth="1"/>
    <col min="9165" max="9165" width="8.54296875" style="227" customWidth="1"/>
    <col min="9166" max="9166" width="8.6328125" style="227" customWidth="1"/>
    <col min="9167" max="9167" width="10.90625" style="227" customWidth="1"/>
    <col min="9168" max="9168" width="12.54296875" style="227" customWidth="1"/>
    <col min="9169" max="9169" width="56.90625" style="227" customWidth="1"/>
    <col min="9170" max="9170" width="8.54296875" style="227" customWidth="1"/>
    <col min="9171" max="9171" width="8.6328125" style="227" customWidth="1"/>
    <col min="9172" max="9172" width="10.90625" style="227" customWidth="1"/>
    <col min="9173" max="9173" width="26.36328125" style="227" customWidth="1"/>
    <col min="9174" max="9174" width="2.36328125" style="227" customWidth="1"/>
    <col min="9175" max="9175" width="8.36328125" style="227" customWidth="1"/>
    <col min="9176" max="9177" width="0" style="227" hidden="1" customWidth="1"/>
    <col min="9178" max="9179" width="8.36328125" style="227" customWidth="1"/>
    <col min="9180" max="9180" width="7.453125" style="227" customWidth="1"/>
    <col min="9181" max="9181" width="12" style="227" bestFit="1" customWidth="1"/>
    <col min="9182" max="9415" width="8.90625" style="227"/>
    <col min="9416" max="9416" width="1.6328125" style="227" customWidth="1"/>
    <col min="9417" max="9417" width="5.36328125" style="227" customWidth="1"/>
    <col min="9418" max="9418" width="15.453125" style="227" customWidth="1"/>
    <col min="9419" max="9419" width="37.90625" style="227" customWidth="1"/>
    <col min="9420" max="9420" width="59.453125" style="227" customWidth="1"/>
    <col min="9421" max="9421" width="8.54296875" style="227" customWidth="1"/>
    <col min="9422" max="9422" width="8.6328125" style="227" customWidth="1"/>
    <col min="9423" max="9423" width="10.90625" style="227" customWidth="1"/>
    <col min="9424" max="9424" width="12.54296875" style="227" customWidth="1"/>
    <col min="9425" max="9425" width="56.90625" style="227" customWidth="1"/>
    <col min="9426" max="9426" width="8.54296875" style="227" customWidth="1"/>
    <col min="9427" max="9427" width="8.6328125" style="227" customWidth="1"/>
    <col min="9428" max="9428" width="10.90625" style="227" customWidth="1"/>
    <col min="9429" max="9429" width="26.36328125" style="227" customWidth="1"/>
    <col min="9430" max="9430" width="2.36328125" style="227" customWidth="1"/>
    <col min="9431" max="9431" width="8.36328125" style="227" customWidth="1"/>
    <col min="9432" max="9433" width="0" style="227" hidden="1" customWidth="1"/>
    <col min="9434" max="9435" width="8.36328125" style="227" customWidth="1"/>
    <col min="9436" max="9436" width="7.453125" style="227" customWidth="1"/>
    <col min="9437" max="9437" width="12" style="227" bestFit="1" customWidth="1"/>
    <col min="9438" max="9671" width="8.90625" style="227"/>
    <col min="9672" max="9672" width="1.6328125" style="227" customWidth="1"/>
    <col min="9673" max="9673" width="5.36328125" style="227" customWidth="1"/>
    <col min="9674" max="9674" width="15.453125" style="227" customWidth="1"/>
    <col min="9675" max="9675" width="37.90625" style="227" customWidth="1"/>
    <col min="9676" max="9676" width="59.453125" style="227" customWidth="1"/>
    <col min="9677" max="9677" width="8.54296875" style="227" customWidth="1"/>
    <col min="9678" max="9678" width="8.6328125" style="227" customWidth="1"/>
    <col min="9679" max="9679" width="10.90625" style="227" customWidth="1"/>
    <col min="9680" max="9680" width="12.54296875" style="227" customWidth="1"/>
    <col min="9681" max="9681" width="56.90625" style="227" customWidth="1"/>
    <col min="9682" max="9682" width="8.54296875" style="227" customWidth="1"/>
    <col min="9683" max="9683" width="8.6328125" style="227" customWidth="1"/>
    <col min="9684" max="9684" width="10.90625" style="227" customWidth="1"/>
    <col min="9685" max="9685" width="26.36328125" style="227" customWidth="1"/>
    <col min="9686" max="9686" width="2.36328125" style="227" customWidth="1"/>
    <col min="9687" max="9687" width="8.36328125" style="227" customWidth="1"/>
    <col min="9688" max="9689" width="0" style="227" hidden="1" customWidth="1"/>
    <col min="9690" max="9691" width="8.36328125" style="227" customWidth="1"/>
    <col min="9692" max="9692" width="7.453125" style="227" customWidth="1"/>
    <col min="9693" max="9693" width="12" style="227" bestFit="1" customWidth="1"/>
    <col min="9694" max="9927" width="8.90625" style="227"/>
    <col min="9928" max="9928" width="1.6328125" style="227" customWidth="1"/>
    <col min="9929" max="9929" width="5.36328125" style="227" customWidth="1"/>
    <col min="9930" max="9930" width="15.453125" style="227" customWidth="1"/>
    <col min="9931" max="9931" width="37.90625" style="227" customWidth="1"/>
    <col min="9932" max="9932" width="59.453125" style="227" customWidth="1"/>
    <col min="9933" max="9933" width="8.54296875" style="227" customWidth="1"/>
    <col min="9934" max="9934" width="8.6328125" style="227" customWidth="1"/>
    <col min="9935" max="9935" width="10.90625" style="227" customWidth="1"/>
    <col min="9936" max="9936" width="12.54296875" style="227" customWidth="1"/>
    <col min="9937" max="9937" width="56.90625" style="227" customWidth="1"/>
    <col min="9938" max="9938" width="8.54296875" style="227" customWidth="1"/>
    <col min="9939" max="9939" width="8.6328125" style="227" customWidth="1"/>
    <col min="9940" max="9940" width="10.90625" style="227" customWidth="1"/>
    <col min="9941" max="9941" width="26.36328125" style="227" customWidth="1"/>
    <col min="9942" max="9942" width="2.36328125" style="227" customWidth="1"/>
    <col min="9943" max="9943" width="8.36328125" style="227" customWidth="1"/>
    <col min="9944" max="9945" width="0" style="227" hidden="1" customWidth="1"/>
    <col min="9946" max="9947" width="8.36328125" style="227" customWidth="1"/>
    <col min="9948" max="9948" width="7.453125" style="227" customWidth="1"/>
    <col min="9949" max="9949" width="12" style="227" bestFit="1" customWidth="1"/>
    <col min="9950" max="10183" width="8.90625" style="227"/>
    <col min="10184" max="10184" width="1.6328125" style="227" customWidth="1"/>
    <col min="10185" max="10185" width="5.36328125" style="227" customWidth="1"/>
    <col min="10186" max="10186" width="15.453125" style="227" customWidth="1"/>
    <col min="10187" max="10187" width="37.90625" style="227" customWidth="1"/>
    <col min="10188" max="10188" width="59.453125" style="227" customWidth="1"/>
    <col min="10189" max="10189" width="8.54296875" style="227" customWidth="1"/>
    <col min="10190" max="10190" width="8.6328125" style="227" customWidth="1"/>
    <col min="10191" max="10191" width="10.90625" style="227" customWidth="1"/>
    <col min="10192" max="10192" width="12.54296875" style="227" customWidth="1"/>
    <col min="10193" max="10193" width="56.90625" style="227" customWidth="1"/>
    <col min="10194" max="10194" width="8.54296875" style="227" customWidth="1"/>
    <col min="10195" max="10195" width="8.6328125" style="227" customWidth="1"/>
    <col min="10196" max="10196" width="10.90625" style="227" customWidth="1"/>
    <col min="10197" max="10197" width="26.36328125" style="227" customWidth="1"/>
    <col min="10198" max="10198" width="2.36328125" style="227" customWidth="1"/>
    <col min="10199" max="10199" width="8.36328125" style="227" customWidth="1"/>
    <col min="10200" max="10201" width="0" style="227" hidden="1" customWidth="1"/>
    <col min="10202" max="10203" width="8.36328125" style="227" customWidth="1"/>
    <col min="10204" max="10204" width="7.453125" style="227" customWidth="1"/>
    <col min="10205" max="10205" width="12" style="227" bestFit="1" customWidth="1"/>
    <col min="10206" max="10439" width="8.90625" style="227"/>
    <col min="10440" max="10440" width="1.6328125" style="227" customWidth="1"/>
    <col min="10441" max="10441" width="5.36328125" style="227" customWidth="1"/>
    <col min="10442" max="10442" width="15.453125" style="227" customWidth="1"/>
    <col min="10443" max="10443" width="37.90625" style="227" customWidth="1"/>
    <col min="10444" max="10444" width="59.453125" style="227" customWidth="1"/>
    <col min="10445" max="10445" width="8.54296875" style="227" customWidth="1"/>
    <col min="10446" max="10446" width="8.6328125" style="227" customWidth="1"/>
    <col min="10447" max="10447" width="10.90625" style="227" customWidth="1"/>
    <col min="10448" max="10448" width="12.54296875" style="227" customWidth="1"/>
    <col min="10449" max="10449" width="56.90625" style="227" customWidth="1"/>
    <col min="10450" max="10450" width="8.54296875" style="227" customWidth="1"/>
    <col min="10451" max="10451" width="8.6328125" style="227" customWidth="1"/>
    <col min="10452" max="10452" width="10.90625" style="227" customWidth="1"/>
    <col min="10453" max="10453" width="26.36328125" style="227" customWidth="1"/>
    <col min="10454" max="10454" width="2.36328125" style="227" customWidth="1"/>
    <col min="10455" max="10455" width="8.36328125" style="227" customWidth="1"/>
    <col min="10456" max="10457" width="0" style="227" hidden="1" customWidth="1"/>
    <col min="10458" max="10459" width="8.36328125" style="227" customWidth="1"/>
    <col min="10460" max="10460" width="7.453125" style="227" customWidth="1"/>
    <col min="10461" max="10461" width="12" style="227" bestFit="1" customWidth="1"/>
    <col min="10462" max="10695" width="8.90625" style="227"/>
    <col min="10696" max="10696" width="1.6328125" style="227" customWidth="1"/>
    <col min="10697" max="10697" width="5.36328125" style="227" customWidth="1"/>
    <col min="10698" max="10698" width="15.453125" style="227" customWidth="1"/>
    <col min="10699" max="10699" width="37.90625" style="227" customWidth="1"/>
    <col min="10700" max="10700" width="59.453125" style="227" customWidth="1"/>
    <col min="10701" max="10701" width="8.54296875" style="227" customWidth="1"/>
    <col min="10702" max="10702" width="8.6328125" style="227" customWidth="1"/>
    <col min="10703" max="10703" width="10.90625" style="227" customWidth="1"/>
    <col min="10704" max="10704" width="12.54296875" style="227" customWidth="1"/>
    <col min="10705" max="10705" width="56.90625" style="227" customWidth="1"/>
    <col min="10706" max="10706" width="8.54296875" style="227" customWidth="1"/>
    <col min="10707" max="10707" width="8.6328125" style="227" customWidth="1"/>
    <col min="10708" max="10708" width="10.90625" style="227" customWidth="1"/>
    <col min="10709" max="10709" width="26.36328125" style="227" customWidth="1"/>
    <col min="10710" max="10710" width="2.36328125" style="227" customWidth="1"/>
    <col min="10711" max="10711" width="8.36328125" style="227" customWidth="1"/>
    <col min="10712" max="10713" width="0" style="227" hidden="1" customWidth="1"/>
    <col min="10714" max="10715" width="8.36328125" style="227" customWidth="1"/>
    <col min="10716" max="10716" width="7.453125" style="227" customWidth="1"/>
    <col min="10717" max="10717" width="12" style="227" bestFit="1" customWidth="1"/>
    <col min="10718" max="10951" width="8.90625" style="227"/>
    <col min="10952" max="10952" width="1.6328125" style="227" customWidth="1"/>
    <col min="10953" max="10953" width="5.36328125" style="227" customWidth="1"/>
    <col min="10954" max="10954" width="15.453125" style="227" customWidth="1"/>
    <col min="10955" max="10955" width="37.90625" style="227" customWidth="1"/>
    <col min="10956" max="10956" width="59.453125" style="227" customWidth="1"/>
    <col min="10957" max="10957" width="8.54296875" style="227" customWidth="1"/>
    <col min="10958" max="10958" width="8.6328125" style="227" customWidth="1"/>
    <col min="10959" max="10959" width="10.90625" style="227" customWidth="1"/>
    <col min="10960" max="10960" width="12.54296875" style="227" customWidth="1"/>
    <col min="10961" max="10961" width="56.90625" style="227" customWidth="1"/>
    <col min="10962" max="10962" width="8.54296875" style="227" customWidth="1"/>
    <col min="10963" max="10963" width="8.6328125" style="227" customWidth="1"/>
    <col min="10964" max="10964" width="10.90625" style="227" customWidth="1"/>
    <col min="10965" max="10965" width="26.36328125" style="227" customWidth="1"/>
    <col min="10966" max="10966" width="2.36328125" style="227" customWidth="1"/>
    <col min="10967" max="10967" width="8.36328125" style="227" customWidth="1"/>
    <col min="10968" max="10969" width="0" style="227" hidden="1" customWidth="1"/>
    <col min="10970" max="10971" width="8.36328125" style="227" customWidth="1"/>
    <col min="10972" max="10972" width="7.453125" style="227" customWidth="1"/>
    <col min="10973" max="10973" width="12" style="227" bestFit="1" customWidth="1"/>
    <col min="10974" max="11207" width="8.90625" style="227"/>
    <col min="11208" max="11208" width="1.6328125" style="227" customWidth="1"/>
    <col min="11209" max="11209" width="5.36328125" style="227" customWidth="1"/>
    <col min="11210" max="11210" width="15.453125" style="227" customWidth="1"/>
    <col min="11211" max="11211" width="37.90625" style="227" customWidth="1"/>
    <col min="11212" max="11212" width="59.453125" style="227" customWidth="1"/>
    <col min="11213" max="11213" width="8.54296875" style="227" customWidth="1"/>
    <col min="11214" max="11214" width="8.6328125" style="227" customWidth="1"/>
    <col min="11215" max="11215" width="10.90625" style="227" customWidth="1"/>
    <col min="11216" max="11216" width="12.54296875" style="227" customWidth="1"/>
    <col min="11217" max="11217" width="56.90625" style="227" customWidth="1"/>
    <col min="11218" max="11218" width="8.54296875" style="227" customWidth="1"/>
    <col min="11219" max="11219" width="8.6328125" style="227" customWidth="1"/>
    <col min="11220" max="11220" width="10.90625" style="227" customWidth="1"/>
    <col min="11221" max="11221" width="26.36328125" style="227" customWidth="1"/>
    <col min="11222" max="11222" width="2.36328125" style="227" customWidth="1"/>
    <col min="11223" max="11223" width="8.36328125" style="227" customWidth="1"/>
    <col min="11224" max="11225" width="0" style="227" hidden="1" customWidth="1"/>
    <col min="11226" max="11227" width="8.36328125" style="227" customWidth="1"/>
    <col min="11228" max="11228" width="7.453125" style="227" customWidth="1"/>
    <col min="11229" max="11229" width="12" style="227" bestFit="1" customWidth="1"/>
    <col min="11230" max="11463" width="8.90625" style="227"/>
    <col min="11464" max="11464" width="1.6328125" style="227" customWidth="1"/>
    <col min="11465" max="11465" width="5.36328125" style="227" customWidth="1"/>
    <col min="11466" max="11466" width="15.453125" style="227" customWidth="1"/>
    <col min="11467" max="11467" width="37.90625" style="227" customWidth="1"/>
    <col min="11468" max="11468" width="59.453125" style="227" customWidth="1"/>
    <col min="11469" max="11469" width="8.54296875" style="227" customWidth="1"/>
    <col min="11470" max="11470" width="8.6328125" style="227" customWidth="1"/>
    <col min="11471" max="11471" width="10.90625" style="227" customWidth="1"/>
    <col min="11472" max="11472" width="12.54296875" style="227" customWidth="1"/>
    <col min="11473" max="11473" width="56.90625" style="227" customWidth="1"/>
    <col min="11474" max="11474" width="8.54296875" style="227" customWidth="1"/>
    <col min="11475" max="11475" width="8.6328125" style="227" customWidth="1"/>
    <col min="11476" max="11476" width="10.90625" style="227" customWidth="1"/>
    <col min="11477" max="11477" width="26.36328125" style="227" customWidth="1"/>
    <col min="11478" max="11478" width="2.36328125" style="227" customWidth="1"/>
    <col min="11479" max="11479" width="8.36328125" style="227" customWidth="1"/>
    <col min="11480" max="11481" width="0" style="227" hidden="1" customWidth="1"/>
    <col min="11482" max="11483" width="8.36328125" style="227" customWidth="1"/>
    <col min="11484" max="11484" width="7.453125" style="227" customWidth="1"/>
    <col min="11485" max="11485" width="12" style="227" bestFit="1" customWidth="1"/>
    <col min="11486" max="11719" width="8.90625" style="227"/>
    <col min="11720" max="11720" width="1.6328125" style="227" customWidth="1"/>
    <col min="11721" max="11721" width="5.36328125" style="227" customWidth="1"/>
    <col min="11722" max="11722" width="15.453125" style="227" customWidth="1"/>
    <col min="11723" max="11723" width="37.90625" style="227" customWidth="1"/>
    <col min="11724" max="11724" width="59.453125" style="227" customWidth="1"/>
    <col min="11725" max="11725" width="8.54296875" style="227" customWidth="1"/>
    <col min="11726" max="11726" width="8.6328125" style="227" customWidth="1"/>
    <col min="11727" max="11727" width="10.90625" style="227" customWidth="1"/>
    <col min="11728" max="11728" width="12.54296875" style="227" customWidth="1"/>
    <col min="11729" max="11729" width="56.90625" style="227" customWidth="1"/>
    <col min="11730" max="11730" width="8.54296875" style="227" customWidth="1"/>
    <col min="11731" max="11731" width="8.6328125" style="227" customWidth="1"/>
    <col min="11732" max="11732" width="10.90625" style="227" customWidth="1"/>
    <col min="11733" max="11733" width="26.36328125" style="227" customWidth="1"/>
    <col min="11734" max="11734" width="2.36328125" style="227" customWidth="1"/>
    <col min="11735" max="11735" width="8.36328125" style="227" customWidth="1"/>
    <col min="11736" max="11737" width="0" style="227" hidden="1" customWidth="1"/>
    <col min="11738" max="11739" width="8.36328125" style="227" customWidth="1"/>
    <col min="11740" max="11740" width="7.453125" style="227" customWidth="1"/>
    <col min="11741" max="11741" width="12" style="227" bestFit="1" customWidth="1"/>
    <col min="11742" max="11975" width="8.90625" style="227"/>
    <col min="11976" max="11976" width="1.6328125" style="227" customWidth="1"/>
    <col min="11977" max="11977" width="5.36328125" style="227" customWidth="1"/>
    <col min="11978" max="11978" width="15.453125" style="227" customWidth="1"/>
    <col min="11979" max="11979" width="37.90625" style="227" customWidth="1"/>
    <col min="11980" max="11980" width="59.453125" style="227" customWidth="1"/>
    <col min="11981" max="11981" width="8.54296875" style="227" customWidth="1"/>
    <col min="11982" max="11982" width="8.6328125" style="227" customWidth="1"/>
    <col min="11983" max="11983" width="10.90625" style="227" customWidth="1"/>
    <col min="11984" max="11984" width="12.54296875" style="227" customWidth="1"/>
    <col min="11985" max="11985" width="56.90625" style="227" customWidth="1"/>
    <col min="11986" max="11986" width="8.54296875" style="227" customWidth="1"/>
    <col min="11987" max="11987" width="8.6328125" style="227" customWidth="1"/>
    <col min="11988" max="11988" width="10.90625" style="227" customWidth="1"/>
    <col min="11989" max="11989" width="26.36328125" style="227" customWidth="1"/>
    <col min="11990" max="11990" width="2.36328125" style="227" customWidth="1"/>
    <col min="11991" max="11991" width="8.36328125" style="227" customWidth="1"/>
    <col min="11992" max="11993" width="0" style="227" hidden="1" customWidth="1"/>
    <col min="11994" max="11995" width="8.36328125" style="227" customWidth="1"/>
    <col min="11996" max="11996" width="7.453125" style="227" customWidth="1"/>
    <col min="11997" max="11997" width="12" style="227" bestFit="1" customWidth="1"/>
    <col min="11998" max="12231" width="8.90625" style="227"/>
    <col min="12232" max="12232" width="1.6328125" style="227" customWidth="1"/>
    <col min="12233" max="12233" width="5.36328125" style="227" customWidth="1"/>
    <col min="12234" max="12234" width="15.453125" style="227" customWidth="1"/>
    <col min="12235" max="12235" width="37.90625" style="227" customWidth="1"/>
    <col min="12236" max="12236" width="59.453125" style="227" customWidth="1"/>
    <col min="12237" max="12237" width="8.54296875" style="227" customWidth="1"/>
    <col min="12238" max="12238" width="8.6328125" style="227" customWidth="1"/>
    <col min="12239" max="12239" width="10.90625" style="227" customWidth="1"/>
    <col min="12240" max="12240" width="12.54296875" style="227" customWidth="1"/>
    <col min="12241" max="12241" width="56.90625" style="227" customWidth="1"/>
    <col min="12242" max="12242" width="8.54296875" style="227" customWidth="1"/>
    <col min="12243" max="12243" width="8.6328125" style="227" customWidth="1"/>
    <col min="12244" max="12244" width="10.90625" style="227" customWidth="1"/>
    <col min="12245" max="12245" width="26.36328125" style="227" customWidth="1"/>
    <col min="12246" max="12246" width="2.36328125" style="227" customWidth="1"/>
    <col min="12247" max="12247" width="8.36328125" style="227" customWidth="1"/>
    <col min="12248" max="12249" width="0" style="227" hidden="1" customWidth="1"/>
    <col min="12250" max="12251" width="8.36328125" style="227" customWidth="1"/>
    <col min="12252" max="12252" width="7.453125" style="227" customWidth="1"/>
    <col min="12253" max="12253" width="12" style="227" bestFit="1" customWidth="1"/>
    <col min="12254" max="12487" width="8.90625" style="227"/>
    <col min="12488" max="12488" width="1.6328125" style="227" customWidth="1"/>
    <col min="12489" max="12489" width="5.36328125" style="227" customWidth="1"/>
    <col min="12490" max="12490" width="15.453125" style="227" customWidth="1"/>
    <col min="12491" max="12491" width="37.90625" style="227" customWidth="1"/>
    <col min="12492" max="12492" width="59.453125" style="227" customWidth="1"/>
    <col min="12493" max="12493" width="8.54296875" style="227" customWidth="1"/>
    <col min="12494" max="12494" width="8.6328125" style="227" customWidth="1"/>
    <col min="12495" max="12495" width="10.90625" style="227" customWidth="1"/>
    <col min="12496" max="12496" width="12.54296875" style="227" customWidth="1"/>
    <col min="12497" max="12497" width="56.90625" style="227" customWidth="1"/>
    <col min="12498" max="12498" width="8.54296875" style="227" customWidth="1"/>
    <col min="12499" max="12499" width="8.6328125" style="227" customWidth="1"/>
    <col min="12500" max="12500" width="10.90625" style="227" customWidth="1"/>
    <col min="12501" max="12501" width="26.36328125" style="227" customWidth="1"/>
    <col min="12502" max="12502" width="2.36328125" style="227" customWidth="1"/>
    <col min="12503" max="12503" width="8.36328125" style="227" customWidth="1"/>
    <col min="12504" max="12505" width="0" style="227" hidden="1" customWidth="1"/>
    <col min="12506" max="12507" width="8.36328125" style="227" customWidth="1"/>
    <col min="12508" max="12508" width="7.453125" style="227" customWidth="1"/>
    <col min="12509" max="12509" width="12" style="227" bestFit="1" customWidth="1"/>
    <col min="12510" max="12743" width="8.90625" style="227"/>
    <col min="12744" max="12744" width="1.6328125" style="227" customWidth="1"/>
    <col min="12745" max="12745" width="5.36328125" style="227" customWidth="1"/>
    <col min="12746" max="12746" width="15.453125" style="227" customWidth="1"/>
    <col min="12747" max="12747" width="37.90625" style="227" customWidth="1"/>
    <col min="12748" max="12748" width="59.453125" style="227" customWidth="1"/>
    <col min="12749" max="12749" width="8.54296875" style="227" customWidth="1"/>
    <col min="12750" max="12750" width="8.6328125" style="227" customWidth="1"/>
    <col min="12751" max="12751" width="10.90625" style="227" customWidth="1"/>
    <col min="12752" max="12752" width="12.54296875" style="227" customWidth="1"/>
    <col min="12753" max="12753" width="56.90625" style="227" customWidth="1"/>
    <col min="12754" max="12754" width="8.54296875" style="227" customWidth="1"/>
    <col min="12755" max="12755" width="8.6328125" style="227" customWidth="1"/>
    <col min="12756" max="12756" width="10.90625" style="227" customWidth="1"/>
    <col min="12757" max="12757" width="26.36328125" style="227" customWidth="1"/>
    <col min="12758" max="12758" width="2.36328125" style="227" customWidth="1"/>
    <col min="12759" max="12759" width="8.36328125" style="227" customWidth="1"/>
    <col min="12760" max="12761" width="0" style="227" hidden="1" customWidth="1"/>
    <col min="12762" max="12763" width="8.36328125" style="227" customWidth="1"/>
    <col min="12764" max="12764" width="7.453125" style="227" customWidth="1"/>
    <col min="12765" max="12765" width="12" style="227" bestFit="1" customWidth="1"/>
    <col min="12766" max="12999" width="8.90625" style="227"/>
    <col min="13000" max="13000" width="1.6328125" style="227" customWidth="1"/>
    <col min="13001" max="13001" width="5.36328125" style="227" customWidth="1"/>
    <col min="13002" max="13002" width="15.453125" style="227" customWidth="1"/>
    <col min="13003" max="13003" width="37.90625" style="227" customWidth="1"/>
    <col min="13004" max="13004" width="59.453125" style="227" customWidth="1"/>
    <col min="13005" max="13005" width="8.54296875" style="227" customWidth="1"/>
    <col min="13006" max="13006" width="8.6328125" style="227" customWidth="1"/>
    <col min="13007" max="13007" width="10.90625" style="227" customWidth="1"/>
    <col min="13008" max="13008" width="12.54296875" style="227" customWidth="1"/>
    <col min="13009" max="13009" width="56.90625" style="227" customWidth="1"/>
    <col min="13010" max="13010" width="8.54296875" style="227" customWidth="1"/>
    <col min="13011" max="13011" width="8.6328125" style="227" customWidth="1"/>
    <col min="13012" max="13012" width="10.90625" style="227" customWidth="1"/>
    <col min="13013" max="13013" width="26.36328125" style="227" customWidth="1"/>
    <col min="13014" max="13014" width="2.36328125" style="227" customWidth="1"/>
    <col min="13015" max="13015" width="8.36328125" style="227" customWidth="1"/>
    <col min="13016" max="13017" width="0" style="227" hidden="1" customWidth="1"/>
    <col min="13018" max="13019" width="8.36328125" style="227" customWidth="1"/>
    <col min="13020" max="13020" width="7.453125" style="227" customWidth="1"/>
    <col min="13021" max="13021" width="12" style="227" bestFit="1" customWidth="1"/>
    <col min="13022" max="13255" width="8.90625" style="227"/>
    <col min="13256" max="13256" width="1.6328125" style="227" customWidth="1"/>
    <col min="13257" max="13257" width="5.36328125" style="227" customWidth="1"/>
    <col min="13258" max="13258" width="15.453125" style="227" customWidth="1"/>
    <col min="13259" max="13259" width="37.90625" style="227" customWidth="1"/>
    <col min="13260" max="13260" width="59.453125" style="227" customWidth="1"/>
    <col min="13261" max="13261" width="8.54296875" style="227" customWidth="1"/>
    <col min="13262" max="13262" width="8.6328125" style="227" customWidth="1"/>
    <col min="13263" max="13263" width="10.90625" style="227" customWidth="1"/>
    <col min="13264" max="13264" width="12.54296875" style="227" customWidth="1"/>
    <col min="13265" max="13265" width="56.90625" style="227" customWidth="1"/>
    <col min="13266" max="13266" width="8.54296875" style="227" customWidth="1"/>
    <col min="13267" max="13267" width="8.6328125" style="227" customWidth="1"/>
    <col min="13268" max="13268" width="10.90625" style="227" customWidth="1"/>
    <col min="13269" max="13269" width="26.36328125" style="227" customWidth="1"/>
    <col min="13270" max="13270" width="2.36328125" style="227" customWidth="1"/>
    <col min="13271" max="13271" width="8.36328125" style="227" customWidth="1"/>
    <col min="13272" max="13273" width="0" style="227" hidden="1" customWidth="1"/>
    <col min="13274" max="13275" width="8.36328125" style="227" customWidth="1"/>
    <col min="13276" max="13276" width="7.453125" style="227" customWidth="1"/>
    <col min="13277" max="13277" width="12" style="227" bestFit="1" customWidth="1"/>
    <col min="13278" max="13511" width="8.90625" style="227"/>
    <col min="13512" max="13512" width="1.6328125" style="227" customWidth="1"/>
    <col min="13513" max="13513" width="5.36328125" style="227" customWidth="1"/>
    <col min="13514" max="13514" width="15.453125" style="227" customWidth="1"/>
    <col min="13515" max="13515" width="37.90625" style="227" customWidth="1"/>
    <col min="13516" max="13516" width="59.453125" style="227" customWidth="1"/>
    <col min="13517" max="13517" width="8.54296875" style="227" customWidth="1"/>
    <col min="13518" max="13518" width="8.6328125" style="227" customWidth="1"/>
    <col min="13519" max="13519" width="10.90625" style="227" customWidth="1"/>
    <col min="13520" max="13520" width="12.54296875" style="227" customWidth="1"/>
    <col min="13521" max="13521" width="56.90625" style="227" customWidth="1"/>
    <col min="13522" max="13522" width="8.54296875" style="227" customWidth="1"/>
    <col min="13523" max="13523" width="8.6328125" style="227" customWidth="1"/>
    <col min="13524" max="13524" width="10.90625" style="227" customWidth="1"/>
    <col min="13525" max="13525" width="26.36328125" style="227" customWidth="1"/>
    <col min="13526" max="13526" width="2.36328125" style="227" customWidth="1"/>
    <col min="13527" max="13527" width="8.36328125" style="227" customWidth="1"/>
    <col min="13528" max="13529" width="0" style="227" hidden="1" customWidth="1"/>
    <col min="13530" max="13531" width="8.36328125" style="227" customWidth="1"/>
    <col min="13532" max="13532" width="7.453125" style="227" customWidth="1"/>
    <col min="13533" max="13533" width="12" style="227" bestFit="1" customWidth="1"/>
    <col min="13534" max="13767" width="8.90625" style="227"/>
    <col min="13768" max="13768" width="1.6328125" style="227" customWidth="1"/>
    <col min="13769" max="13769" width="5.36328125" style="227" customWidth="1"/>
    <col min="13770" max="13770" width="15.453125" style="227" customWidth="1"/>
    <col min="13771" max="13771" width="37.90625" style="227" customWidth="1"/>
    <col min="13772" max="13772" width="59.453125" style="227" customWidth="1"/>
    <col min="13773" max="13773" width="8.54296875" style="227" customWidth="1"/>
    <col min="13774" max="13774" width="8.6328125" style="227" customWidth="1"/>
    <col min="13775" max="13775" width="10.90625" style="227" customWidth="1"/>
    <col min="13776" max="13776" width="12.54296875" style="227" customWidth="1"/>
    <col min="13777" max="13777" width="56.90625" style="227" customWidth="1"/>
    <col min="13778" max="13778" width="8.54296875" style="227" customWidth="1"/>
    <col min="13779" max="13779" width="8.6328125" style="227" customWidth="1"/>
    <col min="13780" max="13780" width="10.90625" style="227" customWidth="1"/>
    <col min="13781" max="13781" width="26.36328125" style="227" customWidth="1"/>
    <col min="13782" max="13782" width="2.36328125" style="227" customWidth="1"/>
    <col min="13783" max="13783" width="8.36328125" style="227" customWidth="1"/>
    <col min="13784" max="13785" width="0" style="227" hidden="1" customWidth="1"/>
    <col min="13786" max="13787" width="8.36328125" style="227" customWidth="1"/>
    <col min="13788" max="13788" width="7.453125" style="227" customWidth="1"/>
    <col min="13789" max="13789" width="12" style="227" bestFit="1" customWidth="1"/>
    <col min="13790" max="14023" width="8.90625" style="227"/>
    <col min="14024" max="14024" width="1.6328125" style="227" customWidth="1"/>
    <col min="14025" max="14025" width="5.36328125" style="227" customWidth="1"/>
    <col min="14026" max="14026" width="15.453125" style="227" customWidth="1"/>
    <col min="14027" max="14027" width="37.90625" style="227" customWidth="1"/>
    <col min="14028" max="14028" width="59.453125" style="227" customWidth="1"/>
    <col min="14029" max="14029" width="8.54296875" style="227" customWidth="1"/>
    <col min="14030" max="14030" width="8.6328125" style="227" customWidth="1"/>
    <col min="14031" max="14031" width="10.90625" style="227" customWidth="1"/>
    <col min="14032" max="14032" width="12.54296875" style="227" customWidth="1"/>
    <col min="14033" max="14033" width="56.90625" style="227" customWidth="1"/>
    <col min="14034" max="14034" width="8.54296875" style="227" customWidth="1"/>
    <col min="14035" max="14035" width="8.6328125" style="227" customWidth="1"/>
    <col min="14036" max="14036" width="10.90625" style="227" customWidth="1"/>
    <col min="14037" max="14037" width="26.36328125" style="227" customWidth="1"/>
    <col min="14038" max="14038" width="2.36328125" style="227" customWidth="1"/>
    <col min="14039" max="14039" width="8.36328125" style="227" customWidth="1"/>
    <col min="14040" max="14041" width="0" style="227" hidden="1" customWidth="1"/>
    <col min="14042" max="14043" width="8.36328125" style="227" customWidth="1"/>
    <col min="14044" max="14044" width="7.453125" style="227" customWidth="1"/>
    <col min="14045" max="14045" width="12" style="227" bestFit="1" customWidth="1"/>
    <col min="14046" max="14279" width="8.90625" style="227"/>
    <col min="14280" max="14280" width="1.6328125" style="227" customWidth="1"/>
    <col min="14281" max="14281" width="5.36328125" style="227" customWidth="1"/>
    <col min="14282" max="14282" width="15.453125" style="227" customWidth="1"/>
    <col min="14283" max="14283" width="37.90625" style="227" customWidth="1"/>
    <col min="14284" max="14284" width="59.453125" style="227" customWidth="1"/>
    <col min="14285" max="14285" width="8.54296875" style="227" customWidth="1"/>
    <col min="14286" max="14286" width="8.6328125" style="227" customWidth="1"/>
    <col min="14287" max="14287" width="10.90625" style="227" customWidth="1"/>
    <col min="14288" max="14288" width="12.54296875" style="227" customWidth="1"/>
    <col min="14289" max="14289" width="56.90625" style="227" customWidth="1"/>
    <col min="14290" max="14290" width="8.54296875" style="227" customWidth="1"/>
    <col min="14291" max="14291" width="8.6328125" style="227" customWidth="1"/>
    <col min="14292" max="14292" width="10.90625" style="227" customWidth="1"/>
    <col min="14293" max="14293" width="26.36328125" style="227" customWidth="1"/>
    <col min="14294" max="14294" width="2.36328125" style="227" customWidth="1"/>
    <col min="14295" max="14295" width="8.36328125" style="227" customWidth="1"/>
    <col min="14296" max="14297" width="0" style="227" hidden="1" customWidth="1"/>
    <col min="14298" max="14299" width="8.36328125" style="227" customWidth="1"/>
    <col min="14300" max="14300" width="7.453125" style="227" customWidth="1"/>
    <col min="14301" max="14301" width="12" style="227" bestFit="1" customWidth="1"/>
    <col min="14302" max="14535" width="8.90625" style="227"/>
    <col min="14536" max="14536" width="1.6328125" style="227" customWidth="1"/>
    <col min="14537" max="14537" width="5.36328125" style="227" customWidth="1"/>
    <col min="14538" max="14538" width="15.453125" style="227" customWidth="1"/>
    <col min="14539" max="14539" width="37.90625" style="227" customWidth="1"/>
    <col min="14540" max="14540" width="59.453125" style="227" customWidth="1"/>
    <col min="14541" max="14541" width="8.54296875" style="227" customWidth="1"/>
    <col min="14542" max="14542" width="8.6328125" style="227" customWidth="1"/>
    <col min="14543" max="14543" width="10.90625" style="227" customWidth="1"/>
    <col min="14544" max="14544" width="12.54296875" style="227" customWidth="1"/>
    <col min="14545" max="14545" width="56.90625" style="227" customWidth="1"/>
    <col min="14546" max="14546" width="8.54296875" style="227" customWidth="1"/>
    <col min="14547" max="14547" width="8.6328125" style="227" customWidth="1"/>
    <col min="14548" max="14548" width="10.90625" style="227" customWidth="1"/>
    <col min="14549" max="14549" width="26.36328125" style="227" customWidth="1"/>
    <col min="14550" max="14550" width="2.36328125" style="227" customWidth="1"/>
    <col min="14551" max="14551" width="8.36328125" style="227" customWidth="1"/>
    <col min="14552" max="14553" width="0" style="227" hidden="1" customWidth="1"/>
    <col min="14554" max="14555" width="8.36328125" style="227" customWidth="1"/>
    <col min="14556" max="14556" width="7.453125" style="227" customWidth="1"/>
    <col min="14557" max="14557" width="12" style="227" bestFit="1" customWidth="1"/>
    <col min="14558" max="14791" width="8.90625" style="227"/>
    <col min="14792" max="14792" width="1.6328125" style="227" customWidth="1"/>
    <col min="14793" max="14793" width="5.36328125" style="227" customWidth="1"/>
    <col min="14794" max="14794" width="15.453125" style="227" customWidth="1"/>
    <col min="14795" max="14795" width="37.90625" style="227" customWidth="1"/>
    <col min="14796" max="14796" width="59.453125" style="227" customWidth="1"/>
    <col min="14797" max="14797" width="8.54296875" style="227" customWidth="1"/>
    <col min="14798" max="14798" width="8.6328125" style="227" customWidth="1"/>
    <col min="14799" max="14799" width="10.90625" style="227" customWidth="1"/>
    <col min="14800" max="14800" width="12.54296875" style="227" customWidth="1"/>
    <col min="14801" max="14801" width="56.90625" style="227" customWidth="1"/>
    <col min="14802" max="14802" width="8.54296875" style="227" customWidth="1"/>
    <col min="14803" max="14803" width="8.6328125" style="227" customWidth="1"/>
    <col min="14804" max="14804" width="10.90625" style="227" customWidth="1"/>
    <col min="14805" max="14805" width="26.36328125" style="227" customWidth="1"/>
    <col min="14806" max="14806" width="2.36328125" style="227" customWidth="1"/>
    <col min="14807" max="14807" width="8.36328125" style="227" customWidth="1"/>
    <col min="14808" max="14809" width="0" style="227" hidden="1" customWidth="1"/>
    <col min="14810" max="14811" width="8.36328125" style="227" customWidth="1"/>
    <col min="14812" max="14812" width="7.453125" style="227" customWidth="1"/>
    <col min="14813" max="14813" width="12" style="227" bestFit="1" customWidth="1"/>
    <col min="14814" max="15047" width="8.90625" style="227"/>
    <col min="15048" max="15048" width="1.6328125" style="227" customWidth="1"/>
    <col min="15049" max="15049" width="5.36328125" style="227" customWidth="1"/>
    <col min="15050" max="15050" width="15.453125" style="227" customWidth="1"/>
    <col min="15051" max="15051" width="37.90625" style="227" customWidth="1"/>
    <col min="15052" max="15052" width="59.453125" style="227" customWidth="1"/>
    <col min="15053" max="15053" width="8.54296875" style="227" customWidth="1"/>
    <col min="15054" max="15054" width="8.6328125" style="227" customWidth="1"/>
    <col min="15055" max="15055" width="10.90625" style="227" customWidth="1"/>
    <col min="15056" max="15056" width="12.54296875" style="227" customWidth="1"/>
    <col min="15057" max="15057" width="56.90625" style="227" customWidth="1"/>
    <col min="15058" max="15058" width="8.54296875" style="227" customWidth="1"/>
    <col min="15059" max="15059" width="8.6328125" style="227" customWidth="1"/>
    <col min="15060" max="15060" width="10.90625" style="227" customWidth="1"/>
    <col min="15061" max="15061" width="26.36328125" style="227" customWidth="1"/>
    <col min="15062" max="15062" width="2.36328125" style="227" customWidth="1"/>
    <col min="15063" max="15063" width="8.36328125" style="227" customWidth="1"/>
    <col min="15064" max="15065" width="0" style="227" hidden="1" customWidth="1"/>
    <col min="15066" max="15067" width="8.36328125" style="227" customWidth="1"/>
    <col min="15068" max="15068" width="7.453125" style="227" customWidth="1"/>
    <col min="15069" max="15069" width="12" style="227" bestFit="1" customWidth="1"/>
    <col min="15070" max="15303" width="8.90625" style="227"/>
    <col min="15304" max="15304" width="1.6328125" style="227" customWidth="1"/>
    <col min="15305" max="15305" width="5.36328125" style="227" customWidth="1"/>
    <col min="15306" max="15306" width="15.453125" style="227" customWidth="1"/>
    <col min="15307" max="15307" width="37.90625" style="227" customWidth="1"/>
    <col min="15308" max="15308" width="59.453125" style="227" customWidth="1"/>
    <col min="15309" max="15309" width="8.54296875" style="227" customWidth="1"/>
    <col min="15310" max="15310" width="8.6328125" style="227" customWidth="1"/>
    <col min="15311" max="15311" width="10.90625" style="227" customWidth="1"/>
    <col min="15312" max="15312" width="12.54296875" style="227" customWidth="1"/>
    <col min="15313" max="15313" width="56.90625" style="227" customWidth="1"/>
    <col min="15314" max="15314" width="8.54296875" style="227" customWidth="1"/>
    <col min="15315" max="15315" width="8.6328125" style="227" customWidth="1"/>
    <col min="15316" max="15316" width="10.90625" style="227" customWidth="1"/>
    <col min="15317" max="15317" width="26.36328125" style="227" customWidth="1"/>
    <col min="15318" max="15318" width="2.36328125" style="227" customWidth="1"/>
    <col min="15319" max="15319" width="8.36328125" style="227" customWidth="1"/>
    <col min="15320" max="15321" width="0" style="227" hidden="1" customWidth="1"/>
    <col min="15322" max="15323" width="8.36328125" style="227" customWidth="1"/>
    <col min="15324" max="15324" width="7.453125" style="227" customWidth="1"/>
    <col min="15325" max="15325" width="12" style="227" bestFit="1" customWidth="1"/>
    <col min="15326" max="15559" width="8.90625" style="227"/>
    <col min="15560" max="15560" width="1.6328125" style="227" customWidth="1"/>
    <col min="15561" max="15561" width="5.36328125" style="227" customWidth="1"/>
    <col min="15562" max="15562" width="15.453125" style="227" customWidth="1"/>
    <col min="15563" max="15563" width="37.90625" style="227" customWidth="1"/>
    <col min="15564" max="15564" width="59.453125" style="227" customWidth="1"/>
    <col min="15565" max="15565" width="8.54296875" style="227" customWidth="1"/>
    <col min="15566" max="15566" width="8.6328125" style="227" customWidth="1"/>
    <col min="15567" max="15567" width="10.90625" style="227" customWidth="1"/>
    <col min="15568" max="15568" width="12.54296875" style="227" customWidth="1"/>
    <col min="15569" max="15569" width="56.90625" style="227" customWidth="1"/>
    <col min="15570" max="15570" width="8.54296875" style="227" customWidth="1"/>
    <col min="15571" max="15571" width="8.6328125" style="227" customWidth="1"/>
    <col min="15572" max="15572" width="10.90625" style="227" customWidth="1"/>
    <col min="15573" max="15573" width="26.36328125" style="227" customWidth="1"/>
    <col min="15574" max="15574" width="2.36328125" style="227" customWidth="1"/>
    <col min="15575" max="15575" width="8.36328125" style="227" customWidth="1"/>
    <col min="15576" max="15577" width="0" style="227" hidden="1" customWidth="1"/>
    <col min="15578" max="15579" width="8.36328125" style="227" customWidth="1"/>
    <col min="15580" max="15580" width="7.453125" style="227" customWidth="1"/>
    <col min="15581" max="15581" width="12" style="227" bestFit="1" customWidth="1"/>
    <col min="15582" max="15815" width="8.90625" style="227"/>
    <col min="15816" max="15816" width="1.6328125" style="227" customWidth="1"/>
    <col min="15817" max="15817" width="5.36328125" style="227" customWidth="1"/>
    <col min="15818" max="15818" width="15.453125" style="227" customWidth="1"/>
    <col min="15819" max="15819" width="37.90625" style="227" customWidth="1"/>
    <col min="15820" max="15820" width="59.453125" style="227" customWidth="1"/>
    <col min="15821" max="15821" width="8.54296875" style="227" customWidth="1"/>
    <col min="15822" max="15822" width="8.6328125" style="227" customWidth="1"/>
    <col min="15823" max="15823" width="10.90625" style="227" customWidth="1"/>
    <col min="15824" max="15824" width="12.54296875" style="227" customWidth="1"/>
    <col min="15825" max="15825" width="56.90625" style="227" customWidth="1"/>
    <col min="15826" max="15826" width="8.54296875" style="227" customWidth="1"/>
    <col min="15827" max="15827" width="8.6328125" style="227" customWidth="1"/>
    <col min="15828" max="15828" width="10.90625" style="227" customWidth="1"/>
    <col min="15829" max="15829" width="26.36328125" style="227" customWidth="1"/>
    <col min="15830" max="15830" width="2.36328125" style="227" customWidth="1"/>
    <col min="15831" max="15831" width="8.36328125" style="227" customWidth="1"/>
    <col min="15832" max="15833" width="0" style="227" hidden="1" customWidth="1"/>
    <col min="15834" max="15835" width="8.36328125" style="227" customWidth="1"/>
    <col min="15836" max="15836" width="7.453125" style="227" customWidth="1"/>
    <col min="15837" max="15837" width="12" style="227" bestFit="1" customWidth="1"/>
    <col min="15838" max="16071" width="8.90625" style="227"/>
    <col min="16072" max="16072" width="1.6328125" style="227" customWidth="1"/>
    <col min="16073" max="16073" width="5.36328125" style="227" customWidth="1"/>
    <col min="16074" max="16074" width="15.453125" style="227" customWidth="1"/>
    <col min="16075" max="16075" width="37.90625" style="227" customWidth="1"/>
    <col min="16076" max="16076" width="59.453125" style="227" customWidth="1"/>
    <col min="16077" max="16077" width="8.54296875" style="227" customWidth="1"/>
    <col min="16078" max="16078" width="8.6328125" style="227" customWidth="1"/>
    <col min="16079" max="16079" width="10.90625" style="227" customWidth="1"/>
    <col min="16080" max="16080" width="12.54296875" style="227" customWidth="1"/>
    <col min="16081" max="16081" width="56.90625" style="227" customWidth="1"/>
    <col min="16082" max="16082" width="8.54296875" style="227" customWidth="1"/>
    <col min="16083" max="16083" width="8.6328125" style="227" customWidth="1"/>
    <col min="16084" max="16084" width="10.90625" style="227" customWidth="1"/>
    <col min="16085" max="16085" width="26.36328125" style="227" customWidth="1"/>
    <col min="16086" max="16086" width="2.36328125" style="227" customWidth="1"/>
    <col min="16087" max="16087" width="8.36328125" style="227" customWidth="1"/>
    <col min="16088" max="16089" width="0" style="227" hidden="1" customWidth="1"/>
    <col min="16090" max="16091" width="8.36328125" style="227" customWidth="1"/>
    <col min="16092" max="16092" width="7.453125" style="227" customWidth="1"/>
    <col min="16093" max="16093" width="12" style="227" bestFit="1" customWidth="1"/>
    <col min="16094" max="16384" width="8.90625" style="227"/>
  </cols>
  <sheetData>
    <row r="1" spans="1:21" s="380" customFormat="1" ht="5.15" customHeight="1">
      <c r="A1" s="379"/>
      <c r="B1" s="1059"/>
      <c r="C1" s="1059"/>
      <c r="D1" s="1059"/>
      <c r="E1" s="1059"/>
      <c r="F1" s="1059"/>
      <c r="G1" s="1059"/>
      <c r="H1" s="1059"/>
      <c r="I1" s="1059"/>
      <c r="J1" s="1059"/>
      <c r="P1" s="411"/>
    </row>
    <row r="2" spans="1:21" s="382" customFormat="1" ht="18" customHeight="1">
      <c r="A2" s="1060" t="str">
        <f>"Project Name : " &amp;'Covering Page'!$D$4</f>
        <v>Project Name : Project X</v>
      </c>
      <c r="B2" s="1061"/>
      <c r="C2" s="1061"/>
      <c r="D2" s="1061"/>
      <c r="E2" s="381"/>
      <c r="F2" s="381"/>
      <c r="G2" s="381"/>
      <c r="H2" s="381"/>
      <c r="I2" s="381"/>
      <c r="J2" s="381"/>
      <c r="K2" s="381"/>
      <c r="L2" s="381"/>
      <c r="M2" s="381"/>
      <c r="N2" s="381"/>
      <c r="O2" s="381"/>
      <c r="P2" s="412"/>
      <c r="Q2" s="381"/>
      <c r="R2" s="381"/>
    </row>
    <row r="3" spans="1:21" s="382" customFormat="1" ht="18" customHeight="1">
      <c r="A3" s="1062" t="str">
        <f>'Covering Page'!D6</f>
        <v>xxx - xxxxxxx- xx</v>
      </c>
      <c r="B3" s="1063"/>
      <c r="C3" s="1063"/>
      <c r="D3" s="1063"/>
      <c r="E3" s="381"/>
      <c r="F3" s="381"/>
      <c r="G3" s="381"/>
      <c r="H3" s="381"/>
      <c r="I3" s="381"/>
      <c r="J3" s="381"/>
      <c r="K3" s="381"/>
      <c r="L3" s="381"/>
      <c r="M3" s="381"/>
      <c r="N3" s="381"/>
      <c r="O3" s="381"/>
      <c r="P3" s="412"/>
      <c r="Q3" s="381"/>
      <c r="R3" s="381"/>
    </row>
    <row r="4" spans="1:21" s="382" customFormat="1" ht="6.65" customHeight="1">
      <c r="A4" s="383"/>
      <c r="B4" s="383"/>
      <c r="C4" s="383"/>
      <c r="D4" s="383"/>
      <c r="P4" s="413"/>
    </row>
    <row r="5" spans="1:21" s="235" customFormat="1" ht="24.65" customHeight="1">
      <c r="A5" s="910" t="s">
        <v>506</v>
      </c>
      <c r="B5" s="910"/>
      <c r="C5" s="910"/>
      <c r="D5" s="910"/>
      <c r="E5" s="910"/>
      <c r="F5" s="910"/>
      <c r="G5" s="910"/>
      <c r="H5" s="910"/>
      <c r="I5" s="910"/>
      <c r="J5" s="910"/>
      <c r="K5" s="910"/>
      <c r="L5" s="910"/>
      <c r="M5" s="910"/>
      <c r="N5" s="910"/>
      <c r="O5" s="910"/>
      <c r="P5" s="910"/>
      <c r="Q5" s="910"/>
      <c r="R5" s="910"/>
    </row>
    <row r="6" spans="1:21" s="235" customFormat="1" ht="18.649999999999999" customHeight="1">
      <c r="A6" s="368" t="s">
        <v>278</v>
      </c>
      <c r="B6" s="414"/>
      <c r="C6" s="317"/>
      <c r="D6" s="415"/>
      <c r="E6" s="415"/>
      <c r="F6" s="416"/>
      <c r="G6" s="415"/>
      <c r="H6" s="415"/>
      <c r="I6" s="415"/>
      <c r="J6" s="417"/>
      <c r="K6" s="417"/>
      <c r="L6" s="415"/>
      <c r="M6" s="418"/>
      <c r="N6" s="418"/>
      <c r="O6" s="418"/>
      <c r="P6" s="419"/>
    </row>
    <row r="7" spans="1:21" s="235" customFormat="1" ht="31.25" customHeight="1">
      <c r="B7" s="1065" t="s">
        <v>49</v>
      </c>
      <c r="C7" s="1057" t="s">
        <v>15</v>
      </c>
      <c r="D7" s="1058" t="s">
        <v>50</v>
      </c>
      <c r="E7" s="1058" t="s">
        <v>51</v>
      </c>
      <c r="F7" s="1058" t="s">
        <v>52</v>
      </c>
      <c r="G7" s="1058" t="s">
        <v>53</v>
      </c>
      <c r="H7" s="1058"/>
      <c r="I7" s="1058"/>
      <c r="J7" s="1058" t="s">
        <v>54</v>
      </c>
      <c r="K7" s="1058" t="s">
        <v>55</v>
      </c>
      <c r="L7" s="1058"/>
      <c r="M7" s="1058"/>
      <c r="N7" s="1058" t="s">
        <v>56</v>
      </c>
      <c r="O7" s="1058" t="s">
        <v>57</v>
      </c>
      <c r="P7" s="1064" t="s">
        <v>58</v>
      </c>
      <c r="Q7" s="1058" t="s">
        <v>59</v>
      </c>
      <c r="R7" s="1058" t="s">
        <v>60</v>
      </c>
    </row>
    <row r="8" spans="1:21" s="235" customFormat="1" ht="89.4" customHeight="1">
      <c r="B8" s="1065"/>
      <c r="C8" s="1057"/>
      <c r="D8" s="1058"/>
      <c r="E8" s="1058"/>
      <c r="F8" s="1058"/>
      <c r="G8" s="420" t="s">
        <v>61</v>
      </c>
      <c r="H8" s="420" t="s">
        <v>62</v>
      </c>
      <c r="I8" s="420" t="s">
        <v>63</v>
      </c>
      <c r="J8" s="1058"/>
      <c r="K8" s="420" t="s">
        <v>61</v>
      </c>
      <c r="L8" s="420" t="s">
        <v>62</v>
      </c>
      <c r="M8" s="420" t="s">
        <v>63</v>
      </c>
      <c r="N8" s="1058"/>
      <c r="O8" s="1058"/>
      <c r="P8" s="1064"/>
      <c r="Q8" s="1058"/>
      <c r="R8" s="1058"/>
    </row>
    <row r="9" spans="1:21" s="421" customFormat="1" ht="24.9" customHeight="1">
      <c r="B9" s="422" t="s">
        <v>11</v>
      </c>
      <c r="C9" s="422"/>
      <c r="D9" s="422"/>
      <c r="E9" s="422"/>
      <c r="F9" s="423"/>
      <c r="G9" s="422"/>
      <c r="H9" s="422"/>
      <c r="I9" s="422"/>
      <c r="J9" s="422"/>
      <c r="K9" s="422"/>
      <c r="L9" s="422"/>
      <c r="M9" s="422"/>
      <c r="N9" s="424"/>
      <c r="O9" s="424"/>
      <c r="P9" s="425"/>
      <c r="Q9" s="422"/>
      <c r="R9" s="422"/>
    </row>
    <row r="10" spans="1:21" s="228" customFormat="1" ht="121.25" customHeight="1">
      <c r="B10" s="396">
        <v>1</v>
      </c>
      <c r="C10" s="397">
        <v>43313</v>
      </c>
      <c r="D10" s="398" t="s">
        <v>64</v>
      </c>
      <c r="E10" s="398" t="s">
        <v>65</v>
      </c>
      <c r="F10" s="399" t="s">
        <v>72</v>
      </c>
      <c r="G10" s="396">
        <v>3</v>
      </c>
      <c r="H10" s="396">
        <v>4</v>
      </c>
      <c r="I10" s="400">
        <f>G10*H10</f>
        <v>12</v>
      </c>
      <c r="J10" s="401" t="s">
        <v>66</v>
      </c>
      <c r="K10" s="396">
        <v>1</v>
      </c>
      <c r="L10" s="396">
        <v>3</v>
      </c>
      <c r="M10" s="400">
        <f>K10*L10</f>
        <v>3</v>
      </c>
      <c r="N10" s="402" t="s">
        <v>67</v>
      </c>
      <c r="O10" s="400"/>
      <c r="P10" s="403"/>
      <c r="Q10" s="400"/>
      <c r="R10" s="398"/>
      <c r="T10" s="395"/>
      <c r="U10" s="395"/>
    </row>
    <row r="11" spans="1:21" s="228" customFormat="1" ht="91.25" customHeight="1">
      <c r="B11" s="396">
        <v>2</v>
      </c>
      <c r="C11" s="397">
        <v>43314</v>
      </c>
      <c r="D11" s="398"/>
      <c r="E11" s="398"/>
      <c r="F11" s="399"/>
      <c r="G11" s="396"/>
      <c r="H11" s="396"/>
      <c r="I11" s="400">
        <f t="shared" ref="I11:I19" si="0">G11*H11</f>
        <v>0</v>
      </c>
      <c r="J11" s="401"/>
      <c r="K11" s="396"/>
      <c r="L11" s="396"/>
      <c r="M11" s="400">
        <f t="shared" ref="M11:M19" si="1">K11*L11</f>
        <v>0</v>
      </c>
      <c r="N11" s="402"/>
      <c r="O11" s="402"/>
      <c r="P11" s="403"/>
      <c r="Q11" s="400"/>
      <c r="R11" s="398"/>
    </row>
    <row r="12" spans="1:21" s="228" customFormat="1" ht="57.75" customHeight="1">
      <c r="B12" s="396">
        <v>3</v>
      </c>
      <c r="C12" s="397">
        <v>43315</v>
      </c>
      <c r="D12" s="398"/>
      <c r="E12" s="398"/>
      <c r="F12" s="399"/>
      <c r="G12" s="396"/>
      <c r="H12" s="396"/>
      <c r="I12" s="400">
        <f t="shared" si="0"/>
        <v>0</v>
      </c>
      <c r="J12" s="401"/>
      <c r="K12" s="396"/>
      <c r="L12" s="396"/>
      <c r="M12" s="400">
        <f t="shared" si="1"/>
        <v>0</v>
      </c>
      <c r="N12" s="402"/>
      <c r="O12" s="402"/>
      <c r="P12" s="403"/>
      <c r="Q12" s="400"/>
      <c r="R12" s="398"/>
    </row>
    <row r="13" spans="1:21" s="228" customFormat="1" ht="57.75" customHeight="1">
      <c r="B13" s="396">
        <v>4</v>
      </c>
      <c r="C13" s="397">
        <v>43316</v>
      </c>
      <c r="D13" s="398"/>
      <c r="E13" s="398"/>
      <c r="F13" s="399"/>
      <c r="G13" s="396"/>
      <c r="H13" s="396"/>
      <c r="I13" s="400">
        <f t="shared" si="0"/>
        <v>0</v>
      </c>
      <c r="J13" s="401"/>
      <c r="K13" s="396"/>
      <c r="L13" s="396"/>
      <c r="M13" s="400">
        <f t="shared" si="1"/>
        <v>0</v>
      </c>
      <c r="N13" s="402"/>
      <c r="O13" s="402"/>
      <c r="P13" s="403"/>
      <c r="Q13" s="400"/>
      <c r="R13" s="398"/>
    </row>
    <row r="14" spans="1:21" s="228" customFormat="1" ht="57.75" customHeight="1">
      <c r="B14" s="396">
        <v>5</v>
      </c>
      <c r="C14" s="397">
        <v>43317</v>
      </c>
      <c r="D14" s="398"/>
      <c r="E14" s="398"/>
      <c r="F14" s="399"/>
      <c r="G14" s="396"/>
      <c r="H14" s="396"/>
      <c r="I14" s="400">
        <f t="shared" si="0"/>
        <v>0</v>
      </c>
      <c r="J14" s="401"/>
      <c r="K14" s="396"/>
      <c r="L14" s="396"/>
      <c r="M14" s="400">
        <f t="shared" si="1"/>
        <v>0</v>
      </c>
      <c r="N14" s="402"/>
      <c r="O14" s="402"/>
      <c r="P14" s="403"/>
      <c r="Q14" s="400"/>
      <c r="R14" s="398"/>
    </row>
    <row r="15" spans="1:21" s="228" customFormat="1" ht="57.75" customHeight="1">
      <c r="B15" s="396">
        <v>6</v>
      </c>
      <c r="C15" s="397">
        <v>43318</v>
      </c>
      <c r="D15" s="398"/>
      <c r="E15" s="398"/>
      <c r="F15" s="399"/>
      <c r="G15" s="396"/>
      <c r="H15" s="396"/>
      <c r="I15" s="400">
        <f t="shared" si="0"/>
        <v>0</v>
      </c>
      <c r="J15" s="401"/>
      <c r="K15" s="396"/>
      <c r="L15" s="396"/>
      <c r="M15" s="400">
        <f t="shared" si="1"/>
        <v>0</v>
      </c>
      <c r="N15" s="402"/>
      <c r="O15" s="402"/>
      <c r="P15" s="403"/>
      <c r="Q15" s="400"/>
      <c r="R15" s="398"/>
    </row>
    <row r="16" spans="1:21" s="228" customFormat="1" ht="57.75" customHeight="1">
      <c r="B16" s="396">
        <v>7</v>
      </c>
      <c r="C16" s="397">
        <v>43319</v>
      </c>
      <c r="D16" s="398"/>
      <c r="E16" s="398"/>
      <c r="F16" s="399"/>
      <c r="G16" s="396"/>
      <c r="H16" s="396"/>
      <c r="I16" s="400">
        <f t="shared" si="0"/>
        <v>0</v>
      </c>
      <c r="J16" s="401"/>
      <c r="K16" s="396"/>
      <c r="L16" s="396"/>
      <c r="M16" s="400">
        <f t="shared" si="1"/>
        <v>0</v>
      </c>
      <c r="N16" s="402"/>
      <c r="O16" s="402"/>
      <c r="P16" s="403"/>
      <c r="Q16" s="400"/>
      <c r="R16" s="398"/>
    </row>
    <row r="17" spans="2:18" s="228" customFormat="1" ht="57.75" customHeight="1">
      <c r="B17" s="396">
        <v>8</v>
      </c>
      <c r="C17" s="397">
        <v>43320</v>
      </c>
      <c r="D17" s="398"/>
      <c r="E17" s="398"/>
      <c r="F17" s="399"/>
      <c r="G17" s="396"/>
      <c r="H17" s="396"/>
      <c r="I17" s="400">
        <f t="shared" si="0"/>
        <v>0</v>
      </c>
      <c r="J17" s="401"/>
      <c r="K17" s="396"/>
      <c r="L17" s="396"/>
      <c r="M17" s="400">
        <f t="shared" si="1"/>
        <v>0</v>
      </c>
      <c r="N17" s="402"/>
      <c r="O17" s="402"/>
      <c r="P17" s="403"/>
      <c r="Q17" s="400"/>
      <c r="R17" s="398"/>
    </row>
    <row r="18" spans="2:18" s="228" customFormat="1" ht="57.75" customHeight="1">
      <c r="B18" s="396">
        <v>9</v>
      </c>
      <c r="C18" s="397">
        <v>43321</v>
      </c>
      <c r="D18" s="398"/>
      <c r="E18" s="398"/>
      <c r="F18" s="399"/>
      <c r="G18" s="396"/>
      <c r="H18" s="396"/>
      <c r="I18" s="400">
        <f t="shared" si="0"/>
        <v>0</v>
      </c>
      <c r="J18" s="401"/>
      <c r="K18" s="396"/>
      <c r="L18" s="396"/>
      <c r="M18" s="400">
        <f t="shared" si="1"/>
        <v>0</v>
      </c>
      <c r="N18" s="402"/>
      <c r="O18" s="402"/>
      <c r="P18" s="403"/>
      <c r="Q18" s="400"/>
      <c r="R18" s="398"/>
    </row>
    <row r="19" spans="2:18" s="228" customFormat="1" ht="57.75" customHeight="1">
      <c r="B19" s="396">
        <v>10</v>
      </c>
      <c r="C19" s="397">
        <v>43322</v>
      </c>
      <c r="D19" s="398"/>
      <c r="E19" s="398"/>
      <c r="F19" s="399"/>
      <c r="G19" s="396"/>
      <c r="H19" s="396"/>
      <c r="I19" s="400">
        <f t="shared" si="0"/>
        <v>0</v>
      </c>
      <c r="J19" s="401"/>
      <c r="K19" s="396"/>
      <c r="L19" s="396"/>
      <c r="M19" s="400">
        <f t="shared" si="1"/>
        <v>0</v>
      </c>
      <c r="N19" s="402"/>
      <c r="O19" s="402"/>
      <c r="P19" s="403"/>
      <c r="Q19" s="400"/>
      <c r="R19" s="398"/>
    </row>
    <row r="20" spans="2:18" s="395" customFormat="1" ht="24.9" customHeight="1">
      <c r="B20" s="404" t="s">
        <v>16</v>
      </c>
      <c r="C20" s="404"/>
      <c r="D20" s="404"/>
      <c r="E20" s="404"/>
      <c r="F20" s="404"/>
      <c r="G20" s="404"/>
      <c r="H20" s="404"/>
      <c r="I20" s="404"/>
      <c r="J20" s="404"/>
      <c r="K20" s="404"/>
      <c r="L20" s="404"/>
      <c r="M20" s="404"/>
      <c r="N20" s="405"/>
      <c r="O20" s="405"/>
      <c r="P20" s="406"/>
      <c r="Q20" s="404"/>
      <c r="R20" s="404"/>
    </row>
    <row r="21" spans="2:18" s="228" customFormat="1" ht="57.75" customHeight="1">
      <c r="B21" s="396">
        <v>1</v>
      </c>
      <c r="C21" s="397">
        <v>43571</v>
      </c>
      <c r="D21" s="398"/>
      <c r="E21" s="398"/>
      <c r="F21" s="399"/>
      <c r="G21" s="396"/>
      <c r="H21" s="407"/>
      <c r="I21" s="400">
        <f t="shared" ref="I21:I28" si="2">G21*H21</f>
        <v>0</v>
      </c>
      <c r="J21" s="401"/>
      <c r="K21" s="396"/>
      <c r="L21" s="407"/>
      <c r="M21" s="400">
        <f t="shared" ref="M21:M28" si="3">K21*L21</f>
        <v>0</v>
      </c>
      <c r="N21" s="402"/>
      <c r="O21" s="402"/>
      <c r="P21" s="403"/>
      <c r="Q21" s="400"/>
      <c r="R21" s="398"/>
    </row>
    <row r="22" spans="2:18" s="228" customFormat="1" ht="57.75" customHeight="1">
      <c r="B22" s="396">
        <v>2</v>
      </c>
      <c r="C22" s="397">
        <v>43365</v>
      </c>
      <c r="D22" s="398"/>
      <c r="E22" s="398"/>
      <c r="F22" s="399"/>
      <c r="G22" s="396"/>
      <c r="H22" s="407"/>
      <c r="I22" s="400">
        <f t="shared" si="2"/>
        <v>0</v>
      </c>
      <c r="J22" s="401"/>
      <c r="K22" s="396"/>
      <c r="L22" s="407"/>
      <c r="M22" s="400">
        <f t="shared" si="3"/>
        <v>0</v>
      </c>
      <c r="N22" s="402"/>
      <c r="O22" s="402"/>
      <c r="P22" s="403"/>
      <c r="Q22" s="400"/>
      <c r="R22" s="398"/>
    </row>
    <row r="23" spans="2:18" s="228" customFormat="1" ht="57.75" customHeight="1">
      <c r="B23" s="396">
        <v>3</v>
      </c>
      <c r="C23" s="397">
        <v>43369</v>
      </c>
      <c r="D23" s="398"/>
      <c r="E23" s="398"/>
      <c r="F23" s="399"/>
      <c r="G23" s="396"/>
      <c r="H23" s="407"/>
      <c r="I23" s="400">
        <f t="shared" si="2"/>
        <v>0</v>
      </c>
      <c r="J23" s="401"/>
      <c r="K23" s="396"/>
      <c r="L23" s="407"/>
      <c r="M23" s="400">
        <f t="shared" si="3"/>
        <v>0</v>
      </c>
      <c r="N23" s="402"/>
      <c r="O23" s="402"/>
      <c r="P23" s="403"/>
      <c r="Q23" s="400"/>
      <c r="R23" s="398"/>
    </row>
    <row r="24" spans="2:18" s="228" customFormat="1" ht="57.75" customHeight="1">
      <c r="B24" s="396">
        <v>4</v>
      </c>
      <c r="C24" s="397">
        <v>43371</v>
      </c>
      <c r="D24" s="398"/>
      <c r="E24" s="398"/>
      <c r="F24" s="399"/>
      <c r="G24" s="396"/>
      <c r="H24" s="407"/>
      <c r="I24" s="400">
        <f t="shared" si="2"/>
        <v>0</v>
      </c>
      <c r="J24" s="401"/>
      <c r="K24" s="396"/>
      <c r="L24" s="407"/>
      <c r="M24" s="400">
        <f t="shared" si="3"/>
        <v>0</v>
      </c>
      <c r="N24" s="402"/>
      <c r="O24" s="402"/>
      <c r="P24" s="403"/>
      <c r="Q24" s="400"/>
      <c r="R24" s="398"/>
    </row>
    <row r="25" spans="2:18" s="228" customFormat="1" ht="57.75" customHeight="1">
      <c r="B25" s="396">
        <v>5</v>
      </c>
      <c r="C25" s="397">
        <v>43463</v>
      </c>
      <c r="D25" s="398"/>
      <c r="E25" s="398"/>
      <c r="F25" s="399"/>
      <c r="G25" s="396"/>
      <c r="H25" s="407"/>
      <c r="I25" s="400">
        <f t="shared" si="2"/>
        <v>0</v>
      </c>
      <c r="J25" s="401"/>
      <c r="K25" s="396"/>
      <c r="L25" s="407"/>
      <c r="M25" s="400">
        <f t="shared" si="3"/>
        <v>0</v>
      </c>
      <c r="N25" s="402"/>
      <c r="O25" s="402"/>
      <c r="P25" s="403"/>
      <c r="Q25" s="400"/>
      <c r="R25" s="398"/>
    </row>
    <row r="26" spans="2:18" s="228" customFormat="1" ht="57.75" customHeight="1">
      <c r="B26" s="396">
        <v>6</v>
      </c>
      <c r="C26" s="397">
        <v>43371</v>
      </c>
      <c r="D26" s="398"/>
      <c r="E26" s="398"/>
      <c r="F26" s="399"/>
      <c r="G26" s="396"/>
      <c r="H26" s="407"/>
      <c r="I26" s="400">
        <f t="shared" si="2"/>
        <v>0</v>
      </c>
      <c r="J26" s="401"/>
      <c r="K26" s="396"/>
      <c r="L26" s="407"/>
      <c r="M26" s="400">
        <f t="shared" si="3"/>
        <v>0</v>
      </c>
      <c r="N26" s="402"/>
      <c r="O26" s="402"/>
      <c r="P26" s="403"/>
      <c r="Q26" s="400"/>
      <c r="R26" s="398"/>
    </row>
    <row r="27" spans="2:18" s="228" customFormat="1" ht="57.75" customHeight="1">
      <c r="B27" s="396">
        <v>7</v>
      </c>
      <c r="C27" s="397">
        <v>43371</v>
      </c>
      <c r="D27" s="398"/>
      <c r="E27" s="398"/>
      <c r="F27" s="399"/>
      <c r="G27" s="396"/>
      <c r="H27" s="407"/>
      <c r="I27" s="400">
        <f t="shared" si="2"/>
        <v>0</v>
      </c>
      <c r="J27" s="401"/>
      <c r="K27" s="396"/>
      <c r="L27" s="407"/>
      <c r="M27" s="400">
        <f t="shared" si="3"/>
        <v>0</v>
      </c>
      <c r="N27" s="402"/>
      <c r="O27" s="402"/>
      <c r="P27" s="403"/>
      <c r="Q27" s="400"/>
      <c r="R27" s="398"/>
    </row>
    <row r="28" spans="2:18" s="228" customFormat="1" ht="57.75" customHeight="1">
      <c r="B28" s="396">
        <v>8</v>
      </c>
      <c r="C28" s="397">
        <v>43371</v>
      </c>
      <c r="D28" s="398"/>
      <c r="E28" s="398"/>
      <c r="F28" s="399"/>
      <c r="G28" s="396"/>
      <c r="H28" s="407"/>
      <c r="I28" s="400">
        <f t="shared" si="2"/>
        <v>0</v>
      </c>
      <c r="J28" s="401"/>
      <c r="K28" s="396"/>
      <c r="L28" s="407"/>
      <c r="M28" s="400">
        <f t="shared" si="3"/>
        <v>0</v>
      </c>
      <c r="N28" s="402"/>
      <c r="O28" s="402"/>
      <c r="P28" s="403"/>
      <c r="Q28" s="400"/>
      <c r="R28" s="398"/>
    </row>
    <row r="29" spans="2:18" s="228" customFormat="1" ht="57.75" customHeight="1">
      <c r="B29" s="396">
        <v>9</v>
      </c>
      <c r="C29" s="397">
        <v>43313</v>
      </c>
      <c r="D29" s="398"/>
      <c r="E29" s="398"/>
      <c r="F29" s="399"/>
      <c r="G29" s="396"/>
      <c r="H29" s="407"/>
      <c r="I29" s="400">
        <f>G29*H29</f>
        <v>0</v>
      </c>
      <c r="J29" s="398"/>
      <c r="K29" s="396"/>
      <c r="L29" s="407"/>
      <c r="M29" s="400">
        <f>K29*L29</f>
        <v>0</v>
      </c>
      <c r="N29" s="402"/>
      <c r="O29" s="402"/>
      <c r="P29" s="403"/>
      <c r="Q29" s="400"/>
      <c r="R29" s="398"/>
    </row>
    <row r="30" spans="2:18" s="228" customFormat="1" ht="57.75" customHeight="1">
      <c r="B30" s="396">
        <v>10</v>
      </c>
      <c r="C30" s="397">
        <v>43314</v>
      </c>
      <c r="D30" s="398"/>
      <c r="E30" s="398"/>
      <c r="F30" s="399"/>
      <c r="G30" s="396"/>
      <c r="H30" s="407"/>
      <c r="I30" s="400">
        <f>G30*H30</f>
        <v>0</v>
      </c>
      <c r="J30" s="398"/>
      <c r="K30" s="396"/>
      <c r="L30" s="407"/>
      <c r="M30" s="400">
        <f>K30*L30</f>
        <v>0</v>
      </c>
      <c r="N30" s="402"/>
      <c r="O30" s="402"/>
      <c r="P30" s="403"/>
      <c r="Q30" s="400"/>
      <c r="R30" s="398"/>
    </row>
    <row r="31" spans="2:18" s="395" customFormat="1" ht="24.9" customHeight="1">
      <c r="B31" s="404" t="s">
        <v>68</v>
      </c>
      <c r="C31" s="404"/>
      <c r="D31" s="404"/>
      <c r="E31" s="404"/>
      <c r="F31" s="404"/>
      <c r="G31" s="404"/>
      <c r="H31" s="404"/>
      <c r="I31" s="404"/>
      <c r="J31" s="404"/>
      <c r="K31" s="404"/>
      <c r="L31" s="404"/>
      <c r="M31" s="404"/>
      <c r="N31" s="405"/>
      <c r="O31" s="405"/>
      <c r="P31" s="406"/>
      <c r="Q31" s="404"/>
      <c r="R31" s="404"/>
    </row>
    <row r="32" spans="2:18" s="228" customFormat="1" ht="57.75" customHeight="1">
      <c r="B32" s="396">
        <v>1</v>
      </c>
      <c r="C32" s="397">
        <v>43313</v>
      </c>
      <c r="D32" s="398"/>
      <c r="E32" s="398"/>
      <c r="F32" s="399"/>
      <c r="G32" s="396"/>
      <c r="H32" s="407"/>
      <c r="I32" s="400">
        <f>G32*H32</f>
        <v>0</v>
      </c>
      <c r="J32" s="398"/>
      <c r="K32" s="396"/>
      <c r="L32" s="407"/>
      <c r="M32" s="400">
        <f>K32*L32</f>
        <v>0</v>
      </c>
      <c r="N32" s="402"/>
      <c r="O32" s="402"/>
      <c r="P32" s="403"/>
      <c r="Q32" s="400"/>
      <c r="R32" s="398"/>
    </row>
    <row r="33" spans="2:18" s="228" customFormat="1" ht="57.75" customHeight="1">
      <c r="B33" s="396">
        <v>2</v>
      </c>
      <c r="C33" s="397">
        <v>43313</v>
      </c>
      <c r="D33" s="398"/>
      <c r="E33" s="398"/>
      <c r="F33" s="399"/>
      <c r="G33" s="396"/>
      <c r="H33" s="407"/>
      <c r="I33" s="400">
        <f>G33*H33</f>
        <v>0</v>
      </c>
      <c r="J33" s="398"/>
      <c r="K33" s="396"/>
      <c r="L33" s="407"/>
      <c r="M33" s="400">
        <f>K33*L33</f>
        <v>0</v>
      </c>
      <c r="N33" s="402"/>
      <c r="O33" s="402"/>
      <c r="P33" s="403"/>
      <c r="Q33" s="400"/>
      <c r="R33" s="398"/>
    </row>
    <row r="34" spans="2:18" s="228" customFormat="1" ht="57.75" customHeight="1">
      <c r="B34" s="396">
        <v>3</v>
      </c>
      <c r="C34" s="397">
        <v>43313</v>
      </c>
      <c r="D34" s="398"/>
      <c r="E34" s="398"/>
      <c r="F34" s="399"/>
      <c r="G34" s="396"/>
      <c r="H34" s="407"/>
      <c r="I34" s="400">
        <f>G34*H34</f>
        <v>0</v>
      </c>
      <c r="J34" s="398"/>
      <c r="K34" s="396"/>
      <c r="L34" s="407"/>
      <c r="M34" s="400">
        <f>K34*L34</f>
        <v>0</v>
      </c>
      <c r="N34" s="402"/>
      <c r="O34" s="402"/>
      <c r="P34" s="403"/>
      <c r="Q34" s="400"/>
      <c r="R34" s="398"/>
    </row>
    <row r="35" spans="2:18" s="228" customFormat="1" ht="57.75" customHeight="1">
      <c r="B35" s="396">
        <v>4</v>
      </c>
      <c r="C35" s="397">
        <v>43313</v>
      </c>
      <c r="D35" s="398"/>
      <c r="E35" s="398"/>
      <c r="F35" s="399"/>
      <c r="G35" s="396"/>
      <c r="H35" s="407"/>
      <c r="I35" s="400">
        <f>G35*H35</f>
        <v>0</v>
      </c>
      <c r="J35" s="398"/>
      <c r="K35" s="396"/>
      <c r="L35" s="407"/>
      <c r="M35" s="400">
        <f>K35*L35</f>
        <v>0</v>
      </c>
      <c r="N35" s="402"/>
      <c r="O35" s="402"/>
      <c r="P35" s="403"/>
      <c r="Q35" s="400"/>
      <c r="R35" s="398"/>
    </row>
    <row r="36" spans="2:18" s="395" customFormat="1" ht="24.9" customHeight="1">
      <c r="B36" s="404" t="s">
        <v>69</v>
      </c>
      <c r="C36" s="404"/>
      <c r="D36" s="404"/>
      <c r="E36" s="404"/>
      <c r="F36" s="404"/>
      <c r="G36" s="404"/>
      <c r="H36" s="404"/>
      <c r="I36" s="404"/>
      <c r="J36" s="404"/>
      <c r="K36" s="404"/>
      <c r="L36" s="404"/>
      <c r="M36" s="404"/>
      <c r="N36" s="405"/>
      <c r="O36" s="405"/>
      <c r="P36" s="406"/>
      <c r="Q36" s="404"/>
      <c r="R36" s="404"/>
    </row>
    <row r="37" spans="2:18" s="228" customFormat="1" ht="56.4" customHeight="1">
      <c r="B37" s="396">
        <v>1</v>
      </c>
      <c r="C37" s="397">
        <v>43368</v>
      </c>
      <c r="D37" s="398"/>
      <c r="E37" s="398"/>
      <c r="F37" s="399"/>
      <c r="G37" s="396"/>
      <c r="H37" s="407"/>
      <c r="I37" s="400">
        <f t="shared" ref="I37:I46" si="4">G37*H37</f>
        <v>0</v>
      </c>
      <c r="J37" s="401"/>
      <c r="K37" s="396"/>
      <c r="L37" s="407"/>
      <c r="M37" s="400">
        <f t="shared" ref="M37:M44" si="5">K37*L37</f>
        <v>0</v>
      </c>
      <c r="N37" s="402"/>
      <c r="O37" s="402"/>
      <c r="P37" s="403"/>
      <c r="Q37" s="400"/>
      <c r="R37" s="401"/>
    </row>
    <row r="38" spans="2:18" s="228" customFormat="1" ht="56.4" customHeight="1">
      <c r="B38" s="396">
        <v>2</v>
      </c>
      <c r="C38" s="397">
        <v>43910</v>
      </c>
      <c r="D38" s="398"/>
      <c r="E38" s="398"/>
      <c r="F38" s="399"/>
      <c r="G38" s="396"/>
      <c r="H38" s="407"/>
      <c r="I38" s="400">
        <f t="shared" si="4"/>
        <v>0</v>
      </c>
      <c r="J38" s="401"/>
      <c r="K38" s="396"/>
      <c r="L38" s="407"/>
      <c r="M38" s="400">
        <f t="shared" si="5"/>
        <v>0</v>
      </c>
      <c r="N38" s="402"/>
      <c r="O38" s="402"/>
      <c r="P38" s="403"/>
      <c r="Q38" s="400"/>
      <c r="R38" s="401"/>
    </row>
    <row r="39" spans="2:18" s="228" customFormat="1" ht="56.4" customHeight="1">
      <c r="B39" s="396">
        <v>3</v>
      </c>
      <c r="C39" s="397">
        <v>43905</v>
      </c>
      <c r="D39" s="398"/>
      <c r="E39" s="398"/>
      <c r="F39" s="399"/>
      <c r="G39" s="396"/>
      <c r="H39" s="407"/>
      <c r="I39" s="400">
        <f t="shared" si="4"/>
        <v>0</v>
      </c>
      <c r="J39" s="401"/>
      <c r="K39" s="396"/>
      <c r="L39" s="407"/>
      <c r="M39" s="400">
        <f t="shared" si="5"/>
        <v>0</v>
      </c>
      <c r="N39" s="402"/>
      <c r="O39" s="402"/>
      <c r="P39" s="403"/>
      <c r="Q39" s="400"/>
      <c r="R39" s="401"/>
    </row>
    <row r="40" spans="2:18" s="228" customFormat="1" ht="56.4" customHeight="1">
      <c r="B40" s="396">
        <v>4</v>
      </c>
      <c r="C40" s="397">
        <v>43905</v>
      </c>
      <c r="D40" s="398"/>
      <c r="E40" s="398"/>
      <c r="F40" s="399"/>
      <c r="G40" s="396"/>
      <c r="H40" s="407"/>
      <c r="I40" s="400">
        <f t="shared" si="4"/>
        <v>0</v>
      </c>
      <c r="J40" s="401"/>
      <c r="K40" s="396"/>
      <c r="L40" s="407"/>
      <c r="M40" s="400">
        <f t="shared" si="5"/>
        <v>0</v>
      </c>
      <c r="N40" s="402"/>
      <c r="O40" s="402"/>
      <c r="P40" s="403"/>
      <c r="Q40" s="400"/>
      <c r="R40" s="401"/>
    </row>
    <row r="41" spans="2:18" s="228" customFormat="1" ht="56.4" customHeight="1">
      <c r="B41" s="396">
        <v>5</v>
      </c>
      <c r="C41" s="397">
        <v>43905</v>
      </c>
      <c r="D41" s="398"/>
      <c r="E41" s="398"/>
      <c r="F41" s="399"/>
      <c r="G41" s="396"/>
      <c r="H41" s="407"/>
      <c r="I41" s="400">
        <f t="shared" si="4"/>
        <v>0</v>
      </c>
      <c r="J41" s="401"/>
      <c r="K41" s="396"/>
      <c r="L41" s="407"/>
      <c r="M41" s="400">
        <f t="shared" si="5"/>
        <v>0</v>
      </c>
      <c r="N41" s="402"/>
      <c r="O41" s="402"/>
      <c r="P41" s="403"/>
      <c r="Q41" s="400"/>
      <c r="R41" s="401"/>
    </row>
    <row r="42" spans="2:18" s="228" customFormat="1" ht="56.4" customHeight="1">
      <c r="B42" s="396">
        <v>6</v>
      </c>
      <c r="C42" s="397">
        <v>43905</v>
      </c>
      <c r="D42" s="398"/>
      <c r="E42" s="398"/>
      <c r="F42" s="399"/>
      <c r="G42" s="396"/>
      <c r="H42" s="407"/>
      <c r="I42" s="400">
        <f t="shared" si="4"/>
        <v>0</v>
      </c>
      <c r="J42" s="401"/>
      <c r="K42" s="396"/>
      <c r="L42" s="407"/>
      <c r="M42" s="400">
        <f t="shared" si="5"/>
        <v>0</v>
      </c>
      <c r="N42" s="402"/>
      <c r="O42" s="402"/>
      <c r="P42" s="403"/>
      <c r="Q42" s="400"/>
      <c r="R42" s="401"/>
    </row>
    <row r="43" spans="2:18" s="228" customFormat="1" ht="56.4" customHeight="1">
      <c r="B43" s="396">
        <v>7</v>
      </c>
      <c r="C43" s="397">
        <v>43905</v>
      </c>
      <c r="D43" s="398"/>
      <c r="E43" s="398"/>
      <c r="F43" s="399"/>
      <c r="G43" s="396"/>
      <c r="H43" s="407"/>
      <c r="I43" s="400">
        <f t="shared" si="4"/>
        <v>0</v>
      </c>
      <c r="J43" s="401"/>
      <c r="K43" s="396"/>
      <c r="L43" s="407"/>
      <c r="M43" s="400">
        <f t="shared" si="5"/>
        <v>0</v>
      </c>
      <c r="N43" s="402"/>
      <c r="O43" s="402"/>
      <c r="P43" s="403"/>
      <c r="Q43" s="400"/>
      <c r="R43" s="401"/>
    </row>
    <row r="44" spans="2:18" s="228" customFormat="1" ht="56.4" customHeight="1">
      <c r="B44" s="396">
        <v>8</v>
      </c>
      <c r="C44" s="397"/>
      <c r="D44" s="398"/>
      <c r="E44" s="398"/>
      <c r="F44" s="399"/>
      <c r="G44" s="396"/>
      <c r="H44" s="407"/>
      <c r="I44" s="400">
        <f t="shared" si="4"/>
        <v>0</v>
      </c>
      <c r="J44" s="401"/>
      <c r="K44" s="396"/>
      <c r="L44" s="407"/>
      <c r="M44" s="400">
        <f t="shared" si="5"/>
        <v>0</v>
      </c>
      <c r="N44" s="402"/>
      <c r="O44" s="402"/>
      <c r="P44" s="403"/>
      <c r="Q44" s="400"/>
      <c r="R44" s="401"/>
    </row>
    <row r="45" spans="2:18" s="395" customFormat="1" ht="24.9" customHeight="1">
      <c r="B45" s="404" t="s">
        <v>70</v>
      </c>
      <c r="C45" s="404"/>
      <c r="D45" s="404"/>
      <c r="E45" s="404"/>
      <c r="F45" s="404"/>
      <c r="G45" s="404"/>
      <c r="H45" s="404"/>
      <c r="I45" s="404"/>
      <c r="J45" s="404"/>
      <c r="K45" s="404"/>
      <c r="L45" s="404"/>
      <c r="M45" s="404"/>
      <c r="N45" s="405"/>
      <c r="O45" s="405"/>
      <c r="P45" s="406"/>
      <c r="Q45" s="404"/>
      <c r="R45" s="404"/>
    </row>
    <row r="46" spans="2:18" s="228" customFormat="1" ht="51.75" customHeight="1">
      <c r="B46" s="396">
        <v>1</v>
      </c>
      <c r="C46" s="397">
        <v>43313</v>
      </c>
      <c r="D46" s="398"/>
      <c r="E46" s="398"/>
      <c r="F46" s="399"/>
      <c r="G46" s="396"/>
      <c r="H46" s="407"/>
      <c r="I46" s="400">
        <f t="shared" si="4"/>
        <v>0</v>
      </c>
      <c r="J46" s="401"/>
      <c r="K46" s="396"/>
      <c r="L46" s="407"/>
      <c r="M46" s="400">
        <f>K46*L46</f>
        <v>0</v>
      </c>
      <c r="N46" s="402"/>
      <c r="O46" s="402"/>
      <c r="P46" s="403"/>
      <c r="Q46" s="400"/>
      <c r="R46" s="401"/>
    </row>
    <row r="47" spans="2:18" s="228" customFormat="1" ht="77.25" customHeight="1">
      <c r="B47" s="396">
        <v>2</v>
      </c>
      <c r="C47" s="397">
        <v>43905</v>
      </c>
      <c r="D47" s="398"/>
      <c r="E47" s="398"/>
      <c r="F47" s="399"/>
      <c r="G47" s="396"/>
      <c r="H47" s="407"/>
      <c r="I47" s="400">
        <f t="shared" ref="I47:I52" si="6">G47*H47</f>
        <v>0</v>
      </c>
      <c r="J47" s="401"/>
      <c r="K47" s="396"/>
      <c r="L47" s="407"/>
      <c r="M47" s="400">
        <f t="shared" ref="M47:M52" si="7">K47*L47</f>
        <v>0</v>
      </c>
      <c r="N47" s="402"/>
      <c r="O47" s="402"/>
      <c r="P47" s="403"/>
      <c r="Q47" s="400"/>
      <c r="R47" s="401"/>
    </row>
    <row r="48" spans="2:18" s="228" customFormat="1" ht="62.4" customHeight="1">
      <c r="B48" s="396">
        <v>3</v>
      </c>
      <c r="C48" s="397">
        <v>43498</v>
      </c>
      <c r="D48" s="398"/>
      <c r="E48" s="398"/>
      <c r="F48" s="399"/>
      <c r="G48" s="396"/>
      <c r="H48" s="407"/>
      <c r="I48" s="400">
        <f t="shared" si="6"/>
        <v>0</v>
      </c>
      <c r="J48" s="401"/>
      <c r="K48" s="396"/>
      <c r="L48" s="407"/>
      <c r="M48" s="400">
        <f t="shared" si="7"/>
        <v>0</v>
      </c>
      <c r="N48" s="402"/>
      <c r="O48" s="402"/>
      <c r="P48" s="403"/>
      <c r="Q48" s="400"/>
      <c r="R48" s="401"/>
    </row>
    <row r="49" spans="2:18" s="228" customFormat="1" ht="61.25" customHeight="1">
      <c r="B49" s="396">
        <v>4</v>
      </c>
      <c r="C49" s="397">
        <v>43371</v>
      </c>
      <c r="D49" s="398"/>
      <c r="E49" s="398"/>
      <c r="F49" s="399"/>
      <c r="G49" s="396"/>
      <c r="H49" s="407"/>
      <c r="I49" s="400">
        <f t="shared" si="6"/>
        <v>0</v>
      </c>
      <c r="J49" s="401"/>
      <c r="K49" s="396"/>
      <c r="L49" s="407"/>
      <c r="M49" s="400">
        <f t="shared" si="7"/>
        <v>0</v>
      </c>
      <c r="N49" s="402"/>
      <c r="O49" s="402"/>
      <c r="P49" s="403"/>
      <c r="Q49" s="400"/>
      <c r="R49" s="401"/>
    </row>
    <row r="50" spans="2:18" s="228" customFormat="1" ht="63" customHeight="1">
      <c r="B50" s="396">
        <v>5</v>
      </c>
      <c r="C50" s="397">
        <v>43371</v>
      </c>
      <c r="D50" s="398"/>
      <c r="E50" s="398"/>
      <c r="F50" s="399"/>
      <c r="G50" s="396"/>
      <c r="H50" s="407"/>
      <c r="I50" s="400">
        <f t="shared" si="6"/>
        <v>0</v>
      </c>
      <c r="J50" s="401"/>
      <c r="K50" s="396"/>
      <c r="L50" s="407"/>
      <c r="M50" s="400">
        <f t="shared" si="7"/>
        <v>0</v>
      </c>
      <c r="N50" s="402"/>
      <c r="O50" s="402"/>
      <c r="P50" s="403"/>
      <c r="Q50" s="400"/>
      <c r="R50" s="401"/>
    </row>
    <row r="51" spans="2:18" s="228" customFormat="1" ht="67.5" customHeight="1">
      <c r="B51" s="396">
        <v>6</v>
      </c>
      <c r="C51" s="397">
        <v>43371</v>
      </c>
      <c r="D51" s="398"/>
      <c r="E51" s="398"/>
      <c r="F51" s="399"/>
      <c r="G51" s="396"/>
      <c r="H51" s="407"/>
      <c r="I51" s="400">
        <f t="shared" si="6"/>
        <v>0</v>
      </c>
      <c r="J51" s="401"/>
      <c r="K51" s="396"/>
      <c r="L51" s="407"/>
      <c r="M51" s="400">
        <f t="shared" si="7"/>
        <v>0</v>
      </c>
      <c r="N51" s="402"/>
      <c r="O51" s="402"/>
      <c r="P51" s="403"/>
      <c r="Q51" s="400"/>
      <c r="R51" s="401"/>
    </row>
    <row r="52" spans="2:18" s="228" customFormat="1" ht="51.75" customHeight="1">
      <c r="B52" s="396">
        <v>7</v>
      </c>
      <c r="C52" s="397">
        <v>43313</v>
      </c>
      <c r="D52" s="398"/>
      <c r="E52" s="398"/>
      <c r="F52" s="399"/>
      <c r="G52" s="396"/>
      <c r="H52" s="407"/>
      <c r="I52" s="400">
        <f t="shared" si="6"/>
        <v>0</v>
      </c>
      <c r="J52" s="401"/>
      <c r="K52" s="396"/>
      <c r="L52" s="407"/>
      <c r="M52" s="400">
        <f t="shared" si="7"/>
        <v>0</v>
      </c>
      <c r="N52" s="402"/>
      <c r="O52" s="402"/>
      <c r="P52" s="403"/>
      <c r="Q52" s="400"/>
      <c r="R52" s="401"/>
    </row>
    <row r="53" spans="2:18" s="395" customFormat="1" ht="24.9" customHeight="1">
      <c r="B53" s="404" t="s">
        <v>71</v>
      </c>
      <c r="C53" s="404"/>
      <c r="D53" s="404"/>
      <c r="E53" s="404"/>
      <c r="F53" s="404"/>
      <c r="G53" s="404"/>
      <c r="H53" s="404"/>
      <c r="I53" s="404"/>
      <c r="J53" s="404"/>
      <c r="K53" s="404"/>
      <c r="L53" s="404"/>
      <c r="M53" s="404"/>
      <c r="N53" s="405"/>
      <c r="O53" s="405"/>
      <c r="P53" s="406"/>
      <c r="Q53" s="408"/>
      <c r="R53" s="404"/>
    </row>
    <row r="54" spans="2:18" s="228" customFormat="1" ht="55.25" customHeight="1">
      <c r="B54" s="396">
        <v>1</v>
      </c>
      <c r="C54" s="397"/>
      <c r="D54" s="398"/>
      <c r="E54" s="398"/>
      <c r="F54" s="399"/>
      <c r="G54" s="396"/>
      <c r="H54" s="407"/>
      <c r="I54" s="400">
        <f>G54*H54</f>
        <v>0</v>
      </c>
      <c r="J54" s="401"/>
      <c r="K54" s="396"/>
      <c r="L54" s="407"/>
      <c r="M54" s="400">
        <f>K54*L54</f>
        <v>0</v>
      </c>
      <c r="N54" s="402"/>
      <c r="O54" s="402"/>
      <c r="P54" s="403"/>
      <c r="Q54" s="400"/>
      <c r="R54" s="401"/>
    </row>
    <row r="55" spans="2:18" s="228" customFormat="1" ht="55.25" customHeight="1">
      <c r="B55" s="396">
        <v>2</v>
      </c>
      <c r="C55" s="397"/>
      <c r="D55" s="398"/>
      <c r="E55" s="398"/>
      <c r="F55" s="399"/>
      <c r="G55" s="396"/>
      <c r="H55" s="407"/>
      <c r="I55" s="400">
        <f>G55*H55</f>
        <v>0</v>
      </c>
      <c r="J55" s="401"/>
      <c r="K55" s="396"/>
      <c r="L55" s="407"/>
      <c r="M55" s="400">
        <f>K55*L55</f>
        <v>0</v>
      </c>
      <c r="N55" s="402"/>
      <c r="O55" s="402"/>
      <c r="P55" s="403"/>
      <c r="Q55" s="400"/>
      <c r="R55" s="401"/>
    </row>
    <row r="56" spans="2:18" ht="55.25" customHeight="1">
      <c r="B56" s="396">
        <v>3</v>
      </c>
      <c r="C56" s="397"/>
      <c r="D56" s="398"/>
      <c r="E56" s="398"/>
      <c r="F56" s="399"/>
      <c r="G56" s="396"/>
      <c r="H56" s="407"/>
      <c r="I56" s="400">
        <f t="shared" ref="I56:I64" si="8">G56*H56</f>
        <v>0</v>
      </c>
      <c r="J56" s="401"/>
      <c r="K56" s="396"/>
      <c r="L56" s="407"/>
      <c r="M56" s="400">
        <f t="shared" ref="M56:M64" si="9">K56*L56</f>
        <v>0</v>
      </c>
      <c r="N56" s="402"/>
      <c r="O56" s="402"/>
      <c r="P56" s="403"/>
      <c r="Q56" s="400"/>
      <c r="R56" s="401"/>
    </row>
    <row r="57" spans="2:18" ht="55.25" customHeight="1">
      <c r="B57" s="396">
        <v>4</v>
      </c>
      <c r="C57" s="397"/>
      <c r="D57" s="398"/>
      <c r="E57" s="398"/>
      <c r="F57" s="399"/>
      <c r="G57" s="396"/>
      <c r="H57" s="407"/>
      <c r="I57" s="400">
        <f t="shared" si="8"/>
        <v>0</v>
      </c>
      <c r="J57" s="401"/>
      <c r="K57" s="396"/>
      <c r="L57" s="407"/>
      <c r="M57" s="400">
        <f t="shared" si="9"/>
        <v>0</v>
      </c>
      <c r="N57" s="402"/>
      <c r="O57" s="402"/>
      <c r="P57" s="403"/>
      <c r="Q57" s="400"/>
      <c r="R57" s="401"/>
    </row>
    <row r="58" spans="2:18" ht="55.25" customHeight="1">
      <c r="B58" s="396">
        <v>5</v>
      </c>
      <c r="C58" s="397"/>
      <c r="D58" s="398"/>
      <c r="E58" s="398"/>
      <c r="F58" s="399"/>
      <c r="G58" s="396"/>
      <c r="H58" s="407"/>
      <c r="I58" s="400">
        <f t="shared" si="8"/>
        <v>0</v>
      </c>
      <c r="J58" s="401"/>
      <c r="K58" s="396"/>
      <c r="L58" s="407"/>
      <c r="M58" s="400">
        <f t="shared" si="9"/>
        <v>0</v>
      </c>
      <c r="N58" s="402"/>
      <c r="O58" s="402"/>
      <c r="P58" s="403"/>
      <c r="Q58" s="400"/>
      <c r="R58" s="401"/>
    </row>
    <row r="59" spans="2:18" ht="55.25" customHeight="1">
      <c r="B59" s="396">
        <v>6</v>
      </c>
      <c r="C59" s="397"/>
      <c r="D59" s="398"/>
      <c r="E59" s="398"/>
      <c r="F59" s="399"/>
      <c r="G59" s="396"/>
      <c r="H59" s="407"/>
      <c r="I59" s="400">
        <f t="shared" si="8"/>
        <v>0</v>
      </c>
      <c r="J59" s="401"/>
      <c r="K59" s="396"/>
      <c r="L59" s="407"/>
      <c r="M59" s="400">
        <f t="shared" si="9"/>
        <v>0</v>
      </c>
      <c r="N59" s="402"/>
      <c r="O59" s="402"/>
      <c r="P59" s="403"/>
      <c r="Q59" s="400"/>
      <c r="R59" s="401"/>
    </row>
    <row r="60" spans="2:18" ht="55.25" customHeight="1">
      <c r="B60" s="396">
        <v>7</v>
      </c>
      <c r="C60" s="397"/>
      <c r="D60" s="398"/>
      <c r="E60" s="398"/>
      <c r="F60" s="399"/>
      <c r="G60" s="396"/>
      <c r="H60" s="407"/>
      <c r="I60" s="400">
        <f t="shared" si="8"/>
        <v>0</v>
      </c>
      <c r="J60" s="401"/>
      <c r="K60" s="396"/>
      <c r="L60" s="407"/>
      <c r="M60" s="400">
        <f t="shared" si="9"/>
        <v>0</v>
      </c>
      <c r="N60" s="402"/>
      <c r="O60" s="402"/>
      <c r="P60" s="403"/>
      <c r="Q60" s="400"/>
      <c r="R60" s="401"/>
    </row>
    <row r="61" spans="2:18" ht="55.25" customHeight="1">
      <c r="B61" s="396">
        <v>8</v>
      </c>
      <c r="C61" s="397"/>
      <c r="D61" s="398"/>
      <c r="E61" s="398"/>
      <c r="F61" s="399"/>
      <c r="G61" s="396"/>
      <c r="H61" s="407"/>
      <c r="I61" s="400">
        <f t="shared" si="8"/>
        <v>0</v>
      </c>
      <c r="J61" s="401"/>
      <c r="K61" s="396"/>
      <c r="L61" s="407"/>
      <c r="M61" s="400">
        <f t="shared" si="9"/>
        <v>0</v>
      </c>
      <c r="N61" s="402"/>
      <c r="O61" s="402"/>
      <c r="P61" s="403"/>
      <c r="Q61" s="400"/>
      <c r="R61" s="401"/>
    </row>
    <row r="62" spans="2:18" ht="55.25" customHeight="1">
      <c r="B62" s="396">
        <v>9</v>
      </c>
      <c r="C62" s="397"/>
      <c r="D62" s="398"/>
      <c r="E62" s="398"/>
      <c r="F62" s="399"/>
      <c r="G62" s="396"/>
      <c r="H62" s="407"/>
      <c r="I62" s="400">
        <f t="shared" si="8"/>
        <v>0</v>
      </c>
      <c r="J62" s="401"/>
      <c r="K62" s="396"/>
      <c r="L62" s="407"/>
      <c r="M62" s="400">
        <f t="shared" si="9"/>
        <v>0</v>
      </c>
      <c r="N62" s="402"/>
      <c r="O62" s="402"/>
      <c r="P62" s="403"/>
      <c r="Q62" s="400"/>
      <c r="R62" s="401"/>
    </row>
    <row r="63" spans="2:18" ht="55.25" customHeight="1">
      <c r="B63" s="396">
        <v>10</v>
      </c>
      <c r="C63" s="397"/>
      <c r="D63" s="398"/>
      <c r="E63" s="398"/>
      <c r="F63" s="399"/>
      <c r="G63" s="396"/>
      <c r="H63" s="407"/>
      <c r="I63" s="400">
        <f t="shared" si="8"/>
        <v>0</v>
      </c>
      <c r="J63" s="401"/>
      <c r="K63" s="396"/>
      <c r="L63" s="407"/>
      <c r="M63" s="400">
        <f t="shared" si="9"/>
        <v>0</v>
      </c>
      <c r="N63" s="402"/>
      <c r="O63" s="402"/>
      <c r="P63" s="403"/>
      <c r="Q63" s="400"/>
      <c r="R63" s="401"/>
    </row>
    <row r="64" spans="2:18" ht="55.25" customHeight="1">
      <c r="B64" s="396">
        <v>11</v>
      </c>
      <c r="C64" s="397"/>
      <c r="D64" s="398"/>
      <c r="E64" s="398"/>
      <c r="F64" s="399"/>
      <c r="G64" s="396"/>
      <c r="H64" s="407"/>
      <c r="I64" s="400">
        <f t="shared" si="8"/>
        <v>0</v>
      </c>
      <c r="J64" s="401"/>
      <c r="K64" s="396"/>
      <c r="L64" s="407"/>
      <c r="M64" s="400">
        <f t="shared" si="9"/>
        <v>0</v>
      </c>
      <c r="N64" s="402"/>
      <c r="O64" s="402"/>
      <c r="P64" s="403"/>
      <c r="Q64" s="400"/>
      <c r="R64" s="401"/>
    </row>
  </sheetData>
  <sheetProtection algorithmName="SHA-512" hashValue="RfM6Z2IW8QmzUWOwWgk/poeu/D8Ao/a9KuevgVP2tTIYJe5ij8bn8GQvtSI4QyTSgyPcrSGtgwYwnV5iNJ43Og==" saltValue="wqQMuuL8+HcnVPoV5pj8qA==" spinCount="100000" sheet="1" objects="1" scenarios="1" formatColumns="0" formatRows="0"/>
  <mergeCells count="17">
    <mergeCell ref="B7:B8"/>
    <mergeCell ref="C7:C8"/>
    <mergeCell ref="D7:D8"/>
    <mergeCell ref="E7:E8"/>
    <mergeCell ref="F7:F8"/>
    <mergeCell ref="B1:J1"/>
    <mergeCell ref="A2:D2"/>
    <mergeCell ref="A3:D3"/>
    <mergeCell ref="A5:R5"/>
    <mergeCell ref="R7:R8"/>
    <mergeCell ref="J7:J8"/>
    <mergeCell ref="K7:M7"/>
    <mergeCell ref="N7:N8"/>
    <mergeCell ref="O7:O8"/>
    <mergeCell ref="P7:P8"/>
    <mergeCell ref="Q7:Q8"/>
    <mergeCell ref="G7:I7"/>
  </mergeCells>
  <conditionalFormatting sqref="I54:I92 M54:M92 M10:M52 I10:I44 I46:I52">
    <cfRule type="cellIs" dxfId="10" priority="6" operator="greaterThanOrEqual">
      <formula>19</formula>
    </cfRule>
    <cfRule type="cellIs" dxfId="9" priority="7" operator="between">
      <formula>9</formula>
      <formula>16</formula>
    </cfRule>
    <cfRule type="cellIs" dxfId="8" priority="8" operator="between">
      <formula>5</formula>
      <formula>8</formula>
    </cfRule>
    <cfRule type="cellIs" dxfId="7" priority="9" operator="between">
      <formula>3</formula>
      <formula>4</formula>
    </cfRule>
    <cfRule type="cellIs" dxfId="6" priority="10" operator="between">
      <formula>1</formula>
      <formula>2</formula>
    </cfRule>
  </conditionalFormatting>
  <conditionalFormatting sqref="M53">
    <cfRule type="cellIs" dxfId="5" priority="1" operator="greaterThanOrEqual">
      <formula>19</formula>
    </cfRule>
    <cfRule type="cellIs" dxfId="4" priority="2" operator="between">
      <formula>9</formula>
      <formula>16</formula>
    </cfRule>
    <cfRule type="cellIs" dxfId="3" priority="3" operator="between">
      <formula>5</formula>
      <formula>8</formula>
    </cfRule>
    <cfRule type="cellIs" dxfId="2" priority="4" operator="between">
      <formula>3</formula>
      <formula>4</formula>
    </cfRule>
    <cfRule type="cellIs" dxfId="1" priority="5" operator="between">
      <formula>1</formula>
      <formula>2</formula>
    </cfRule>
  </conditionalFormatting>
  <dataValidations count="2">
    <dataValidation type="list" allowBlank="1" showInputMessage="1" showErrorMessage="1" sqref="Q10:Q30 Q32:Q64" xr:uid="{B72EE60A-E069-456F-A6C3-061B373947E6}">
      <formula1>",,CLOSED,IN PROGRESS,PLANNED"</formula1>
    </dataValidation>
    <dataValidation type="list" allowBlank="1" showInputMessage="1" showErrorMessage="1" sqref="F10:F64" xr:uid="{94B3A41A-7D2B-459B-A8AA-B6BC7AEB47C7}">
      <formula1>"External,Internal,,External &amp; Internal"</formula1>
    </dataValidation>
  </dataValidations>
  <printOptions horizontalCentered="1"/>
  <pageMargins left="0.43307086614173201" right="0.23622047244094499" top="0.78740157480314998" bottom="0.78740157480314998" header="0" footer="0"/>
  <pageSetup paperSize="9" scale="45" fitToHeight="30" orientation="landscape" r:id="rId1"/>
  <headerFooter>
    <oddHeader>&amp;L&amp;"+,Bold"&amp;20&amp;KC00000
&amp;"Arial,Regular"&amp;10&amp;K000000Abu Dhabi City Municipality
Infrasctructure and Municipal Assests Sector
Planning Support and Coordination Division&amp;R&amp;G</oddHeader>
    <oddFooter>&amp;LADM-MIA-4.1-F-04    Issued: 24/05/2021   Version: 04</oddFooter>
  </headerFooter>
  <rowBreaks count="2" manualBreakCount="2">
    <brk id="29" max="17" man="1"/>
    <brk id="46" max="17" man="1"/>
  </row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3C75BC79-F42E-4CAB-A627-2FC9831ADD54}">
          <x14:formula1>
            <xm:f>#REF!</xm:f>
          </x14:formula1>
          <xm:sqref>GZ65540 WTL983066:WTL983068 WJP983066:WJP983068 VZT983066:VZT983068 VPX983066:VPX983068 VGB983066:VGB983068 UWF983066:UWF983068 UMJ983066:UMJ983068 UCN983066:UCN983068 TSR983066:TSR983068 TIV983066:TIV983068 SYZ983066:SYZ983068 SPD983066:SPD983068 SFH983066:SFH983068 RVL983066:RVL983068 RLP983066:RLP983068 RBT983066:RBT983068 QRX983066:QRX983068 QIB983066:QIB983068 PYF983066:PYF983068 POJ983066:POJ983068 PEN983066:PEN983068 OUR983066:OUR983068 OKV983066:OKV983068 OAZ983066:OAZ983068 NRD983066:NRD983068 NHH983066:NHH983068 MXL983066:MXL983068 MNP983066:MNP983068 MDT983066:MDT983068 LTX983066:LTX983068 LKB983066:LKB983068 LAF983066:LAF983068 KQJ983066:KQJ983068 KGN983066:KGN983068 JWR983066:JWR983068 JMV983066:JMV983068 JCZ983066:JCZ983068 ITD983066:ITD983068 IJH983066:IJH983068 HZL983066:HZL983068 HPP983066:HPP983068 HFT983066:HFT983068 GVX983066:GVX983068 GMB983066:GMB983068 GCF983066:GCF983068 FSJ983066:FSJ983068 FIN983066:FIN983068 EYR983066:EYR983068 EOV983066:EOV983068 EEZ983066:EEZ983068 DVD983066:DVD983068 DLH983066:DLH983068 DBL983066:DBL983068 CRP983066:CRP983068 CHT983066:CHT983068 BXX983066:BXX983068 BOB983066:BOB983068 BEF983066:BEF983068 AUJ983066:AUJ983068 AKN983066:AKN983068 AAR983066:AAR983068 QV983066:QV983068 GZ983066:GZ983068 WTL917530:WTL917532 WJP917530:WJP917532 VZT917530:VZT917532 VPX917530:VPX917532 VGB917530:VGB917532 UWF917530:UWF917532 UMJ917530:UMJ917532 UCN917530:UCN917532 TSR917530:TSR917532 TIV917530:TIV917532 SYZ917530:SYZ917532 SPD917530:SPD917532 SFH917530:SFH917532 RVL917530:RVL917532 RLP917530:RLP917532 RBT917530:RBT917532 QRX917530:QRX917532 QIB917530:QIB917532 PYF917530:PYF917532 POJ917530:POJ917532 PEN917530:PEN917532 OUR917530:OUR917532 OKV917530:OKV917532 OAZ917530:OAZ917532 NRD917530:NRD917532 NHH917530:NHH917532 MXL917530:MXL917532 MNP917530:MNP917532 MDT917530:MDT917532 LTX917530:LTX917532 LKB917530:LKB917532 LAF917530:LAF917532 KQJ917530:KQJ917532 KGN917530:KGN917532 JWR917530:JWR917532 JMV917530:JMV917532 JCZ917530:JCZ917532 ITD917530:ITD917532 IJH917530:IJH917532 HZL917530:HZL917532 HPP917530:HPP917532 HFT917530:HFT917532 GVX917530:GVX917532 GMB917530:GMB917532 GCF917530:GCF917532 FSJ917530:FSJ917532 FIN917530:FIN917532 EYR917530:EYR917532 EOV917530:EOV917532 EEZ917530:EEZ917532 DVD917530:DVD917532 DLH917530:DLH917532 DBL917530:DBL917532 CRP917530:CRP917532 CHT917530:CHT917532 BXX917530:BXX917532 BOB917530:BOB917532 BEF917530:BEF917532 AUJ917530:AUJ917532 AKN917530:AKN917532 AAR917530:AAR917532 QV917530:QV917532 GZ917530:GZ917532 WTL851994:WTL851996 WJP851994:WJP851996 VZT851994:VZT851996 VPX851994:VPX851996 VGB851994:VGB851996 UWF851994:UWF851996 UMJ851994:UMJ851996 UCN851994:UCN851996 TSR851994:TSR851996 TIV851994:TIV851996 SYZ851994:SYZ851996 SPD851994:SPD851996 SFH851994:SFH851996 RVL851994:RVL851996 RLP851994:RLP851996 RBT851994:RBT851996 QRX851994:QRX851996 QIB851994:QIB851996 PYF851994:PYF851996 POJ851994:POJ851996 PEN851994:PEN851996 OUR851994:OUR851996 OKV851994:OKV851996 OAZ851994:OAZ851996 NRD851994:NRD851996 NHH851994:NHH851996 MXL851994:MXL851996 MNP851994:MNP851996 MDT851994:MDT851996 LTX851994:LTX851996 LKB851994:LKB851996 LAF851994:LAF851996 KQJ851994:KQJ851996 KGN851994:KGN851996 JWR851994:JWR851996 JMV851994:JMV851996 JCZ851994:JCZ851996 ITD851994:ITD851996 IJH851994:IJH851996 HZL851994:HZL851996 HPP851994:HPP851996 HFT851994:HFT851996 GVX851994:GVX851996 GMB851994:GMB851996 GCF851994:GCF851996 FSJ851994:FSJ851996 FIN851994:FIN851996 EYR851994:EYR851996 EOV851994:EOV851996 EEZ851994:EEZ851996 DVD851994:DVD851996 DLH851994:DLH851996 DBL851994:DBL851996 CRP851994:CRP851996 CHT851994:CHT851996 BXX851994:BXX851996 BOB851994:BOB851996 BEF851994:BEF851996 AUJ851994:AUJ851996 AKN851994:AKN851996 AAR851994:AAR851996 QV851994:QV851996 GZ851994:GZ851996 WTL786458:WTL786460 WJP786458:WJP786460 VZT786458:VZT786460 VPX786458:VPX786460 VGB786458:VGB786460 UWF786458:UWF786460 UMJ786458:UMJ786460 UCN786458:UCN786460 TSR786458:TSR786460 TIV786458:TIV786460 SYZ786458:SYZ786460 SPD786458:SPD786460 SFH786458:SFH786460 RVL786458:RVL786460 RLP786458:RLP786460 RBT786458:RBT786460 QRX786458:QRX786460 QIB786458:QIB786460 PYF786458:PYF786460 POJ786458:POJ786460 PEN786458:PEN786460 OUR786458:OUR786460 OKV786458:OKV786460 OAZ786458:OAZ786460 NRD786458:NRD786460 NHH786458:NHH786460 MXL786458:MXL786460 MNP786458:MNP786460 MDT786458:MDT786460 LTX786458:LTX786460 LKB786458:LKB786460 LAF786458:LAF786460 KQJ786458:KQJ786460 KGN786458:KGN786460 JWR786458:JWR786460 JMV786458:JMV786460 JCZ786458:JCZ786460 ITD786458:ITD786460 IJH786458:IJH786460 HZL786458:HZL786460 HPP786458:HPP786460 HFT786458:HFT786460 GVX786458:GVX786460 GMB786458:GMB786460 GCF786458:GCF786460 FSJ786458:FSJ786460 FIN786458:FIN786460 EYR786458:EYR786460 EOV786458:EOV786460 EEZ786458:EEZ786460 DVD786458:DVD786460 DLH786458:DLH786460 DBL786458:DBL786460 CRP786458:CRP786460 CHT786458:CHT786460 BXX786458:BXX786460 BOB786458:BOB786460 BEF786458:BEF786460 AUJ786458:AUJ786460 AKN786458:AKN786460 AAR786458:AAR786460 QV786458:QV786460 GZ786458:GZ786460 WTL720922:WTL720924 WJP720922:WJP720924 VZT720922:VZT720924 VPX720922:VPX720924 VGB720922:VGB720924 UWF720922:UWF720924 UMJ720922:UMJ720924 UCN720922:UCN720924 TSR720922:TSR720924 TIV720922:TIV720924 SYZ720922:SYZ720924 SPD720922:SPD720924 SFH720922:SFH720924 RVL720922:RVL720924 RLP720922:RLP720924 RBT720922:RBT720924 QRX720922:QRX720924 QIB720922:QIB720924 PYF720922:PYF720924 POJ720922:POJ720924 PEN720922:PEN720924 OUR720922:OUR720924 OKV720922:OKV720924 OAZ720922:OAZ720924 NRD720922:NRD720924 NHH720922:NHH720924 MXL720922:MXL720924 MNP720922:MNP720924 MDT720922:MDT720924 LTX720922:LTX720924 LKB720922:LKB720924 LAF720922:LAF720924 KQJ720922:KQJ720924 KGN720922:KGN720924 JWR720922:JWR720924 JMV720922:JMV720924 JCZ720922:JCZ720924 ITD720922:ITD720924 IJH720922:IJH720924 HZL720922:HZL720924 HPP720922:HPP720924 HFT720922:HFT720924 GVX720922:GVX720924 GMB720922:GMB720924 GCF720922:GCF720924 FSJ720922:FSJ720924 FIN720922:FIN720924 EYR720922:EYR720924 EOV720922:EOV720924 EEZ720922:EEZ720924 DVD720922:DVD720924 DLH720922:DLH720924 DBL720922:DBL720924 CRP720922:CRP720924 CHT720922:CHT720924 BXX720922:BXX720924 BOB720922:BOB720924 BEF720922:BEF720924 AUJ720922:AUJ720924 AKN720922:AKN720924 AAR720922:AAR720924 QV720922:QV720924 GZ720922:GZ720924 WTL655386:WTL655388 WJP655386:WJP655388 VZT655386:VZT655388 VPX655386:VPX655388 VGB655386:VGB655388 UWF655386:UWF655388 UMJ655386:UMJ655388 UCN655386:UCN655388 TSR655386:TSR655388 TIV655386:TIV655388 SYZ655386:SYZ655388 SPD655386:SPD655388 SFH655386:SFH655388 RVL655386:RVL655388 RLP655386:RLP655388 RBT655386:RBT655388 QRX655386:QRX655388 QIB655386:QIB655388 PYF655386:PYF655388 POJ655386:POJ655388 PEN655386:PEN655388 OUR655386:OUR655388 OKV655386:OKV655388 OAZ655386:OAZ655388 NRD655386:NRD655388 NHH655386:NHH655388 MXL655386:MXL655388 MNP655386:MNP655388 MDT655386:MDT655388 LTX655386:LTX655388 LKB655386:LKB655388 LAF655386:LAF655388 KQJ655386:KQJ655388 KGN655386:KGN655388 JWR655386:JWR655388 JMV655386:JMV655388 JCZ655386:JCZ655388 ITD655386:ITD655388 IJH655386:IJH655388 HZL655386:HZL655388 HPP655386:HPP655388 HFT655386:HFT655388 GVX655386:GVX655388 GMB655386:GMB655388 GCF655386:GCF655388 FSJ655386:FSJ655388 FIN655386:FIN655388 EYR655386:EYR655388 EOV655386:EOV655388 EEZ655386:EEZ655388 DVD655386:DVD655388 DLH655386:DLH655388 DBL655386:DBL655388 CRP655386:CRP655388 CHT655386:CHT655388 BXX655386:BXX655388 BOB655386:BOB655388 BEF655386:BEF655388 AUJ655386:AUJ655388 AKN655386:AKN655388 AAR655386:AAR655388 QV655386:QV655388 GZ655386:GZ655388 WTL589850:WTL589852 WJP589850:WJP589852 VZT589850:VZT589852 VPX589850:VPX589852 VGB589850:VGB589852 UWF589850:UWF589852 UMJ589850:UMJ589852 UCN589850:UCN589852 TSR589850:TSR589852 TIV589850:TIV589852 SYZ589850:SYZ589852 SPD589850:SPD589852 SFH589850:SFH589852 RVL589850:RVL589852 RLP589850:RLP589852 RBT589850:RBT589852 QRX589850:QRX589852 QIB589850:QIB589852 PYF589850:PYF589852 POJ589850:POJ589852 PEN589850:PEN589852 OUR589850:OUR589852 OKV589850:OKV589852 OAZ589850:OAZ589852 NRD589850:NRD589852 NHH589850:NHH589852 MXL589850:MXL589852 MNP589850:MNP589852 MDT589850:MDT589852 LTX589850:LTX589852 LKB589850:LKB589852 LAF589850:LAF589852 KQJ589850:KQJ589852 KGN589850:KGN589852 JWR589850:JWR589852 JMV589850:JMV589852 JCZ589850:JCZ589852 ITD589850:ITD589852 IJH589850:IJH589852 HZL589850:HZL589852 HPP589850:HPP589852 HFT589850:HFT589852 GVX589850:GVX589852 GMB589850:GMB589852 GCF589850:GCF589852 FSJ589850:FSJ589852 FIN589850:FIN589852 EYR589850:EYR589852 EOV589850:EOV589852 EEZ589850:EEZ589852 DVD589850:DVD589852 DLH589850:DLH589852 DBL589850:DBL589852 CRP589850:CRP589852 CHT589850:CHT589852 BXX589850:BXX589852 BOB589850:BOB589852 BEF589850:BEF589852 AUJ589850:AUJ589852 AKN589850:AKN589852 AAR589850:AAR589852 QV589850:QV589852 GZ589850:GZ589852 WTL524314:WTL524316 WJP524314:WJP524316 VZT524314:VZT524316 VPX524314:VPX524316 VGB524314:VGB524316 UWF524314:UWF524316 UMJ524314:UMJ524316 UCN524314:UCN524316 TSR524314:TSR524316 TIV524314:TIV524316 SYZ524314:SYZ524316 SPD524314:SPD524316 SFH524314:SFH524316 RVL524314:RVL524316 RLP524314:RLP524316 RBT524314:RBT524316 QRX524314:QRX524316 QIB524314:QIB524316 PYF524314:PYF524316 POJ524314:POJ524316 PEN524314:PEN524316 OUR524314:OUR524316 OKV524314:OKV524316 OAZ524314:OAZ524316 NRD524314:NRD524316 NHH524314:NHH524316 MXL524314:MXL524316 MNP524314:MNP524316 MDT524314:MDT524316 LTX524314:LTX524316 LKB524314:LKB524316 LAF524314:LAF524316 KQJ524314:KQJ524316 KGN524314:KGN524316 JWR524314:JWR524316 JMV524314:JMV524316 JCZ524314:JCZ524316 ITD524314:ITD524316 IJH524314:IJH524316 HZL524314:HZL524316 HPP524314:HPP524316 HFT524314:HFT524316 GVX524314:GVX524316 GMB524314:GMB524316 GCF524314:GCF524316 FSJ524314:FSJ524316 FIN524314:FIN524316 EYR524314:EYR524316 EOV524314:EOV524316 EEZ524314:EEZ524316 DVD524314:DVD524316 DLH524314:DLH524316 DBL524314:DBL524316 CRP524314:CRP524316 CHT524314:CHT524316 BXX524314:BXX524316 BOB524314:BOB524316 BEF524314:BEF524316 AUJ524314:AUJ524316 AKN524314:AKN524316 AAR524314:AAR524316 QV524314:QV524316 GZ524314:GZ524316 WTL458778:WTL458780 WJP458778:WJP458780 VZT458778:VZT458780 VPX458778:VPX458780 VGB458778:VGB458780 UWF458778:UWF458780 UMJ458778:UMJ458780 UCN458778:UCN458780 TSR458778:TSR458780 TIV458778:TIV458780 SYZ458778:SYZ458780 SPD458778:SPD458780 SFH458778:SFH458780 RVL458778:RVL458780 RLP458778:RLP458780 RBT458778:RBT458780 QRX458778:QRX458780 QIB458778:QIB458780 PYF458778:PYF458780 POJ458778:POJ458780 PEN458778:PEN458780 OUR458778:OUR458780 OKV458778:OKV458780 OAZ458778:OAZ458780 NRD458778:NRD458780 NHH458778:NHH458780 MXL458778:MXL458780 MNP458778:MNP458780 MDT458778:MDT458780 LTX458778:LTX458780 LKB458778:LKB458780 LAF458778:LAF458780 KQJ458778:KQJ458780 KGN458778:KGN458780 JWR458778:JWR458780 JMV458778:JMV458780 JCZ458778:JCZ458780 ITD458778:ITD458780 IJH458778:IJH458780 HZL458778:HZL458780 HPP458778:HPP458780 HFT458778:HFT458780 GVX458778:GVX458780 GMB458778:GMB458780 GCF458778:GCF458780 FSJ458778:FSJ458780 FIN458778:FIN458780 EYR458778:EYR458780 EOV458778:EOV458780 EEZ458778:EEZ458780 DVD458778:DVD458780 DLH458778:DLH458780 DBL458778:DBL458780 CRP458778:CRP458780 CHT458778:CHT458780 BXX458778:BXX458780 BOB458778:BOB458780 BEF458778:BEF458780 AUJ458778:AUJ458780 AKN458778:AKN458780 AAR458778:AAR458780 QV458778:QV458780 GZ458778:GZ458780 WTL393242:WTL393244 WJP393242:WJP393244 VZT393242:VZT393244 VPX393242:VPX393244 VGB393242:VGB393244 UWF393242:UWF393244 UMJ393242:UMJ393244 UCN393242:UCN393244 TSR393242:TSR393244 TIV393242:TIV393244 SYZ393242:SYZ393244 SPD393242:SPD393244 SFH393242:SFH393244 RVL393242:RVL393244 RLP393242:RLP393244 RBT393242:RBT393244 QRX393242:QRX393244 QIB393242:QIB393244 PYF393242:PYF393244 POJ393242:POJ393244 PEN393242:PEN393244 OUR393242:OUR393244 OKV393242:OKV393244 OAZ393242:OAZ393244 NRD393242:NRD393244 NHH393242:NHH393244 MXL393242:MXL393244 MNP393242:MNP393244 MDT393242:MDT393244 LTX393242:LTX393244 LKB393242:LKB393244 LAF393242:LAF393244 KQJ393242:KQJ393244 KGN393242:KGN393244 JWR393242:JWR393244 JMV393242:JMV393244 JCZ393242:JCZ393244 ITD393242:ITD393244 IJH393242:IJH393244 HZL393242:HZL393244 HPP393242:HPP393244 HFT393242:HFT393244 GVX393242:GVX393244 GMB393242:GMB393244 GCF393242:GCF393244 FSJ393242:FSJ393244 FIN393242:FIN393244 EYR393242:EYR393244 EOV393242:EOV393244 EEZ393242:EEZ393244 DVD393242:DVD393244 DLH393242:DLH393244 DBL393242:DBL393244 CRP393242:CRP393244 CHT393242:CHT393244 BXX393242:BXX393244 BOB393242:BOB393244 BEF393242:BEF393244 AUJ393242:AUJ393244 AKN393242:AKN393244 AAR393242:AAR393244 QV393242:QV393244 GZ393242:GZ393244 WTL327706:WTL327708 WJP327706:WJP327708 VZT327706:VZT327708 VPX327706:VPX327708 VGB327706:VGB327708 UWF327706:UWF327708 UMJ327706:UMJ327708 UCN327706:UCN327708 TSR327706:TSR327708 TIV327706:TIV327708 SYZ327706:SYZ327708 SPD327706:SPD327708 SFH327706:SFH327708 RVL327706:RVL327708 RLP327706:RLP327708 RBT327706:RBT327708 QRX327706:QRX327708 QIB327706:QIB327708 PYF327706:PYF327708 POJ327706:POJ327708 PEN327706:PEN327708 OUR327706:OUR327708 OKV327706:OKV327708 OAZ327706:OAZ327708 NRD327706:NRD327708 NHH327706:NHH327708 MXL327706:MXL327708 MNP327706:MNP327708 MDT327706:MDT327708 LTX327706:LTX327708 LKB327706:LKB327708 LAF327706:LAF327708 KQJ327706:KQJ327708 KGN327706:KGN327708 JWR327706:JWR327708 JMV327706:JMV327708 JCZ327706:JCZ327708 ITD327706:ITD327708 IJH327706:IJH327708 HZL327706:HZL327708 HPP327706:HPP327708 HFT327706:HFT327708 GVX327706:GVX327708 GMB327706:GMB327708 GCF327706:GCF327708 FSJ327706:FSJ327708 FIN327706:FIN327708 EYR327706:EYR327708 EOV327706:EOV327708 EEZ327706:EEZ327708 DVD327706:DVD327708 DLH327706:DLH327708 DBL327706:DBL327708 CRP327706:CRP327708 CHT327706:CHT327708 BXX327706:BXX327708 BOB327706:BOB327708 BEF327706:BEF327708 AUJ327706:AUJ327708 AKN327706:AKN327708 AAR327706:AAR327708 QV327706:QV327708 GZ327706:GZ327708 WTL262170:WTL262172 WJP262170:WJP262172 VZT262170:VZT262172 VPX262170:VPX262172 VGB262170:VGB262172 UWF262170:UWF262172 UMJ262170:UMJ262172 UCN262170:UCN262172 TSR262170:TSR262172 TIV262170:TIV262172 SYZ262170:SYZ262172 SPD262170:SPD262172 SFH262170:SFH262172 RVL262170:RVL262172 RLP262170:RLP262172 RBT262170:RBT262172 QRX262170:QRX262172 QIB262170:QIB262172 PYF262170:PYF262172 POJ262170:POJ262172 PEN262170:PEN262172 OUR262170:OUR262172 OKV262170:OKV262172 OAZ262170:OAZ262172 NRD262170:NRD262172 NHH262170:NHH262172 MXL262170:MXL262172 MNP262170:MNP262172 MDT262170:MDT262172 LTX262170:LTX262172 LKB262170:LKB262172 LAF262170:LAF262172 KQJ262170:KQJ262172 KGN262170:KGN262172 JWR262170:JWR262172 JMV262170:JMV262172 JCZ262170:JCZ262172 ITD262170:ITD262172 IJH262170:IJH262172 HZL262170:HZL262172 HPP262170:HPP262172 HFT262170:HFT262172 GVX262170:GVX262172 GMB262170:GMB262172 GCF262170:GCF262172 FSJ262170:FSJ262172 FIN262170:FIN262172 EYR262170:EYR262172 EOV262170:EOV262172 EEZ262170:EEZ262172 DVD262170:DVD262172 DLH262170:DLH262172 DBL262170:DBL262172 CRP262170:CRP262172 CHT262170:CHT262172 BXX262170:BXX262172 BOB262170:BOB262172 BEF262170:BEF262172 AUJ262170:AUJ262172 AKN262170:AKN262172 AAR262170:AAR262172 QV262170:QV262172 GZ262170:GZ262172 WTL196634:WTL196636 WJP196634:WJP196636 VZT196634:VZT196636 VPX196634:VPX196636 VGB196634:VGB196636 UWF196634:UWF196636 UMJ196634:UMJ196636 UCN196634:UCN196636 TSR196634:TSR196636 TIV196634:TIV196636 SYZ196634:SYZ196636 SPD196634:SPD196636 SFH196634:SFH196636 RVL196634:RVL196636 RLP196634:RLP196636 RBT196634:RBT196636 QRX196634:QRX196636 QIB196634:QIB196636 PYF196634:PYF196636 POJ196634:POJ196636 PEN196634:PEN196636 OUR196634:OUR196636 OKV196634:OKV196636 OAZ196634:OAZ196636 NRD196634:NRD196636 NHH196634:NHH196636 MXL196634:MXL196636 MNP196634:MNP196636 MDT196634:MDT196636 LTX196634:LTX196636 LKB196634:LKB196636 LAF196634:LAF196636 KQJ196634:KQJ196636 KGN196634:KGN196636 JWR196634:JWR196636 JMV196634:JMV196636 JCZ196634:JCZ196636 ITD196634:ITD196636 IJH196634:IJH196636 HZL196634:HZL196636 HPP196634:HPP196636 HFT196634:HFT196636 GVX196634:GVX196636 GMB196634:GMB196636 GCF196634:GCF196636 FSJ196634:FSJ196636 FIN196634:FIN196636 EYR196634:EYR196636 EOV196634:EOV196636 EEZ196634:EEZ196636 DVD196634:DVD196636 DLH196634:DLH196636 DBL196634:DBL196636 CRP196634:CRP196636 CHT196634:CHT196636 BXX196634:BXX196636 BOB196634:BOB196636 BEF196634:BEF196636 AUJ196634:AUJ196636 AKN196634:AKN196636 AAR196634:AAR196636 QV196634:QV196636 GZ196634:GZ196636 WTL131098:WTL131100 WJP131098:WJP131100 VZT131098:VZT131100 VPX131098:VPX131100 VGB131098:VGB131100 UWF131098:UWF131100 UMJ131098:UMJ131100 UCN131098:UCN131100 TSR131098:TSR131100 TIV131098:TIV131100 SYZ131098:SYZ131100 SPD131098:SPD131100 SFH131098:SFH131100 RVL131098:RVL131100 RLP131098:RLP131100 RBT131098:RBT131100 QRX131098:QRX131100 QIB131098:QIB131100 PYF131098:PYF131100 POJ131098:POJ131100 PEN131098:PEN131100 OUR131098:OUR131100 OKV131098:OKV131100 OAZ131098:OAZ131100 NRD131098:NRD131100 NHH131098:NHH131100 MXL131098:MXL131100 MNP131098:MNP131100 MDT131098:MDT131100 LTX131098:LTX131100 LKB131098:LKB131100 LAF131098:LAF131100 KQJ131098:KQJ131100 KGN131098:KGN131100 JWR131098:JWR131100 JMV131098:JMV131100 JCZ131098:JCZ131100 ITD131098:ITD131100 IJH131098:IJH131100 HZL131098:HZL131100 HPP131098:HPP131100 HFT131098:HFT131100 GVX131098:GVX131100 GMB131098:GMB131100 GCF131098:GCF131100 FSJ131098:FSJ131100 FIN131098:FIN131100 EYR131098:EYR131100 EOV131098:EOV131100 EEZ131098:EEZ131100 DVD131098:DVD131100 DLH131098:DLH131100 DBL131098:DBL131100 CRP131098:CRP131100 CHT131098:CHT131100 BXX131098:BXX131100 BOB131098:BOB131100 BEF131098:BEF131100 AUJ131098:AUJ131100 AKN131098:AKN131100 AAR131098:AAR131100 QV131098:QV131100 GZ131098:GZ131100 WTL65562:WTL65564 WJP65562:WJP65564 VZT65562:VZT65564 VPX65562:VPX65564 VGB65562:VGB65564 UWF65562:UWF65564 UMJ65562:UMJ65564 UCN65562:UCN65564 TSR65562:TSR65564 TIV65562:TIV65564 SYZ65562:SYZ65564 SPD65562:SPD65564 SFH65562:SFH65564 RVL65562:RVL65564 RLP65562:RLP65564 RBT65562:RBT65564 QRX65562:QRX65564 QIB65562:QIB65564 PYF65562:PYF65564 POJ65562:POJ65564 PEN65562:PEN65564 OUR65562:OUR65564 OKV65562:OKV65564 OAZ65562:OAZ65564 NRD65562:NRD65564 NHH65562:NHH65564 MXL65562:MXL65564 MNP65562:MNP65564 MDT65562:MDT65564 LTX65562:LTX65564 LKB65562:LKB65564 LAF65562:LAF65564 KQJ65562:KQJ65564 KGN65562:KGN65564 JWR65562:JWR65564 JMV65562:JMV65564 JCZ65562:JCZ65564 ITD65562:ITD65564 IJH65562:IJH65564 HZL65562:HZL65564 HPP65562:HPP65564 HFT65562:HFT65564 GVX65562:GVX65564 GMB65562:GMB65564 GCF65562:GCF65564 FSJ65562:FSJ65564 FIN65562:FIN65564 EYR65562:EYR65564 EOV65562:EOV65564 EEZ65562:EEZ65564 DVD65562:DVD65564 DLH65562:DLH65564 DBL65562:DBL65564 CRP65562:CRP65564 CHT65562:CHT65564 BXX65562:BXX65564 BOB65562:BOB65564 BEF65562:BEF65564 AUJ65562:AUJ65564 AKN65562:AKN65564 AAR65562:AAR65564 QV65562:QV65564 GZ65562:GZ65564 WTL983056 WJP983056 VZT983056 VPX983056 VGB983056 UWF983056 UMJ983056 UCN983056 TSR983056 TIV983056 SYZ983056 SPD983056 SFH983056 RVL983056 RLP983056 RBT983056 QRX983056 QIB983056 PYF983056 POJ983056 PEN983056 OUR983056 OKV983056 OAZ983056 NRD983056 NHH983056 MXL983056 MNP983056 MDT983056 LTX983056 LKB983056 LAF983056 KQJ983056 KGN983056 JWR983056 JMV983056 JCZ983056 ITD983056 IJH983056 HZL983056 HPP983056 HFT983056 GVX983056 GMB983056 GCF983056 FSJ983056 FIN983056 EYR983056 EOV983056 EEZ983056 DVD983056 DLH983056 DBL983056 CRP983056 CHT983056 BXX983056 BOB983056 BEF983056 AUJ983056 AKN983056 AAR983056 QV983056 GZ983056 WTL917520 WJP917520 VZT917520 VPX917520 VGB917520 UWF917520 UMJ917520 UCN917520 TSR917520 TIV917520 SYZ917520 SPD917520 SFH917520 RVL917520 RLP917520 RBT917520 QRX917520 QIB917520 PYF917520 POJ917520 PEN917520 OUR917520 OKV917520 OAZ917520 NRD917520 NHH917520 MXL917520 MNP917520 MDT917520 LTX917520 LKB917520 LAF917520 KQJ917520 KGN917520 JWR917520 JMV917520 JCZ917520 ITD917520 IJH917520 HZL917520 HPP917520 HFT917520 GVX917520 GMB917520 GCF917520 FSJ917520 FIN917520 EYR917520 EOV917520 EEZ917520 DVD917520 DLH917520 DBL917520 CRP917520 CHT917520 BXX917520 BOB917520 BEF917520 AUJ917520 AKN917520 AAR917520 QV917520 GZ917520 WTL851984 WJP851984 VZT851984 VPX851984 VGB851984 UWF851984 UMJ851984 UCN851984 TSR851984 TIV851984 SYZ851984 SPD851984 SFH851984 RVL851984 RLP851984 RBT851984 QRX851984 QIB851984 PYF851984 POJ851984 PEN851984 OUR851984 OKV851984 OAZ851984 NRD851984 NHH851984 MXL851984 MNP851984 MDT851984 LTX851984 LKB851984 LAF851984 KQJ851984 KGN851984 JWR851984 JMV851984 JCZ851984 ITD851984 IJH851984 HZL851984 HPP851984 HFT851984 GVX851984 GMB851984 GCF851984 FSJ851984 FIN851984 EYR851984 EOV851984 EEZ851984 DVD851984 DLH851984 DBL851984 CRP851984 CHT851984 BXX851984 BOB851984 BEF851984 AUJ851984 AKN851984 AAR851984 QV851984 GZ851984 WTL786448 WJP786448 VZT786448 VPX786448 VGB786448 UWF786448 UMJ786448 UCN786448 TSR786448 TIV786448 SYZ786448 SPD786448 SFH786448 RVL786448 RLP786448 RBT786448 QRX786448 QIB786448 PYF786448 POJ786448 PEN786448 OUR786448 OKV786448 OAZ786448 NRD786448 NHH786448 MXL786448 MNP786448 MDT786448 LTX786448 LKB786448 LAF786448 KQJ786448 KGN786448 JWR786448 JMV786448 JCZ786448 ITD786448 IJH786448 HZL786448 HPP786448 HFT786448 GVX786448 GMB786448 GCF786448 FSJ786448 FIN786448 EYR786448 EOV786448 EEZ786448 DVD786448 DLH786448 DBL786448 CRP786448 CHT786448 BXX786448 BOB786448 BEF786448 AUJ786448 AKN786448 AAR786448 QV786448 GZ786448 WTL720912 WJP720912 VZT720912 VPX720912 VGB720912 UWF720912 UMJ720912 UCN720912 TSR720912 TIV720912 SYZ720912 SPD720912 SFH720912 RVL720912 RLP720912 RBT720912 QRX720912 QIB720912 PYF720912 POJ720912 PEN720912 OUR720912 OKV720912 OAZ720912 NRD720912 NHH720912 MXL720912 MNP720912 MDT720912 LTX720912 LKB720912 LAF720912 KQJ720912 KGN720912 JWR720912 JMV720912 JCZ720912 ITD720912 IJH720912 HZL720912 HPP720912 HFT720912 GVX720912 GMB720912 GCF720912 FSJ720912 FIN720912 EYR720912 EOV720912 EEZ720912 DVD720912 DLH720912 DBL720912 CRP720912 CHT720912 BXX720912 BOB720912 BEF720912 AUJ720912 AKN720912 AAR720912 QV720912 GZ720912 WTL655376 WJP655376 VZT655376 VPX655376 VGB655376 UWF655376 UMJ655376 UCN655376 TSR655376 TIV655376 SYZ655376 SPD655376 SFH655376 RVL655376 RLP655376 RBT655376 QRX655376 QIB655376 PYF655376 POJ655376 PEN655376 OUR655376 OKV655376 OAZ655376 NRD655376 NHH655376 MXL655376 MNP655376 MDT655376 LTX655376 LKB655376 LAF655376 KQJ655376 KGN655376 JWR655376 JMV655376 JCZ655376 ITD655376 IJH655376 HZL655376 HPP655376 HFT655376 GVX655376 GMB655376 GCF655376 FSJ655376 FIN655376 EYR655376 EOV655376 EEZ655376 DVD655376 DLH655376 DBL655376 CRP655376 CHT655376 BXX655376 BOB655376 BEF655376 AUJ655376 AKN655376 AAR655376 QV655376 GZ655376 WTL589840 WJP589840 VZT589840 VPX589840 VGB589840 UWF589840 UMJ589840 UCN589840 TSR589840 TIV589840 SYZ589840 SPD589840 SFH589840 RVL589840 RLP589840 RBT589840 QRX589840 QIB589840 PYF589840 POJ589840 PEN589840 OUR589840 OKV589840 OAZ589840 NRD589840 NHH589840 MXL589840 MNP589840 MDT589840 LTX589840 LKB589840 LAF589840 KQJ589840 KGN589840 JWR589840 JMV589840 JCZ589840 ITD589840 IJH589840 HZL589840 HPP589840 HFT589840 GVX589840 GMB589840 GCF589840 FSJ589840 FIN589840 EYR589840 EOV589840 EEZ589840 DVD589840 DLH589840 DBL589840 CRP589840 CHT589840 BXX589840 BOB589840 BEF589840 AUJ589840 AKN589840 AAR589840 QV589840 GZ589840 WTL524304 WJP524304 VZT524304 VPX524304 VGB524304 UWF524304 UMJ524304 UCN524304 TSR524304 TIV524304 SYZ524304 SPD524304 SFH524304 RVL524304 RLP524304 RBT524304 QRX524304 QIB524304 PYF524304 POJ524304 PEN524304 OUR524304 OKV524304 OAZ524304 NRD524304 NHH524304 MXL524304 MNP524304 MDT524304 LTX524304 LKB524304 LAF524304 KQJ524304 KGN524304 JWR524304 JMV524304 JCZ524304 ITD524304 IJH524304 HZL524304 HPP524304 HFT524304 GVX524304 GMB524304 GCF524304 FSJ524304 FIN524304 EYR524304 EOV524304 EEZ524304 DVD524304 DLH524304 DBL524304 CRP524304 CHT524304 BXX524304 BOB524304 BEF524304 AUJ524304 AKN524304 AAR524304 QV524304 GZ524304 WTL458768 WJP458768 VZT458768 VPX458768 VGB458768 UWF458768 UMJ458768 UCN458768 TSR458768 TIV458768 SYZ458768 SPD458768 SFH458768 RVL458768 RLP458768 RBT458768 QRX458768 QIB458768 PYF458768 POJ458768 PEN458768 OUR458768 OKV458768 OAZ458768 NRD458768 NHH458768 MXL458768 MNP458768 MDT458768 LTX458768 LKB458768 LAF458768 KQJ458768 KGN458768 JWR458768 JMV458768 JCZ458768 ITD458768 IJH458768 HZL458768 HPP458768 HFT458768 GVX458768 GMB458768 GCF458768 FSJ458768 FIN458768 EYR458768 EOV458768 EEZ458768 DVD458768 DLH458768 DBL458768 CRP458768 CHT458768 BXX458768 BOB458768 BEF458768 AUJ458768 AKN458768 AAR458768 QV458768 GZ458768 WTL393232 WJP393232 VZT393232 VPX393232 VGB393232 UWF393232 UMJ393232 UCN393232 TSR393232 TIV393232 SYZ393232 SPD393232 SFH393232 RVL393232 RLP393232 RBT393232 QRX393232 QIB393232 PYF393232 POJ393232 PEN393232 OUR393232 OKV393232 OAZ393232 NRD393232 NHH393232 MXL393232 MNP393232 MDT393232 LTX393232 LKB393232 LAF393232 KQJ393232 KGN393232 JWR393232 JMV393232 JCZ393232 ITD393232 IJH393232 HZL393232 HPP393232 HFT393232 GVX393232 GMB393232 GCF393232 FSJ393232 FIN393232 EYR393232 EOV393232 EEZ393232 DVD393232 DLH393232 DBL393232 CRP393232 CHT393232 BXX393232 BOB393232 BEF393232 AUJ393232 AKN393232 AAR393232 QV393232 GZ393232 WTL327696 WJP327696 VZT327696 VPX327696 VGB327696 UWF327696 UMJ327696 UCN327696 TSR327696 TIV327696 SYZ327696 SPD327696 SFH327696 RVL327696 RLP327696 RBT327696 QRX327696 QIB327696 PYF327696 POJ327696 PEN327696 OUR327696 OKV327696 OAZ327696 NRD327696 NHH327696 MXL327696 MNP327696 MDT327696 LTX327696 LKB327696 LAF327696 KQJ327696 KGN327696 JWR327696 JMV327696 JCZ327696 ITD327696 IJH327696 HZL327696 HPP327696 HFT327696 GVX327696 GMB327696 GCF327696 FSJ327696 FIN327696 EYR327696 EOV327696 EEZ327696 DVD327696 DLH327696 DBL327696 CRP327696 CHT327696 BXX327696 BOB327696 BEF327696 AUJ327696 AKN327696 AAR327696 QV327696 GZ327696 WTL262160 WJP262160 VZT262160 VPX262160 VGB262160 UWF262160 UMJ262160 UCN262160 TSR262160 TIV262160 SYZ262160 SPD262160 SFH262160 RVL262160 RLP262160 RBT262160 QRX262160 QIB262160 PYF262160 POJ262160 PEN262160 OUR262160 OKV262160 OAZ262160 NRD262160 NHH262160 MXL262160 MNP262160 MDT262160 LTX262160 LKB262160 LAF262160 KQJ262160 KGN262160 JWR262160 JMV262160 JCZ262160 ITD262160 IJH262160 HZL262160 HPP262160 HFT262160 GVX262160 GMB262160 GCF262160 FSJ262160 FIN262160 EYR262160 EOV262160 EEZ262160 DVD262160 DLH262160 DBL262160 CRP262160 CHT262160 BXX262160 BOB262160 BEF262160 AUJ262160 AKN262160 AAR262160 QV262160 GZ262160 WTL196624 WJP196624 VZT196624 VPX196624 VGB196624 UWF196624 UMJ196624 UCN196624 TSR196624 TIV196624 SYZ196624 SPD196624 SFH196624 RVL196624 RLP196624 RBT196624 QRX196624 QIB196624 PYF196624 POJ196624 PEN196624 OUR196624 OKV196624 OAZ196624 NRD196624 NHH196624 MXL196624 MNP196624 MDT196624 LTX196624 LKB196624 LAF196624 KQJ196624 KGN196624 JWR196624 JMV196624 JCZ196624 ITD196624 IJH196624 HZL196624 HPP196624 HFT196624 GVX196624 GMB196624 GCF196624 FSJ196624 FIN196624 EYR196624 EOV196624 EEZ196624 DVD196624 DLH196624 DBL196624 CRP196624 CHT196624 BXX196624 BOB196624 BEF196624 AUJ196624 AKN196624 AAR196624 QV196624 GZ196624 WTL131088 WJP131088 VZT131088 VPX131088 VGB131088 UWF131088 UMJ131088 UCN131088 TSR131088 TIV131088 SYZ131088 SPD131088 SFH131088 RVL131088 RLP131088 RBT131088 QRX131088 QIB131088 PYF131088 POJ131088 PEN131088 OUR131088 OKV131088 OAZ131088 NRD131088 NHH131088 MXL131088 MNP131088 MDT131088 LTX131088 LKB131088 LAF131088 KQJ131088 KGN131088 JWR131088 JMV131088 JCZ131088 ITD131088 IJH131088 HZL131088 HPP131088 HFT131088 GVX131088 GMB131088 GCF131088 FSJ131088 FIN131088 EYR131088 EOV131088 EEZ131088 DVD131088 DLH131088 DBL131088 CRP131088 CHT131088 BXX131088 BOB131088 BEF131088 AUJ131088 AKN131088 AAR131088 QV131088 GZ131088 WTL65552 WJP65552 VZT65552 VPX65552 VGB65552 UWF65552 UMJ65552 UCN65552 TSR65552 TIV65552 SYZ65552 SPD65552 SFH65552 RVL65552 RLP65552 RBT65552 QRX65552 QIB65552 PYF65552 POJ65552 PEN65552 OUR65552 OKV65552 OAZ65552 NRD65552 NHH65552 MXL65552 MNP65552 MDT65552 LTX65552 LKB65552 LAF65552 KQJ65552 KGN65552 JWR65552 JMV65552 JCZ65552 ITD65552 IJH65552 HZL65552 HPP65552 HFT65552 GVX65552 GMB65552 GCF65552 FSJ65552 FIN65552 EYR65552 EOV65552 EEZ65552 DVD65552 DLH65552 DBL65552 CRP65552 CHT65552 BXX65552 BOB65552 BEF65552 AUJ65552 AKN65552 AAR65552 QV65552 GZ65552 WTL983058:WTL983064 WJP983058:WJP983064 VZT983058:VZT983064 VPX983058:VPX983064 VGB983058:VGB983064 UWF983058:UWF983064 UMJ983058:UMJ983064 UCN983058:UCN983064 TSR983058:TSR983064 TIV983058:TIV983064 SYZ983058:SYZ983064 SPD983058:SPD983064 SFH983058:SFH983064 RVL983058:RVL983064 RLP983058:RLP983064 RBT983058:RBT983064 QRX983058:QRX983064 QIB983058:QIB983064 PYF983058:PYF983064 POJ983058:POJ983064 PEN983058:PEN983064 OUR983058:OUR983064 OKV983058:OKV983064 OAZ983058:OAZ983064 NRD983058:NRD983064 NHH983058:NHH983064 MXL983058:MXL983064 MNP983058:MNP983064 MDT983058:MDT983064 LTX983058:LTX983064 LKB983058:LKB983064 LAF983058:LAF983064 KQJ983058:KQJ983064 KGN983058:KGN983064 JWR983058:JWR983064 JMV983058:JMV983064 JCZ983058:JCZ983064 ITD983058:ITD983064 IJH983058:IJH983064 HZL983058:HZL983064 HPP983058:HPP983064 HFT983058:HFT983064 GVX983058:GVX983064 GMB983058:GMB983064 GCF983058:GCF983064 FSJ983058:FSJ983064 FIN983058:FIN983064 EYR983058:EYR983064 EOV983058:EOV983064 EEZ983058:EEZ983064 DVD983058:DVD983064 DLH983058:DLH983064 DBL983058:DBL983064 CRP983058:CRP983064 CHT983058:CHT983064 BXX983058:BXX983064 BOB983058:BOB983064 BEF983058:BEF983064 AUJ983058:AUJ983064 AKN983058:AKN983064 AAR983058:AAR983064 QV983058:QV983064 GZ983058:GZ983064 WTL917522:WTL917528 WJP917522:WJP917528 VZT917522:VZT917528 VPX917522:VPX917528 VGB917522:VGB917528 UWF917522:UWF917528 UMJ917522:UMJ917528 UCN917522:UCN917528 TSR917522:TSR917528 TIV917522:TIV917528 SYZ917522:SYZ917528 SPD917522:SPD917528 SFH917522:SFH917528 RVL917522:RVL917528 RLP917522:RLP917528 RBT917522:RBT917528 QRX917522:QRX917528 QIB917522:QIB917528 PYF917522:PYF917528 POJ917522:POJ917528 PEN917522:PEN917528 OUR917522:OUR917528 OKV917522:OKV917528 OAZ917522:OAZ917528 NRD917522:NRD917528 NHH917522:NHH917528 MXL917522:MXL917528 MNP917522:MNP917528 MDT917522:MDT917528 LTX917522:LTX917528 LKB917522:LKB917528 LAF917522:LAF917528 KQJ917522:KQJ917528 KGN917522:KGN917528 JWR917522:JWR917528 JMV917522:JMV917528 JCZ917522:JCZ917528 ITD917522:ITD917528 IJH917522:IJH917528 HZL917522:HZL917528 HPP917522:HPP917528 HFT917522:HFT917528 GVX917522:GVX917528 GMB917522:GMB917528 GCF917522:GCF917528 FSJ917522:FSJ917528 FIN917522:FIN917528 EYR917522:EYR917528 EOV917522:EOV917528 EEZ917522:EEZ917528 DVD917522:DVD917528 DLH917522:DLH917528 DBL917522:DBL917528 CRP917522:CRP917528 CHT917522:CHT917528 BXX917522:BXX917528 BOB917522:BOB917528 BEF917522:BEF917528 AUJ917522:AUJ917528 AKN917522:AKN917528 AAR917522:AAR917528 QV917522:QV917528 GZ917522:GZ917528 WTL851986:WTL851992 WJP851986:WJP851992 VZT851986:VZT851992 VPX851986:VPX851992 VGB851986:VGB851992 UWF851986:UWF851992 UMJ851986:UMJ851992 UCN851986:UCN851992 TSR851986:TSR851992 TIV851986:TIV851992 SYZ851986:SYZ851992 SPD851986:SPD851992 SFH851986:SFH851992 RVL851986:RVL851992 RLP851986:RLP851992 RBT851986:RBT851992 QRX851986:QRX851992 QIB851986:QIB851992 PYF851986:PYF851992 POJ851986:POJ851992 PEN851986:PEN851992 OUR851986:OUR851992 OKV851986:OKV851992 OAZ851986:OAZ851992 NRD851986:NRD851992 NHH851986:NHH851992 MXL851986:MXL851992 MNP851986:MNP851992 MDT851986:MDT851992 LTX851986:LTX851992 LKB851986:LKB851992 LAF851986:LAF851992 KQJ851986:KQJ851992 KGN851986:KGN851992 JWR851986:JWR851992 JMV851986:JMV851992 JCZ851986:JCZ851992 ITD851986:ITD851992 IJH851986:IJH851992 HZL851986:HZL851992 HPP851986:HPP851992 HFT851986:HFT851992 GVX851986:GVX851992 GMB851986:GMB851992 GCF851986:GCF851992 FSJ851986:FSJ851992 FIN851986:FIN851992 EYR851986:EYR851992 EOV851986:EOV851992 EEZ851986:EEZ851992 DVD851986:DVD851992 DLH851986:DLH851992 DBL851986:DBL851992 CRP851986:CRP851992 CHT851986:CHT851992 BXX851986:BXX851992 BOB851986:BOB851992 BEF851986:BEF851992 AUJ851986:AUJ851992 AKN851986:AKN851992 AAR851986:AAR851992 QV851986:QV851992 GZ851986:GZ851992 WTL786450:WTL786456 WJP786450:WJP786456 VZT786450:VZT786456 VPX786450:VPX786456 VGB786450:VGB786456 UWF786450:UWF786456 UMJ786450:UMJ786456 UCN786450:UCN786456 TSR786450:TSR786456 TIV786450:TIV786456 SYZ786450:SYZ786456 SPD786450:SPD786456 SFH786450:SFH786456 RVL786450:RVL786456 RLP786450:RLP786456 RBT786450:RBT786456 QRX786450:QRX786456 QIB786450:QIB786456 PYF786450:PYF786456 POJ786450:POJ786456 PEN786450:PEN786456 OUR786450:OUR786456 OKV786450:OKV786456 OAZ786450:OAZ786456 NRD786450:NRD786456 NHH786450:NHH786456 MXL786450:MXL786456 MNP786450:MNP786456 MDT786450:MDT786456 LTX786450:LTX786456 LKB786450:LKB786456 LAF786450:LAF786456 KQJ786450:KQJ786456 KGN786450:KGN786456 JWR786450:JWR786456 JMV786450:JMV786456 JCZ786450:JCZ786456 ITD786450:ITD786456 IJH786450:IJH786456 HZL786450:HZL786456 HPP786450:HPP786456 HFT786450:HFT786456 GVX786450:GVX786456 GMB786450:GMB786456 GCF786450:GCF786456 FSJ786450:FSJ786456 FIN786450:FIN786456 EYR786450:EYR786456 EOV786450:EOV786456 EEZ786450:EEZ786456 DVD786450:DVD786456 DLH786450:DLH786456 DBL786450:DBL786456 CRP786450:CRP786456 CHT786450:CHT786456 BXX786450:BXX786456 BOB786450:BOB786456 BEF786450:BEF786456 AUJ786450:AUJ786456 AKN786450:AKN786456 AAR786450:AAR786456 QV786450:QV786456 GZ786450:GZ786456 WTL720914:WTL720920 WJP720914:WJP720920 VZT720914:VZT720920 VPX720914:VPX720920 VGB720914:VGB720920 UWF720914:UWF720920 UMJ720914:UMJ720920 UCN720914:UCN720920 TSR720914:TSR720920 TIV720914:TIV720920 SYZ720914:SYZ720920 SPD720914:SPD720920 SFH720914:SFH720920 RVL720914:RVL720920 RLP720914:RLP720920 RBT720914:RBT720920 QRX720914:QRX720920 QIB720914:QIB720920 PYF720914:PYF720920 POJ720914:POJ720920 PEN720914:PEN720920 OUR720914:OUR720920 OKV720914:OKV720920 OAZ720914:OAZ720920 NRD720914:NRD720920 NHH720914:NHH720920 MXL720914:MXL720920 MNP720914:MNP720920 MDT720914:MDT720920 LTX720914:LTX720920 LKB720914:LKB720920 LAF720914:LAF720920 KQJ720914:KQJ720920 KGN720914:KGN720920 JWR720914:JWR720920 JMV720914:JMV720920 JCZ720914:JCZ720920 ITD720914:ITD720920 IJH720914:IJH720920 HZL720914:HZL720920 HPP720914:HPP720920 HFT720914:HFT720920 GVX720914:GVX720920 GMB720914:GMB720920 GCF720914:GCF720920 FSJ720914:FSJ720920 FIN720914:FIN720920 EYR720914:EYR720920 EOV720914:EOV720920 EEZ720914:EEZ720920 DVD720914:DVD720920 DLH720914:DLH720920 DBL720914:DBL720920 CRP720914:CRP720920 CHT720914:CHT720920 BXX720914:BXX720920 BOB720914:BOB720920 BEF720914:BEF720920 AUJ720914:AUJ720920 AKN720914:AKN720920 AAR720914:AAR720920 QV720914:QV720920 GZ720914:GZ720920 WTL655378:WTL655384 WJP655378:WJP655384 VZT655378:VZT655384 VPX655378:VPX655384 VGB655378:VGB655384 UWF655378:UWF655384 UMJ655378:UMJ655384 UCN655378:UCN655384 TSR655378:TSR655384 TIV655378:TIV655384 SYZ655378:SYZ655384 SPD655378:SPD655384 SFH655378:SFH655384 RVL655378:RVL655384 RLP655378:RLP655384 RBT655378:RBT655384 QRX655378:QRX655384 QIB655378:QIB655384 PYF655378:PYF655384 POJ655378:POJ655384 PEN655378:PEN655384 OUR655378:OUR655384 OKV655378:OKV655384 OAZ655378:OAZ655384 NRD655378:NRD655384 NHH655378:NHH655384 MXL655378:MXL655384 MNP655378:MNP655384 MDT655378:MDT655384 LTX655378:LTX655384 LKB655378:LKB655384 LAF655378:LAF655384 KQJ655378:KQJ655384 KGN655378:KGN655384 JWR655378:JWR655384 JMV655378:JMV655384 JCZ655378:JCZ655384 ITD655378:ITD655384 IJH655378:IJH655384 HZL655378:HZL655384 HPP655378:HPP655384 HFT655378:HFT655384 GVX655378:GVX655384 GMB655378:GMB655384 GCF655378:GCF655384 FSJ655378:FSJ655384 FIN655378:FIN655384 EYR655378:EYR655384 EOV655378:EOV655384 EEZ655378:EEZ655384 DVD655378:DVD655384 DLH655378:DLH655384 DBL655378:DBL655384 CRP655378:CRP655384 CHT655378:CHT655384 BXX655378:BXX655384 BOB655378:BOB655384 BEF655378:BEF655384 AUJ655378:AUJ655384 AKN655378:AKN655384 AAR655378:AAR655384 QV655378:QV655384 GZ655378:GZ655384 WTL589842:WTL589848 WJP589842:WJP589848 VZT589842:VZT589848 VPX589842:VPX589848 VGB589842:VGB589848 UWF589842:UWF589848 UMJ589842:UMJ589848 UCN589842:UCN589848 TSR589842:TSR589848 TIV589842:TIV589848 SYZ589842:SYZ589848 SPD589842:SPD589848 SFH589842:SFH589848 RVL589842:RVL589848 RLP589842:RLP589848 RBT589842:RBT589848 QRX589842:QRX589848 QIB589842:QIB589848 PYF589842:PYF589848 POJ589842:POJ589848 PEN589842:PEN589848 OUR589842:OUR589848 OKV589842:OKV589848 OAZ589842:OAZ589848 NRD589842:NRD589848 NHH589842:NHH589848 MXL589842:MXL589848 MNP589842:MNP589848 MDT589842:MDT589848 LTX589842:LTX589848 LKB589842:LKB589848 LAF589842:LAF589848 KQJ589842:KQJ589848 KGN589842:KGN589848 JWR589842:JWR589848 JMV589842:JMV589848 JCZ589842:JCZ589848 ITD589842:ITD589848 IJH589842:IJH589848 HZL589842:HZL589848 HPP589842:HPP589848 HFT589842:HFT589848 GVX589842:GVX589848 GMB589842:GMB589848 GCF589842:GCF589848 FSJ589842:FSJ589848 FIN589842:FIN589848 EYR589842:EYR589848 EOV589842:EOV589848 EEZ589842:EEZ589848 DVD589842:DVD589848 DLH589842:DLH589848 DBL589842:DBL589848 CRP589842:CRP589848 CHT589842:CHT589848 BXX589842:BXX589848 BOB589842:BOB589848 BEF589842:BEF589848 AUJ589842:AUJ589848 AKN589842:AKN589848 AAR589842:AAR589848 QV589842:QV589848 GZ589842:GZ589848 WTL524306:WTL524312 WJP524306:WJP524312 VZT524306:VZT524312 VPX524306:VPX524312 VGB524306:VGB524312 UWF524306:UWF524312 UMJ524306:UMJ524312 UCN524306:UCN524312 TSR524306:TSR524312 TIV524306:TIV524312 SYZ524306:SYZ524312 SPD524306:SPD524312 SFH524306:SFH524312 RVL524306:RVL524312 RLP524306:RLP524312 RBT524306:RBT524312 QRX524306:QRX524312 QIB524306:QIB524312 PYF524306:PYF524312 POJ524306:POJ524312 PEN524306:PEN524312 OUR524306:OUR524312 OKV524306:OKV524312 OAZ524306:OAZ524312 NRD524306:NRD524312 NHH524306:NHH524312 MXL524306:MXL524312 MNP524306:MNP524312 MDT524306:MDT524312 LTX524306:LTX524312 LKB524306:LKB524312 LAF524306:LAF524312 KQJ524306:KQJ524312 KGN524306:KGN524312 JWR524306:JWR524312 JMV524306:JMV524312 JCZ524306:JCZ524312 ITD524306:ITD524312 IJH524306:IJH524312 HZL524306:HZL524312 HPP524306:HPP524312 HFT524306:HFT524312 GVX524306:GVX524312 GMB524306:GMB524312 GCF524306:GCF524312 FSJ524306:FSJ524312 FIN524306:FIN524312 EYR524306:EYR524312 EOV524306:EOV524312 EEZ524306:EEZ524312 DVD524306:DVD524312 DLH524306:DLH524312 DBL524306:DBL524312 CRP524306:CRP524312 CHT524306:CHT524312 BXX524306:BXX524312 BOB524306:BOB524312 BEF524306:BEF524312 AUJ524306:AUJ524312 AKN524306:AKN524312 AAR524306:AAR524312 QV524306:QV524312 GZ524306:GZ524312 WTL458770:WTL458776 WJP458770:WJP458776 VZT458770:VZT458776 VPX458770:VPX458776 VGB458770:VGB458776 UWF458770:UWF458776 UMJ458770:UMJ458776 UCN458770:UCN458776 TSR458770:TSR458776 TIV458770:TIV458776 SYZ458770:SYZ458776 SPD458770:SPD458776 SFH458770:SFH458776 RVL458770:RVL458776 RLP458770:RLP458776 RBT458770:RBT458776 QRX458770:QRX458776 QIB458770:QIB458776 PYF458770:PYF458776 POJ458770:POJ458776 PEN458770:PEN458776 OUR458770:OUR458776 OKV458770:OKV458776 OAZ458770:OAZ458776 NRD458770:NRD458776 NHH458770:NHH458776 MXL458770:MXL458776 MNP458770:MNP458776 MDT458770:MDT458776 LTX458770:LTX458776 LKB458770:LKB458776 LAF458770:LAF458776 KQJ458770:KQJ458776 KGN458770:KGN458776 JWR458770:JWR458776 JMV458770:JMV458776 JCZ458770:JCZ458776 ITD458770:ITD458776 IJH458770:IJH458776 HZL458770:HZL458776 HPP458770:HPP458776 HFT458770:HFT458776 GVX458770:GVX458776 GMB458770:GMB458776 GCF458770:GCF458776 FSJ458770:FSJ458776 FIN458770:FIN458776 EYR458770:EYR458776 EOV458770:EOV458776 EEZ458770:EEZ458776 DVD458770:DVD458776 DLH458770:DLH458776 DBL458770:DBL458776 CRP458770:CRP458776 CHT458770:CHT458776 BXX458770:BXX458776 BOB458770:BOB458776 BEF458770:BEF458776 AUJ458770:AUJ458776 AKN458770:AKN458776 AAR458770:AAR458776 QV458770:QV458776 GZ458770:GZ458776 WTL393234:WTL393240 WJP393234:WJP393240 VZT393234:VZT393240 VPX393234:VPX393240 VGB393234:VGB393240 UWF393234:UWF393240 UMJ393234:UMJ393240 UCN393234:UCN393240 TSR393234:TSR393240 TIV393234:TIV393240 SYZ393234:SYZ393240 SPD393234:SPD393240 SFH393234:SFH393240 RVL393234:RVL393240 RLP393234:RLP393240 RBT393234:RBT393240 QRX393234:QRX393240 QIB393234:QIB393240 PYF393234:PYF393240 POJ393234:POJ393240 PEN393234:PEN393240 OUR393234:OUR393240 OKV393234:OKV393240 OAZ393234:OAZ393240 NRD393234:NRD393240 NHH393234:NHH393240 MXL393234:MXL393240 MNP393234:MNP393240 MDT393234:MDT393240 LTX393234:LTX393240 LKB393234:LKB393240 LAF393234:LAF393240 KQJ393234:KQJ393240 KGN393234:KGN393240 JWR393234:JWR393240 JMV393234:JMV393240 JCZ393234:JCZ393240 ITD393234:ITD393240 IJH393234:IJH393240 HZL393234:HZL393240 HPP393234:HPP393240 HFT393234:HFT393240 GVX393234:GVX393240 GMB393234:GMB393240 GCF393234:GCF393240 FSJ393234:FSJ393240 FIN393234:FIN393240 EYR393234:EYR393240 EOV393234:EOV393240 EEZ393234:EEZ393240 DVD393234:DVD393240 DLH393234:DLH393240 DBL393234:DBL393240 CRP393234:CRP393240 CHT393234:CHT393240 BXX393234:BXX393240 BOB393234:BOB393240 BEF393234:BEF393240 AUJ393234:AUJ393240 AKN393234:AKN393240 AAR393234:AAR393240 QV393234:QV393240 GZ393234:GZ393240 WTL327698:WTL327704 WJP327698:WJP327704 VZT327698:VZT327704 VPX327698:VPX327704 VGB327698:VGB327704 UWF327698:UWF327704 UMJ327698:UMJ327704 UCN327698:UCN327704 TSR327698:TSR327704 TIV327698:TIV327704 SYZ327698:SYZ327704 SPD327698:SPD327704 SFH327698:SFH327704 RVL327698:RVL327704 RLP327698:RLP327704 RBT327698:RBT327704 QRX327698:QRX327704 QIB327698:QIB327704 PYF327698:PYF327704 POJ327698:POJ327704 PEN327698:PEN327704 OUR327698:OUR327704 OKV327698:OKV327704 OAZ327698:OAZ327704 NRD327698:NRD327704 NHH327698:NHH327704 MXL327698:MXL327704 MNP327698:MNP327704 MDT327698:MDT327704 LTX327698:LTX327704 LKB327698:LKB327704 LAF327698:LAF327704 KQJ327698:KQJ327704 KGN327698:KGN327704 JWR327698:JWR327704 JMV327698:JMV327704 JCZ327698:JCZ327704 ITD327698:ITD327704 IJH327698:IJH327704 HZL327698:HZL327704 HPP327698:HPP327704 HFT327698:HFT327704 GVX327698:GVX327704 GMB327698:GMB327704 GCF327698:GCF327704 FSJ327698:FSJ327704 FIN327698:FIN327704 EYR327698:EYR327704 EOV327698:EOV327704 EEZ327698:EEZ327704 DVD327698:DVD327704 DLH327698:DLH327704 DBL327698:DBL327704 CRP327698:CRP327704 CHT327698:CHT327704 BXX327698:BXX327704 BOB327698:BOB327704 BEF327698:BEF327704 AUJ327698:AUJ327704 AKN327698:AKN327704 AAR327698:AAR327704 QV327698:QV327704 GZ327698:GZ327704 WTL262162:WTL262168 WJP262162:WJP262168 VZT262162:VZT262168 VPX262162:VPX262168 VGB262162:VGB262168 UWF262162:UWF262168 UMJ262162:UMJ262168 UCN262162:UCN262168 TSR262162:TSR262168 TIV262162:TIV262168 SYZ262162:SYZ262168 SPD262162:SPD262168 SFH262162:SFH262168 RVL262162:RVL262168 RLP262162:RLP262168 RBT262162:RBT262168 QRX262162:QRX262168 QIB262162:QIB262168 PYF262162:PYF262168 POJ262162:POJ262168 PEN262162:PEN262168 OUR262162:OUR262168 OKV262162:OKV262168 OAZ262162:OAZ262168 NRD262162:NRD262168 NHH262162:NHH262168 MXL262162:MXL262168 MNP262162:MNP262168 MDT262162:MDT262168 LTX262162:LTX262168 LKB262162:LKB262168 LAF262162:LAF262168 KQJ262162:KQJ262168 KGN262162:KGN262168 JWR262162:JWR262168 JMV262162:JMV262168 JCZ262162:JCZ262168 ITD262162:ITD262168 IJH262162:IJH262168 HZL262162:HZL262168 HPP262162:HPP262168 HFT262162:HFT262168 GVX262162:GVX262168 GMB262162:GMB262168 GCF262162:GCF262168 FSJ262162:FSJ262168 FIN262162:FIN262168 EYR262162:EYR262168 EOV262162:EOV262168 EEZ262162:EEZ262168 DVD262162:DVD262168 DLH262162:DLH262168 DBL262162:DBL262168 CRP262162:CRP262168 CHT262162:CHT262168 BXX262162:BXX262168 BOB262162:BOB262168 BEF262162:BEF262168 AUJ262162:AUJ262168 AKN262162:AKN262168 AAR262162:AAR262168 QV262162:QV262168 GZ262162:GZ262168 WTL196626:WTL196632 WJP196626:WJP196632 VZT196626:VZT196632 VPX196626:VPX196632 VGB196626:VGB196632 UWF196626:UWF196632 UMJ196626:UMJ196632 UCN196626:UCN196632 TSR196626:TSR196632 TIV196626:TIV196632 SYZ196626:SYZ196632 SPD196626:SPD196632 SFH196626:SFH196632 RVL196626:RVL196632 RLP196626:RLP196632 RBT196626:RBT196632 QRX196626:QRX196632 QIB196626:QIB196632 PYF196626:PYF196632 POJ196626:POJ196632 PEN196626:PEN196632 OUR196626:OUR196632 OKV196626:OKV196632 OAZ196626:OAZ196632 NRD196626:NRD196632 NHH196626:NHH196632 MXL196626:MXL196632 MNP196626:MNP196632 MDT196626:MDT196632 LTX196626:LTX196632 LKB196626:LKB196632 LAF196626:LAF196632 KQJ196626:KQJ196632 KGN196626:KGN196632 JWR196626:JWR196632 JMV196626:JMV196632 JCZ196626:JCZ196632 ITD196626:ITD196632 IJH196626:IJH196632 HZL196626:HZL196632 HPP196626:HPP196632 HFT196626:HFT196632 GVX196626:GVX196632 GMB196626:GMB196632 GCF196626:GCF196632 FSJ196626:FSJ196632 FIN196626:FIN196632 EYR196626:EYR196632 EOV196626:EOV196632 EEZ196626:EEZ196632 DVD196626:DVD196632 DLH196626:DLH196632 DBL196626:DBL196632 CRP196626:CRP196632 CHT196626:CHT196632 BXX196626:BXX196632 BOB196626:BOB196632 BEF196626:BEF196632 AUJ196626:AUJ196632 AKN196626:AKN196632 AAR196626:AAR196632 QV196626:QV196632 GZ196626:GZ196632 WTL131090:WTL131096 WJP131090:WJP131096 VZT131090:VZT131096 VPX131090:VPX131096 VGB131090:VGB131096 UWF131090:UWF131096 UMJ131090:UMJ131096 UCN131090:UCN131096 TSR131090:TSR131096 TIV131090:TIV131096 SYZ131090:SYZ131096 SPD131090:SPD131096 SFH131090:SFH131096 RVL131090:RVL131096 RLP131090:RLP131096 RBT131090:RBT131096 QRX131090:QRX131096 QIB131090:QIB131096 PYF131090:PYF131096 POJ131090:POJ131096 PEN131090:PEN131096 OUR131090:OUR131096 OKV131090:OKV131096 OAZ131090:OAZ131096 NRD131090:NRD131096 NHH131090:NHH131096 MXL131090:MXL131096 MNP131090:MNP131096 MDT131090:MDT131096 LTX131090:LTX131096 LKB131090:LKB131096 LAF131090:LAF131096 KQJ131090:KQJ131096 KGN131090:KGN131096 JWR131090:JWR131096 JMV131090:JMV131096 JCZ131090:JCZ131096 ITD131090:ITD131096 IJH131090:IJH131096 HZL131090:HZL131096 HPP131090:HPP131096 HFT131090:HFT131096 GVX131090:GVX131096 GMB131090:GMB131096 GCF131090:GCF131096 FSJ131090:FSJ131096 FIN131090:FIN131096 EYR131090:EYR131096 EOV131090:EOV131096 EEZ131090:EEZ131096 DVD131090:DVD131096 DLH131090:DLH131096 DBL131090:DBL131096 CRP131090:CRP131096 CHT131090:CHT131096 BXX131090:BXX131096 BOB131090:BOB131096 BEF131090:BEF131096 AUJ131090:AUJ131096 AKN131090:AKN131096 AAR131090:AAR131096 QV131090:QV131096 GZ131090:GZ131096 WTL65554:WTL65560 WJP65554:WJP65560 VZT65554:VZT65560 VPX65554:VPX65560 VGB65554:VGB65560 UWF65554:UWF65560 UMJ65554:UMJ65560 UCN65554:UCN65560 TSR65554:TSR65560 TIV65554:TIV65560 SYZ65554:SYZ65560 SPD65554:SPD65560 SFH65554:SFH65560 RVL65554:RVL65560 RLP65554:RLP65560 RBT65554:RBT65560 QRX65554:QRX65560 QIB65554:QIB65560 PYF65554:PYF65560 POJ65554:POJ65560 PEN65554:PEN65560 OUR65554:OUR65560 OKV65554:OKV65560 OAZ65554:OAZ65560 NRD65554:NRD65560 NHH65554:NHH65560 MXL65554:MXL65560 MNP65554:MNP65560 MDT65554:MDT65560 LTX65554:LTX65560 LKB65554:LKB65560 LAF65554:LAF65560 KQJ65554:KQJ65560 KGN65554:KGN65560 JWR65554:JWR65560 JMV65554:JMV65560 JCZ65554:JCZ65560 ITD65554:ITD65560 IJH65554:IJH65560 HZL65554:HZL65560 HPP65554:HPP65560 HFT65554:HFT65560 GVX65554:GVX65560 GMB65554:GMB65560 GCF65554:GCF65560 FSJ65554:FSJ65560 FIN65554:FIN65560 EYR65554:EYR65560 EOV65554:EOV65560 EEZ65554:EEZ65560 DVD65554:DVD65560 DLH65554:DLH65560 DBL65554:DBL65560 CRP65554:CRP65560 CHT65554:CHT65560 BXX65554:BXX65560 BOB65554:BOB65560 BEF65554:BEF65560 AUJ65554:AUJ65560 AKN65554:AKN65560 AAR65554:AAR65560 QV65554:QV65560 GZ65554:GZ65560 WTL46:WTL52 WJP46:WJP52 VZT46:VZT52 VPX46:VPX52 VGB46:VGB52 UWF46:UWF52 UMJ46:UMJ52 UCN46:UCN52 TSR46:TSR52 TIV46:TIV52 SYZ46:SYZ52 SPD46:SPD52 SFH46:SFH52 RVL46:RVL52 RLP46:RLP52 RBT46:RBT52 QRX46:QRX52 QIB46:QIB52 PYF46:PYF52 POJ46:POJ52 PEN46:PEN52 OUR46:OUR52 OKV46:OKV52 OAZ46:OAZ52 NRD46:NRD52 NHH46:NHH52 MXL46:MXL52 MNP46:MNP52 MDT46:MDT52 LTX46:LTX52 LKB46:LKB52 LAF46:LAF52 KQJ46:KQJ52 KGN46:KGN52 JWR46:JWR52 JMV46:JMV52 JCZ46:JCZ52 ITD46:ITD52 IJH46:IJH52 HZL46:HZL52 HPP46:HPP52 HFT46:HFT52 GVX46:GVX52 GMB46:GMB52 GCF46:GCF52 FSJ46:FSJ52 FIN46:FIN52 EYR46:EYR52 EOV46:EOV52 EEZ46:EEZ52 DVD46:DVD52 DLH46:DLH52 DBL46:DBL52 CRP46:CRP52 CHT46:CHT52 BXX46:BXX52 BOB46:BOB52 BEF46:BEF52 AUJ46:AUJ52 AKN46:AKN52 AAR46:AAR52 QV46:QV52 GZ46:GZ52 WTL983070 WJP983070 VZT983070 VPX983070 VGB983070 UWF983070 UMJ983070 UCN983070 TSR983070 TIV983070 SYZ983070 SPD983070 SFH983070 RVL983070 RLP983070 RBT983070 QRX983070 QIB983070 PYF983070 POJ983070 PEN983070 OUR983070 OKV983070 OAZ983070 NRD983070 NHH983070 MXL983070 MNP983070 MDT983070 LTX983070 LKB983070 LAF983070 KQJ983070 KGN983070 JWR983070 JMV983070 JCZ983070 ITD983070 IJH983070 HZL983070 HPP983070 HFT983070 GVX983070 GMB983070 GCF983070 FSJ983070 FIN983070 EYR983070 EOV983070 EEZ983070 DVD983070 DLH983070 DBL983070 CRP983070 CHT983070 BXX983070 BOB983070 BEF983070 AUJ983070 AKN983070 AAR983070 QV983070 GZ983070 WTL917534 WJP917534 VZT917534 VPX917534 VGB917534 UWF917534 UMJ917534 UCN917534 TSR917534 TIV917534 SYZ917534 SPD917534 SFH917534 RVL917534 RLP917534 RBT917534 QRX917534 QIB917534 PYF917534 POJ917534 PEN917534 OUR917534 OKV917534 OAZ917534 NRD917534 NHH917534 MXL917534 MNP917534 MDT917534 LTX917534 LKB917534 LAF917534 KQJ917534 KGN917534 JWR917534 JMV917534 JCZ917534 ITD917534 IJH917534 HZL917534 HPP917534 HFT917534 GVX917534 GMB917534 GCF917534 FSJ917534 FIN917534 EYR917534 EOV917534 EEZ917534 DVD917534 DLH917534 DBL917534 CRP917534 CHT917534 BXX917534 BOB917534 BEF917534 AUJ917534 AKN917534 AAR917534 QV917534 GZ917534 WTL851998 WJP851998 VZT851998 VPX851998 VGB851998 UWF851998 UMJ851998 UCN851998 TSR851998 TIV851998 SYZ851998 SPD851998 SFH851998 RVL851998 RLP851998 RBT851998 QRX851998 QIB851998 PYF851998 POJ851998 PEN851998 OUR851998 OKV851998 OAZ851998 NRD851998 NHH851998 MXL851998 MNP851998 MDT851998 LTX851998 LKB851998 LAF851998 KQJ851998 KGN851998 JWR851998 JMV851998 JCZ851998 ITD851998 IJH851998 HZL851998 HPP851998 HFT851998 GVX851998 GMB851998 GCF851998 FSJ851998 FIN851998 EYR851998 EOV851998 EEZ851998 DVD851998 DLH851998 DBL851998 CRP851998 CHT851998 BXX851998 BOB851998 BEF851998 AUJ851998 AKN851998 AAR851998 QV851998 GZ851998 WTL786462 WJP786462 VZT786462 VPX786462 VGB786462 UWF786462 UMJ786462 UCN786462 TSR786462 TIV786462 SYZ786462 SPD786462 SFH786462 RVL786462 RLP786462 RBT786462 QRX786462 QIB786462 PYF786462 POJ786462 PEN786462 OUR786462 OKV786462 OAZ786462 NRD786462 NHH786462 MXL786462 MNP786462 MDT786462 LTX786462 LKB786462 LAF786462 KQJ786462 KGN786462 JWR786462 JMV786462 JCZ786462 ITD786462 IJH786462 HZL786462 HPP786462 HFT786462 GVX786462 GMB786462 GCF786462 FSJ786462 FIN786462 EYR786462 EOV786462 EEZ786462 DVD786462 DLH786462 DBL786462 CRP786462 CHT786462 BXX786462 BOB786462 BEF786462 AUJ786462 AKN786462 AAR786462 QV786462 GZ786462 WTL720926 WJP720926 VZT720926 VPX720926 VGB720926 UWF720926 UMJ720926 UCN720926 TSR720926 TIV720926 SYZ720926 SPD720926 SFH720926 RVL720926 RLP720926 RBT720926 QRX720926 QIB720926 PYF720926 POJ720926 PEN720926 OUR720926 OKV720926 OAZ720926 NRD720926 NHH720926 MXL720926 MNP720926 MDT720926 LTX720926 LKB720926 LAF720926 KQJ720926 KGN720926 JWR720926 JMV720926 JCZ720926 ITD720926 IJH720926 HZL720926 HPP720926 HFT720926 GVX720926 GMB720926 GCF720926 FSJ720926 FIN720926 EYR720926 EOV720926 EEZ720926 DVD720926 DLH720926 DBL720926 CRP720926 CHT720926 BXX720926 BOB720926 BEF720926 AUJ720926 AKN720926 AAR720926 QV720926 GZ720926 WTL655390 WJP655390 VZT655390 VPX655390 VGB655390 UWF655390 UMJ655390 UCN655390 TSR655390 TIV655390 SYZ655390 SPD655390 SFH655390 RVL655390 RLP655390 RBT655390 QRX655390 QIB655390 PYF655390 POJ655390 PEN655390 OUR655390 OKV655390 OAZ655390 NRD655390 NHH655390 MXL655390 MNP655390 MDT655390 LTX655390 LKB655390 LAF655390 KQJ655390 KGN655390 JWR655390 JMV655390 JCZ655390 ITD655390 IJH655390 HZL655390 HPP655390 HFT655390 GVX655390 GMB655390 GCF655390 FSJ655390 FIN655390 EYR655390 EOV655390 EEZ655390 DVD655390 DLH655390 DBL655390 CRP655390 CHT655390 BXX655390 BOB655390 BEF655390 AUJ655390 AKN655390 AAR655390 QV655390 GZ655390 WTL589854 WJP589854 VZT589854 VPX589854 VGB589854 UWF589854 UMJ589854 UCN589854 TSR589854 TIV589854 SYZ589854 SPD589854 SFH589854 RVL589854 RLP589854 RBT589854 QRX589854 QIB589854 PYF589854 POJ589854 PEN589854 OUR589854 OKV589854 OAZ589854 NRD589854 NHH589854 MXL589854 MNP589854 MDT589854 LTX589854 LKB589854 LAF589854 KQJ589854 KGN589854 JWR589854 JMV589854 JCZ589854 ITD589854 IJH589854 HZL589854 HPP589854 HFT589854 GVX589854 GMB589854 GCF589854 FSJ589854 FIN589854 EYR589854 EOV589854 EEZ589854 DVD589854 DLH589854 DBL589854 CRP589854 CHT589854 BXX589854 BOB589854 BEF589854 AUJ589854 AKN589854 AAR589854 QV589854 GZ589854 WTL524318 WJP524318 VZT524318 VPX524318 VGB524318 UWF524318 UMJ524318 UCN524318 TSR524318 TIV524318 SYZ524318 SPD524318 SFH524318 RVL524318 RLP524318 RBT524318 QRX524318 QIB524318 PYF524318 POJ524318 PEN524318 OUR524318 OKV524318 OAZ524318 NRD524318 NHH524318 MXL524318 MNP524318 MDT524318 LTX524318 LKB524318 LAF524318 KQJ524318 KGN524318 JWR524318 JMV524318 JCZ524318 ITD524318 IJH524318 HZL524318 HPP524318 HFT524318 GVX524318 GMB524318 GCF524318 FSJ524318 FIN524318 EYR524318 EOV524318 EEZ524318 DVD524318 DLH524318 DBL524318 CRP524318 CHT524318 BXX524318 BOB524318 BEF524318 AUJ524318 AKN524318 AAR524318 QV524318 GZ524318 WTL458782 WJP458782 VZT458782 VPX458782 VGB458782 UWF458782 UMJ458782 UCN458782 TSR458782 TIV458782 SYZ458782 SPD458782 SFH458782 RVL458782 RLP458782 RBT458782 QRX458782 QIB458782 PYF458782 POJ458782 PEN458782 OUR458782 OKV458782 OAZ458782 NRD458782 NHH458782 MXL458782 MNP458782 MDT458782 LTX458782 LKB458782 LAF458782 KQJ458782 KGN458782 JWR458782 JMV458782 JCZ458782 ITD458782 IJH458782 HZL458782 HPP458782 HFT458782 GVX458782 GMB458782 GCF458782 FSJ458782 FIN458782 EYR458782 EOV458782 EEZ458782 DVD458782 DLH458782 DBL458782 CRP458782 CHT458782 BXX458782 BOB458782 BEF458782 AUJ458782 AKN458782 AAR458782 QV458782 GZ458782 WTL393246 WJP393246 VZT393246 VPX393246 VGB393246 UWF393246 UMJ393246 UCN393246 TSR393246 TIV393246 SYZ393246 SPD393246 SFH393246 RVL393246 RLP393246 RBT393246 QRX393246 QIB393246 PYF393246 POJ393246 PEN393246 OUR393246 OKV393246 OAZ393246 NRD393246 NHH393246 MXL393246 MNP393246 MDT393246 LTX393246 LKB393246 LAF393246 KQJ393246 KGN393246 JWR393246 JMV393246 JCZ393246 ITD393246 IJH393246 HZL393246 HPP393246 HFT393246 GVX393246 GMB393246 GCF393246 FSJ393246 FIN393246 EYR393246 EOV393246 EEZ393246 DVD393246 DLH393246 DBL393246 CRP393246 CHT393246 BXX393246 BOB393246 BEF393246 AUJ393246 AKN393246 AAR393246 QV393246 GZ393246 WTL327710 WJP327710 VZT327710 VPX327710 VGB327710 UWF327710 UMJ327710 UCN327710 TSR327710 TIV327710 SYZ327710 SPD327710 SFH327710 RVL327710 RLP327710 RBT327710 QRX327710 QIB327710 PYF327710 POJ327710 PEN327710 OUR327710 OKV327710 OAZ327710 NRD327710 NHH327710 MXL327710 MNP327710 MDT327710 LTX327710 LKB327710 LAF327710 KQJ327710 KGN327710 JWR327710 JMV327710 JCZ327710 ITD327710 IJH327710 HZL327710 HPP327710 HFT327710 GVX327710 GMB327710 GCF327710 FSJ327710 FIN327710 EYR327710 EOV327710 EEZ327710 DVD327710 DLH327710 DBL327710 CRP327710 CHT327710 BXX327710 BOB327710 BEF327710 AUJ327710 AKN327710 AAR327710 QV327710 GZ327710 WTL262174 WJP262174 VZT262174 VPX262174 VGB262174 UWF262174 UMJ262174 UCN262174 TSR262174 TIV262174 SYZ262174 SPD262174 SFH262174 RVL262174 RLP262174 RBT262174 QRX262174 QIB262174 PYF262174 POJ262174 PEN262174 OUR262174 OKV262174 OAZ262174 NRD262174 NHH262174 MXL262174 MNP262174 MDT262174 LTX262174 LKB262174 LAF262174 KQJ262174 KGN262174 JWR262174 JMV262174 JCZ262174 ITD262174 IJH262174 HZL262174 HPP262174 HFT262174 GVX262174 GMB262174 GCF262174 FSJ262174 FIN262174 EYR262174 EOV262174 EEZ262174 DVD262174 DLH262174 DBL262174 CRP262174 CHT262174 BXX262174 BOB262174 BEF262174 AUJ262174 AKN262174 AAR262174 QV262174 GZ262174 WTL196638 WJP196638 VZT196638 VPX196638 VGB196638 UWF196638 UMJ196638 UCN196638 TSR196638 TIV196638 SYZ196638 SPD196638 SFH196638 RVL196638 RLP196638 RBT196638 QRX196638 QIB196638 PYF196638 POJ196638 PEN196638 OUR196638 OKV196638 OAZ196638 NRD196638 NHH196638 MXL196638 MNP196638 MDT196638 LTX196638 LKB196638 LAF196638 KQJ196638 KGN196638 JWR196638 JMV196638 JCZ196638 ITD196638 IJH196638 HZL196638 HPP196638 HFT196638 GVX196638 GMB196638 GCF196638 FSJ196638 FIN196638 EYR196638 EOV196638 EEZ196638 DVD196638 DLH196638 DBL196638 CRP196638 CHT196638 BXX196638 BOB196638 BEF196638 AUJ196638 AKN196638 AAR196638 QV196638 GZ196638 WTL131102 WJP131102 VZT131102 VPX131102 VGB131102 UWF131102 UMJ131102 UCN131102 TSR131102 TIV131102 SYZ131102 SPD131102 SFH131102 RVL131102 RLP131102 RBT131102 QRX131102 QIB131102 PYF131102 POJ131102 PEN131102 OUR131102 OKV131102 OAZ131102 NRD131102 NHH131102 MXL131102 MNP131102 MDT131102 LTX131102 LKB131102 LAF131102 KQJ131102 KGN131102 JWR131102 JMV131102 JCZ131102 ITD131102 IJH131102 HZL131102 HPP131102 HFT131102 GVX131102 GMB131102 GCF131102 FSJ131102 FIN131102 EYR131102 EOV131102 EEZ131102 DVD131102 DLH131102 DBL131102 CRP131102 CHT131102 BXX131102 BOB131102 BEF131102 AUJ131102 AKN131102 AAR131102 QV131102 GZ131102 WTL65566 WJP65566 VZT65566 VPX65566 VGB65566 UWF65566 UMJ65566 UCN65566 TSR65566 TIV65566 SYZ65566 SPD65566 SFH65566 RVL65566 RLP65566 RBT65566 QRX65566 QIB65566 PYF65566 POJ65566 PEN65566 OUR65566 OKV65566 OAZ65566 NRD65566 NHH65566 MXL65566 MNP65566 MDT65566 LTX65566 LKB65566 LAF65566 KQJ65566 KGN65566 JWR65566 JMV65566 JCZ65566 ITD65566 IJH65566 HZL65566 HPP65566 HFT65566 GVX65566 GMB65566 GCF65566 FSJ65566 FIN65566 EYR65566 EOV65566 EEZ65566 DVD65566 DLH65566 DBL65566 CRP65566 CHT65566 BXX65566 BOB65566 BEF65566 AUJ65566 AKN65566 AAR65566 QV65566 GZ65566 WTL983072:WTL983079 WJP983072:WJP983079 VZT983072:VZT983079 VPX983072:VPX983079 VGB983072:VGB983079 UWF983072:UWF983079 UMJ983072:UMJ983079 UCN983072:UCN983079 TSR983072:TSR983079 TIV983072:TIV983079 SYZ983072:SYZ983079 SPD983072:SPD983079 SFH983072:SFH983079 RVL983072:RVL983079 RLP983072:RLP983079 RBT983072:RBT983079 QRX983072:QRX983079 QIB983072:QIB983079 PYF983072:PYF983079 POJ983072:POJ983079 PEN983072:PEN983079 OUR983072:OUR983079 OKV983072:OKV983079 OAZ983072:OAZ983079 NRD983072:NRD983079 NHH983072:NHH983079 MXL983072:MXL983079 MNP983072:MNP983079 MDT983072:MDT983079 LTX983072:LTX983079 LKB983072:LKB983079 LAF983072:LAF983079 KQJ983072:KQJ983079 KGN983072:KGN983079 JWR983072:JWR983079 JMV983072:JMV983079 JCZ983072:JCZ983079 ITD983072:ITD983079 IJH983072:IJH983079 HZL983072:HZL983079 HPP983072:HPP983079 HFT983072:HFT983079 GVX983072:GVX983079 GMB983072:GMB983079 GCF983072:GCF983079 FSJ983072:FSJ983079 FIN983072:FIN983079 EYR983072:EYR983079 EOV983072:EOV983079 EEZ983072:EEZ983079 DVD983072:DVD983079 DLH983072:DLH983079 DBL983072:DBL983079 CRP983072:CRP983079 CHT983072:CHT983079 BXX983072:BXX983079 BOB983072:BOB983079 BEF983072:BEF983079 AUJ983072:AUJ983079 AKN983072:AKN983079 AAR983072:AAR983079 QV983072:QV983079 GZ983072:GZ983079 WTL917536:WTL917543 WJP917536:WJP917543 VZT917536:VZT917543 VPX917536:VPX917543 VGB917536:VGB917543 UWF917536:UWF917543 UMJ917536:UMJ917543 UCN917536:UCN917543 TSR917536:TSR917543 TIV917536:TIV917543 SYZ917536:SYZ917543 SPD917536:SPD917543 SFH917536:SFH917543 RVL917536:RVL917543 RLP917536:RLP917543 RBT917536:RBT917543 QRX917536:QRX917543 QIB917536:QIB917543 PYF917536:PYF917543 POJ917536:POJ917543 PEN917536:PEN917543 OUR917536:OUR917543 OKV917536:OKV917543 OAZ917536:OAZ917543 NRD917536:NRD917543 NHH917536:NHH917543 MXL917536:MXL917543 MNP917536:MNP917543 MDT917536:MDT917543 LTX917536:LTX917543 LKB917536:LKB917543 LAF917536:LAF917543 KQJ917536:KQJ917543 KGN917536:KGN917543 JWR917536:JWR917543 JMV917536:JMV917543 JCZ917536:JCZ917543 ITD917536:ITD917543 IJH917536:IJH917543 HZL917536:HZL917543 HPP917536:HPP917543 HFT917536:HFT917543 GVX917536:GVX917543 GMB917536:GMB917543 GCF917536:GCF917543 FSJ917536:FSJ917543 FIN917536:FIN917543 EYR917536:EYR917543 EOV917536:EOV917543 EEZ917536:EEZ917543 DVD917536:DVD917543 DLH917536:DLH917543 DBL917536:DBL917543 CRP917536:CRP917543 CHT917536:CHT917543 BXX917536:BXX917543 BOB917536:BOB917543 BEF917536:BEF917543 AUJ917536:AUJ917543 AKN917536:AKN917543 AAR917536:AAR917543 QV917536:QV917543 GZ917536:GZ917543 WTL852000:WTL852007 WJP852000:WJP852007 VZT852000:VZT852007 VPX852000:VPX852007 VGB852000:VGB852007 UWF852000:UWF852007 UMJ852000:UMJ852007 UCN852000:UCN852007 TSR852000:TSR852007 TIV852000:TIV852007 SYZ852000:SYZ852007 SPD852000:SPD852007 SFH852000:SFH852007 RVL852000:RVL852007 RLP852000:RLP852007 RBT852000:RBT852007 QRX852000:QRX852007 QIB852000:QIB852007 PYF852000:PYF852007 POJ852000:POJ852007 PEN852000:PEN852007 OUR852000:OUR852007 OKV852000:OKV852007 OAZ852000:OAZ852007 NRD852000:NRD852007 NHH852000:NHH852007 MXL852000:MXL852007 MNP852000:MNP852007 MDT852000:MDT852007 LTX852000:LTX852007 LKB852000:LKB852007 LAF852000:LAF852007 KQJ852000:KQJ852007 KGN852000:KGN852007 JWR852000:JWR852007 JMV852000:JMV852007 JCZ852000:JCZ852007 ITD852000:ITD852007 IJH852000:IJH852007 HZL852000:HZL852007 HPP852000:HPP852007 HFT852000:HFT852007 GVX852000:GVX852007 GMB852000:GMB852007 GCF852000:GCF852007 FSJ852000:FSJ852007 FIN852000:FIN852007 EYR852000:EYR852007 EOV852000:EOV852007 EEZ852000:EEZ852007 DVD852000:DVD852007 DLH852000:DLH852007 DBL852000:DBL852007 CRP852000:CRP852007 CHT852000:CHT852007 BXX852000:BXX852007 BOB852000:BOB852007 BEF852000:BEF852007 AUJ852000:AUJ852007 AKN852000:AKN852007 AAR852000:AAR852007 QV852000:QV852007 GZ852000:GZ852007 WTL786464:WTL786471 WJP786464:WJP786471 VZT786464:VZT786471 VPX786464:VPX786471 VGB786464:VGB786471 UWF786464:UWF786471 UMJ786464:UMJ786471 UCN786464:UCN786471 TSR786464:TSR786471 TIV786464:TIV786471 SYZ786464:SYZ786471 SPD786464:SPD786471 SFH786464:SFH786471 RVL786464:RVL786471 RLP786464:RLP786471 RBT786464:RBT786471 QRX786464:QRX786471 QIB786464:QIB786471 PYF786464:PYF786471 POJ786464:POJ786471 PEN786464:PEN786471 OUR786464:OUR786471 OKV786464:OKV786471 OAZ786464:OAZ786471 NRD786464:NRD786471 NHH786464:NHH786471 MXL786464:MXL786471 MNP786464:MNP786471 MDT786464:MDT786471 LTX786464:LTX786471 LKB786464:LKB786471 LAF786464:LAF786471 KQJ786464:KQJ786471 KGN786464:KGN786471 JWR786464:JWR786471 JMV786464:JMV786471 JCZ786464:JCZ786471 ITD786464:ITD786471 IJH786464:IJH786471 HZL786464:HZL786471 HPP786464:HPP786471 HFT786464:HFT786471 GVX786464:GVX786471 GMB786464:GMB786471 GCF786464:GCF786471 FSJ786464:FSJ786471 FIN786464:FIN786471 EYR786464:EYR786471 EOV786464:EOV786471 EEZ786464:EEZ786471 DVD786464:DVD786471 DLH786464:DLH786471 DBL786464:DBL786471 CRP786464:CRP786471 CHT786464:CHT786471 BXX786464:BXX786471 BOB786464:BOB786471 BEF786464:BEF786471 AUJ786464:AUJ786471 AKN786464:AKN786471 AAR786464:AAR786471 QV786464:QV786471 GZ786464:GZ786471 WTL720928:WTL720935 WJP720928:WJP720935 VZT720928:VZT720935 VPX720928:VPX720935 VGB720928:VGB720935 UWF720928:UWF720935 UMJ720928:UMJ720935 UCN720928:UCN720935 TSR720928:TSR720935 TIV720928:TIV720935 SYZ720928:SYZ720935 SPD720928:SPD720935 SFH720928:SFH720935 RVL720928:RVL720935 RLP720928:RLP720935 RBT720928:RBT720935 QRX720928:QRX720935 QIB720928:QIB720935 PYF720928:PYF720935 POJ720928:POJ720935 PEN720928:PEN720935 OUR720928:OUR720935 OKV720928:OKV720935 OAZ720928:OAZ720935 NRD720928:NRD720935 NHH720928:NHH720935 MXL720928:MXL720935 MNP720928:MNP720935 MDT720928:MDT720935 LTX720928:LTX720935 LKB720928:LKB720935 LAF720928:LAF720935 KQJ720928:KQJ720935 KGN720928:KGN720935 JWR720928:JWR720935 JMV720928:JMV720935 JCZ720928:JCZ720935 ITD720928:ITD720935 IJH720928:IJH720935 HZL720928:HZL720935 HPP720928:HPP720935 HFT720928:HFT720935 GVX720928:GVX720935 GMB720928:GMB720935 GCF720928:GCF720935 FSJ720928:FSJ720935 FIN720928:FIN720935 EYR720928:EYR720935 EOV720928:EOV720935 EEZ720928:EEZ720935 DVD720928:DVD720935 DLH720928:DLH720935 DBL720928:DBL720935 CRP720928:CRP720935 CHT720928:CHT720935 BXX720928:BXX720935 BOB720928:BOB720935 BEF720928:BEF720935 AUJ720928:AUJ720935 AKN720928:AKN720935 AAR720928:AAR720935 QV720928:QV720935 GZ720928:GZ720935 WTL655392:WTL655399 WJP655392:WJP655399 VZT655392:VZT655399 VPX655392:VPX655399 VGB655392:VGB655399 UWF655392:UWF655399 UMJ655392:UMJ655399 UCN655392:UCN655399 TSR655392:TSR655399 TIV655392:TIV655399 SYZ655392:SYZ655399 SPD655392:SPD655399 SFH655392:SFH655399 RVL655392:RVL655399 RLP655392:RLP655399 RBT655392:RBT655399 QRX655392:QRX655399 QIB655392:QIB655399 PYF655392:PYF655399 POJ655392:POJ655399 PEN655392:PEN655399 OUR655392:OUR655399 OKV655392:OKV655399 OAZ655392:OAZ655399 NRD655392:NRD655399 NHH655392:NHH655399 MXL655392:MXL655399 MNP655392:MNP655399 MDT655392:MDT655399 LTX655392:LTX655399 LKB655392:LKB655399 LAF655392:LAF655399 KQJ655392:KQJ655399 KGN655392:KGN655399 JWR655392:JWR655399 JMV655392:JMV655399 JCZ655392:JCZ655399 ITD655392:ITD655399 IJH655392:IJH655399 HZL655392:HZL655399 HPP655392:HPP655399 HFT655392:HFT655399 GVX655392:GVX655399 GMB655392:GMB655399 GCF655392:GCF655399 FSJ655392:FSJ655399 FIN655392:FIN655399 EYR655392:EYR655399 EOV655392:EOV655399 EEZ655392:EEZ655399 DVD655392:DVD655399 DLH655392:DLH655399 DBL655392:DBL655399 CRP655392:CRP655399 CHT655392:CHT655399 BXX655392:BXX655399 BOB655392:BOB655399 BEF655392:BEF655399 AUJ655392:AUJ655399 AKN655392:AKN655399 AAR655392:AAR655399 QV655392:QV655399 GZ655392:GZ655399 WTL589856:WTL589863 WJP589856:WJP589863 VZT589856:VZT589863 VPX589856:VPX589863 VGB589856:VGB589863 UWF589856:UWF589863 UMJ589856:UMJ589863 UCN589856:UCN589863 TSR589856:TSR589863 TIV589856:TIV589863 SYZ589856:SYZ589863 SPD589856:SPD589863 SFH589856:SFH589863 RVL589856:RVL589863 RLP589856:RLP589863 RBT589856:RBT589863 QRX589856:QRX589863 QIB589856:QIB589863 PYF589856:PYF589863 POJ589856:POJ589863 PEN589856:PEN589863 OUR589856:OUR589863 OKV589856:OKV589863 OAZ589856:OAZ589863 NRD589856:NRD589863 NHH589856:NHH589863 MXL589856:MXL589863 MNP589856:MNP589863 MDT589856:MDT589863 LTX589856:LTX589863 LKB589856:LKB589863 LAF589856:LAF589863 KQJ589856:KQJ589863 KGN589856:KGN589863 JWR589856:JWR589863 JMV589856:JMV589863 JCZ589856:JCZ589863 ITD589856:ITD589863 IJH589856:IJH589863 HZL589856:HZL589863 HPP589856:HPP589863 HFT589856:HFT589863 GVX589856:GVX589863 GMB589856:GMB589863 GCF589856:GCF589863 FSJ589856:FSJ589863 FIN589856:FIN589863 EYR589856:EYR589863 EOV589856:EOV589863 EEZ589856:EEZ589863 DVD589856:DVD589863 DLH589856:DLH589863 DBL589856:DBL589863 CRP589856:CRP589863 CHT589856:CHT589863 BXX589856:BXX589863 BOB589856:BOB589863 BEF589856:BEF589863 AUJ589856:AUJ589863 AKN589856:AKN589863 AAR589856:AAR589863 QV589856:QV589863 GZ589856:GZ589863 WTL524320:WTL524327 WJP524320:WJP524327 VZT524320:VZT524327 VPX524320:VPX524327 VGB524320:VGB524327 UWF524320:UWF524327 UMJ524320:UMJ524327 UCN524320:UCN524327 TSR524320:TSR524327 TIV524320:TIV524327 SYZ524320:SYZ524327 SPD524320:SPD524327 SFH524320:SFH524327 RVL524320:RVL524327 RLP524320:RLP524327 RBT524320:RBT524327 QRX524320:QRX524327 QIB524320:QIB524327 PYF524320:PYF524327 POJ524320:POJ524327 PEN524320:PEN524327 OUR524320:OUR524327 OKV524320:OKV524327 OAZ524320:OAZ524327 NRD524320:NRD524327 NHH524320:NHH524327 MXL524320:MXL524327 MNP524320:MNP524327 MDT524320:MDT524327 LTX524320:LTX524327 LKB524320:LKB524327 LAF524320:LAF524327 KQJ524320:KQJ524327 KGN524320:KGN524327 JWR524320:JWR524327 JMV524320:JMV524327 JCZ524320:JCZ524327 ITD524320:ITD524327 IJH524320:IJH524327 HZL524320:HZL524327 HPP524320:HPP524327 HFT524320:HFT524327 GVX524320:GVX524327 GMB524320:GMB524327 GCF524320:GCF524327 FSJ524320:FSJ524327 FIN524320:FIN524327 EYR524320:EYR524327 EOV524320:EOV524327 EEZ524320:EEZ524327 DVD524320:DVD524327 DLH524320:DLH524327 DBL524320:DBL524327 CRP524320:CRP524327 CHT524320:CHT524327 BXX524320:BXX524327 BOB524320:BOB524327 BEF524320:BEF524327 AUJ524320:AUJ524327 AKN524320:AKN524327 AAR524320:AAR524327 QV524320:QV524327 GZ524320:GZ524327 WTL458784:WTL458791 WJP458784:WJP458791 VZT458784:VZT458791 VPX458784:VPX458791 VGB458784:VGB458791 UWF458784:UWF458791 UMJ458784:UMJ458791 UCN458784:UCN458791 TSR458784:TSR458791 TIV458784:TIV458791 SYZ458784:SYZ458791 SPD458784:SPD458791 SFH458784:SFH458791 RVL458784:RVL458791 RLP458784:RLP458791 RBT458784:RBT458791 QRX458784:QRX458791 QIB458784:QIB458791 PYF458784:PYF458791 POJ458784:POJ458791 PEN458784:PEN458791 OUR458784:OUR458791 OKV458784:OKV458791 OAZ458784:OAZ458791 NRD458784:NRD458791 NHH458784:NHH458791 MXL458784:MXL458791 MNP458784:MNP458791 MDT458784:MDT458791 LTX458784:LTX458791 LKB458784:LKB458791 LAF458784:LAF458791 KQJ458784:KQJ458791 KGN458784:KGN458791 JWR458784:JWR458791 JMV458784:JMV458791 JCZ458784:JCZ458791 ITD458784:ITD458791 IJH458784:IJH458791 HZL458784:HZL458791 HPP458784:HPP458791 HFT458784:HFT458791 GVX458784:GVX458791 GMB458784:GMB458791 GCF458784:GCF458791 FSJ458784:FSJ458791 FIN458784:FIN458791 EYR458784:EYR458791 EOV458784:EOV458791 EEZ458784:EEZ458791 DVD458784:DVD458791 DLH458784:DLH458791 DBL458784:DBL458791 CRP458784:CRP458791 CHT458784:CHT458791 BXX458784:BXX458791 BOB458784:BOB458791 BEF458784:BEF458791 AUJ458784:AUJ458791 AKN458784:AKN458791 AAR458784:AAR458791 QV458784:QV458791 GZ458784:GZ458791 WTL393248:WTL393255 WJP393248:WJP393255 VZT393248:VZT393255 VPX393248:VPX393255 VGB393248:VGB393255 UWF393248:UWF393255 UMJ393248:UMJ393255 UCN393248:UCN393255 TSR393248:TSR393255 TIV393248:TIV393255 SYZ393248:SYZ393255 SPD393248:SPD393255 SFH393248:SFH393255 RVL393248:RVL393255 RLP393248:RLP393255 RBT393248:RBT393255 QRX393248:QRX393255 QIB393248:QIB393255 PYF393248:PYF393255 POJ393248:POJ393255 PEN393248:PEN393255 OUR393248:OUR393255 OKV393248:OKV393255 OAZ393248:OAZ393255 NRD393248:NRD393255 NHH393248:NHH393255 MXL393248:MXL393255 MNP393248:MNP393255 MDT393248:MDT393255 LTX393248:LTX393255 LKB393248:LKB393255 LAF393248:LAF393255 KQJ393248:KQJ393255 KGN393248:KGN393255 JWR393248:JWR393255 JMV393248:JMV393255 JCZ393248:JCZ393255 ITD393248:ITD393255 IJH393248:IJH393255 HZL393248:HZL393255 HPP393248:HPP393255 HFT393248:HFT393255 GVX393248:GVX393255 GMB393248:GMB393255 GCF393248:GCF393255 FSJ393248:FSJ393255 FIN393248:FIN393255 EYR393248:EYR393255 EOV393248:EOV393255 EEZ393248:EEZ393255 DVD393248:DVD393255 DLH393248:DLH393255 DBL393248:DBL393255 CRP393248:CRP393255 CHT393248:CHT393255 BXX393248:BXX393255 BOB393248:BOB393255 BEF393248:BEF393255 AUJ393248:AUJ393255 AKN393248:AKN393255 AAR393248:AAR393255 QV393248:QV393255 GZ393248:GZ393255 WTL327712:WTL327719 WJP327712:WJP327719 VZT327712:VZT327719 VPX327712:VPX327719 VGB327712:VGB327719 UWF327712:UWF327719 UMJ327712:UMJ327719 UCN327712:UCN327719 TSR327712:TSR327719 TIV327712:TIV327719 SYZ327712:SYZ327719 SPD327712:SPD327719 SFH327712:SFH327719 RVL327712:RVL327719 RLP327712:RLP327719 RBT327712:RBT327719 QRX327712:QRX327719 QIB327712:QIB327719 PYF327712:PYF327719 POJ327712:POJ327719 PEN327712:PEN327719 OUR327712:OUR327719 OKV327712:OKV327719 OAZ327712:OAZ327719 NRD327712:NRD327719 NHH327712:NHH327719 MXL327712:MXL327719 MNP327712:MNP327719 MDT327712:MDT327719 LTX327712:LTX327719 LKB327712:LKB327719 LAF327712:LAF327719 KQJ327712:KQJ327719 KGN327712:KGN327719 JWR327712:JWR327719 JMV327712:JMV327719 JCZ327712:JCZ327719 ITD327712:ITD327719 IJH327712:IJH327719 HZL327712:HZL327719 HPP327712:HPP327719 HFT327712:HFT327719 GVX327712:GVX327719 GMB327712:GMB327719 GCF327712:GCF327719 FSJ327712:FSJ327719 FIN327712:FIN327719 EYR327712:EYR327719 EOV327712:EOV327719 EEZ327712:EEZ327719 DVD327712:DVD327719 DLH327712:DLH327719 DBL327712:DBL327719 CRP327712:CRP327719 CHT327712:CHT327719 BXX327712:BXX327719 BOB327712:BOB327719 BEF327712:BEF327719 AUJ327712:AUJ327719 AKN327712:AKN327719 AAR327712:AAR327719 QV327712:QV327719 GZ327712:GZ327719 WTL262176:WTL262183 WJP262176:WJP262183 VZT262176:VZT262183 VPX262176:VPX262183 VGB262176:VGB262183 UWF262176:UWF262183 UMJ262176:UMJ262183 UCN262176:UCN262183 TSR262176:TSR262183 TIV262176:TIV262183 SYZ262176:SYZ262183 SPD262176:SPD262183 SFH262176:SFH262183 RVL262176:RVL262183 RLP262176:RLP262183 RBT262176:RBT262183 QRX262176:QRX262183 QIB262176:QIB262183 PYF262176:PYF262183 POJ262176:POJ262183 PEN262176:PEN262183 OUR262176:OUR262183 OKV262176:OKV262183 OAZ262176:OAZ262183 NRD262176:NRD262183 NHH262176:NHH262183 MXL262176:MXL262183 MNP262176:MNP262183 MDT262176:MDT262183 LTX262176:LTX262183 LKB262176:LKB262183 LAF262176:LAF262183 KQJ262176:KQJ262183 KGN262176:KGN262183 JWR262176:JWR262183 JMV262176:JMV262183 JCZ262176:JCZ262183 ITD262176:ITD262183 IJH262176:IJH262183 HZL262176:HZL262183 HPP262176:HPP262183 HFT262176:HFT262183 GVX262176:GVX262183 GMB262176:GMB262183 GCF262176:GCF262183 FSJ262176:FSJ262183 FIN262176:FIN262183 EYR262176:EYR262183 EOV262176:EOV262183 EEZ262176:EEZ262183 DVD262176:DVD262183 DLH262176:DLH262183 DBL262176:DBL262183 CRP262176:CRP262183 CHT262176:CHT262183 BXX262176:BXX262183 BOB262176:BOB262183 BEF262176:BEF262183 AUJ262176:AUJ262183 AKN262176:AKN262183 AAR262176:AAR262183 QV262176:QV262183 GZ262176:GZ262183 WTL196640:WTL196647 WJP196640:WJP196647 VZT196640:VZT196647 VPX196640:VPX196647 VGB196640:VGB196647 UWF196640:UWF196647 UMJ196640:UMJ196647 UCN196640:UCN196647 TSR196640:TSR196647 TIV196640:TIV196647 SYZ196640:SYZ196647 SPD196640:SPD196647 SFH196640:SFH196647 RVL196640:RVL196647 RLP196640:RLP196647 RBT196640:RBT196647 QRX196640:QRX196647 QIB196640:QIB196647 PYF196640:PYF196647 POJ196640:POJ196647 PEN196640:PEN196647 OUR196640:OUR196647 OKV196640:OKV196647 OAZ196640:OAZ196647 NRD196640:NRD196647 NHH196640:NHH196647 MXL196640:MXL196647 MNP196640:MNP196647 MDT196640:MDT196647 LTX196640:LTX196647 LKB196640:LKB196647 LAF196640:LAF196647 KQJ196640:KQJ196647 KGN196640:KGN196647 JWR196640:JWR196647 JMV196640:JMV196647 JCZ196640:JCZ196647 ITD196640:ITD196647 IJH196640:IJH196647 HZL196640:HZL196647 HPP196640:HPP196647 HFT196640:HFT196647 GVX196640:GVX196647 GMB196640:GMB196647 GCF196640:GCF196647 FSJ196640:FSJ196647 FIN196640:FIN196647 EYR196640:EYR196647 EOV196640:EOV196647 EEZ196640:EEZ196647 DVD196640:DVD196647 DLH196640:DLH196647 DBL196640:DBL196647 CRP196640:CRP196647 CHT196640:CHT196647 BXX196640:BXX196647 BOB196640:BOB196647 BEF196640:BEF196647 AUJ196640:AUJ196647 AKN196640:AKN196647 AAR196640:AAR196647 QV196640:QV196647 GZ196640:GZ196647 WTL131104:WTL131111 WJP131104:WJP131111 VZT131104:VZT131111 VPX131104:VPX131111 VGB131104:VGB131111 UWF131104:UWF131111 UMJ131104:UMJ131111 UCN131104:UCN131111 TSR131104:TSR131111 TIV131104:TIV131111 SYZ131104:SYZ131111 SPD131104:SPD131111 SFH131104:SFH131111 RVL131104:RVL131111 RLP131104:RLP131111 RBT131104:RBT131111 QRX131104:QRX131111 QIB131104:QIB131111 PYF131104:PYF131111 POJ131104:POJ131111 PEN131104:PEN131111 OUR131104:OUR131111 OKV131104:OKV131111 OAZ131104:OAZ131111 NRD131104:NRD131111 NHH131104:NHH131111 MXL131104:MXL131111 MNP131104:MNP131111 MDT131104:MDT131111 LTX131104:LTX131111 LKB131104:LKB131111 LAF131104:LAF131111 KQJ131104:KQJ131111 KGN131104:KGN131111 JWR131104:JWR131111 JMV131104:JMV131111 JCZ131104:JCZ131111 ITD131104:ITD131111 IJH131104:IJH131111 HZL131104:HZL131111 HPP131104:HPP131111 HFT131104:HFT131111 GVX131104:GVX131111 GMB131104:GMB131111 GCF131104:GCF131111 FSJ131104:FSJ131111 FIN131104:FIN131111 EYR131104:EYR131111 EOV131104:EOV131111 EEZ131104:EEZ131111 DVD131104:DVD131111 DLH131104:DLH131111 DBL131104:DBL131111 CRP131104:CRP131111 CHT131104:CHT131111 BXX131104:BXX131111 BOB131104:BOB131111 BEF131104:BEF131111 AUJ131104:AUJ131111 AKN131104:AKN131111 AAR131104:AAR131111 QV131104:QV131111 GZ131104:GZ131111 WTL65568:WTL65575 WJP65568:WJP65575 VZT65568:VZT65575 VPX65568:VPX65575 VGB65568:VGB65575 UWF65568:UWF65575 UMJ65568:UMJ65575 UCN65568:UCN65575 TSR65568:TSR65575 TIV65568:TIV65575 SYZ65568:SYZ65575 SPD65568:SPD65575 SFH65568:SFH65575 RVL65568:RVL65575 RLP65568:RLP65575 RBT65568:RBT65575 QRX65568:QRX65575 QIB65568:QIB65575 PYF65568:PYF65575 POJ65568:POJ65575 PEN65568:PEN65575 OUR65568:OUR65575 OKV65568:OKV65575 OAZ65568:OAZ65575 NRD65568:NRD65575 NHH65568:NHH65575 MXL65568:MXL65575 MNP65568:MNP65575 MDT65568:MDT65575 LTX65568:LTX65575 LKB65568:LKB65575 LAF65568:LAF65575 KQJ65568:KQJ65575 KGN65568:KGN65575 JWR65568:JWR65575 JMV65568:JMV65575 JCZ65568:JCZ65575 ITD65568:ITD65575 IJH65568:IJH65575 HZL65568:HZL65575 HPP65568:HPP65575 HFT65568:HFT65575 GVX65568:GVX65575 GMB65568:GMB65575 GCF65568:GCF65575 FSJ65568:FSJ65575 FIN65568:FIN65575 EYR65568:EYR65575 EOV65568:EOV65575 EEZ65568:EEZ65575 DVD65568:DVD65575 DLH65568:DLH65575 DBL65568:DBL65575 CRP65568:CRP65575 CHT65568:CHT65575 BXX65568:BXX65575 BOB65568:BOB65575 BEF65568:BEF65575 AUJ65568:AUJ65575 AKN65568:AKN65575 AAR65568:AAR65575 QV65568:QV65575 GZ65568:GZ65575 WTL983081:WTL983082 WJP983081:WJP983082 VZT983081:VZT983082 VPX983081:VPX983082 VGB983081:VGB983082 UWF983081:UWF983082 UMJ983081:UMJ983082 UCN983081:UCN983082 TSR983081:TSR983082 TIV983081:TIV983082 SYZ983081:SYZ983082 SPD983081:SPD983082 SFH983081:SFH983082 RVL983081:RVL983082 RLP983081:RLP983082 RBT983081:RBT983082 QRX983081:QRX983082 QIB983081:QIB983082 PYF983081:PYF983082 POJ983081:POJ983082 PEN983081:PEN983082 OUR983081:OUR983082 OKV983081:OKV983082 OAZ983081:OAZ983082 NRD983081:NRD983082 NHH983081:NHH983082 MXL983081:MXL983082 MNP983081:MNP983082 MDT983081:MDT983082 LTX983081:LTX983082 LKB983081:LKB983082 LAF983081:LAF983082 KQJ983081:KQJ983082 KGN983081:KGN983082 JWR983081:JWR983082 JMV983081:JMV983082 JCZ983081:JCZ983082 ITD983081:ITD983082 IJH983081:IJH983082 HZL983081:HZL983082 HPP983081:HPP983082 HFT983081:HFT983082 GVX983081:GVX983082 GMB983081:GMB983082 GCF983081:GCF983082 FSJ983081:FSJ983082 FIN983081:FIN983082 EYR983081:EYR983082 EOV983081:EOV983082 EEZ983081:EEZ983082 DVD983081:DVD983082 DLH983081:DLH983082 DBL983081:DBL983082 CRP983081:CRP983082 CHT983081:CHT983082 BXX983081:BXX983082 BOB983081:BOB983082 BEF983081:BEF983082 AUJ983081:AUJ983082 AKN983081:AKN983082 AAR983081:AAR983082 QV983081:QV983082 GZ983081:GZ983082 WTL917545:WTL917546 WJP917545:WJP917546 VZT917545:VZT917546 VPX917545:VPX917546 VGB917545:VGB917546 UWF917545:UWF917546 UMJ917545:UMJ917546 UCN917545:UCN917546 TSR917545:TSR917546 TIV917545:TIV917546 SYZ917545:SYZ917546 SPD917545:SPD917546 SFH917545:SFH917546 RVL917545:RVL917546 RLP917545:RLP917546 RBT917545:RBT917546 QRX917545:QRX917546 QIB917545:QIB917546 PYF917545:PYF917546 POJ917545:POJ917546 PEN917545:PEN917546 OUR917545:OUR917546 OKV917545:OKV917546 OAZ917545:OAZ917546 NRD917545:NRD917546 NHH917545:NHH917546 MXL917545:MXL917546 MNP917545:MNP917546 MDT917545:MDT917546 LTX917545:LTX917546 LKB917545:LKB917546 LAF917545:LAF917546 KQJ917545:KQJ917546 KGN917545:KGN917546 JWR917545:JWR917546 JMV917545:JMV917546 JCZ917545:JCZ917546 ITD917545:ITD917546 IJH917545:IJH917546 HZL917545:HZL917546 HPP917545:HPP917546 HFT917545:HFT917546 GVX917545:GVX917546 GMB917545:GMB917546 GCF917545:GCF917546 FSJ917545:FSJ917546 FIN917545:FIN917546 EYR917545:EYR917546 EOV917545:EOV917546 EEZ917545:EEZ917546 DVD917545:DVD917546 DLH917545:DLH917546 DBL917545:DBL917546 CRP917545:CRP917546 CHT917545:CHT917546 BXX917545:BXX917546 BOB917545:BOB917546 BEF917545:BEF917546 AUJ917545:AUJ917546 AKN917545:AKN917546 AAR917545:AAR917546 QV917545:QV917546 GZ917545:GZ917546 WTL852009:WTL852010 WJP852009:WJP852010 VZT852009:VZT852010 VPX852009:VPX852010 VGB852009:VGB852010 UWF852009:UWF852010 UMJ852009:UMJ852010 UCN852009:UCN852010 TSR852009:TSR852010 TIV852009:TIV852010 SYZ852009:SYZ852010 SPD852009:SPD852010 SFH852009:SFH852010 RVL852009:RVL852010 RLP852009:RLP852010 RBT852009:RBT852010 QRX852009:QRX852010 QIB852009:QIB852010 PYF852009:PYF852010 POJ852009:POJ852010 PEN852009:PEN852010 OUR852009:OUR852010 OKV852009:OKV852010 OAZ852009:OAZ852010 NRD852009:NRD852010 NHH852009:NHH852010 MXL852009:MXL852010 MNP852009:MNP852010 MDT852009:MDT852010 LTX852009:LTX852010 LKB852009:LKB852010 LAF852009:LAF852010 KQJ852009:KQJ852010 KGN852009:KGN852010 JWR852009:JWR852010 JMV852009:JMV852010 JCZ852009:JCZ852010 ITD852009:ITD852010 IJH852009:IJH852010 HZL852009:HZL852010 HPP852009:HPP852010 HFT852009:HFT852010 GVX852009:GVX852010 GMB852009:GMB852010 GCF852009:GCF852010 FSJ852009:FSJ852010 FIN852009:FIN852010 EYR852009:EYR852010 EOV852009:EOV852010 EEZ852009:EEZ852010 DVD852009:DVD852010 DLH852009:DLH852010 DBL852009:DBL852010 CRP852009:CRP852010 CHT852009:CHT852010 BXX852009:BXX852010 BOB852009:BOB852010 BEF852009:BEF852010 AUJ852009:AUJ852010 AKN852009:AKN852010 AAR852009:AAR852010 QV852009:QV852010 GZ852009:GZ852010 WTL786473:WTL786474 WJP786473:WJP786474 VZT786473:VZT786474 VPX786473:VPX786474 VGB786473:VGB786474 UWF786473:UWF786474 UMJ786473:UMJ786474 UCN786473:UCN786474 TSR786473:TSR786474 TIV786473:TIV786474 SYZ786473:SYZ786474 SPD786473:SPD786474 SFH786473:SFH786474 RVL786473:RVL786474 RLP786473:RLP786474 RBT786473:RBT786474 QRX786473:QRX786474 QIB786473:QIB786474 PYF786473:PYF786474 POJ786473:POJ786474 PEN786473:PEN786474 OUR786473:OUR786474 OKV786473:OKV786474 OAZ786473:OAZ786474 NRD786473:NRD786474 NHH786473:NHH786474 MXL786473:MXL786474 MNP786473:MNP786474 MDT786473:MDT786474 LTX786473:LTX786474 LKB786473:LKB786474 LAF786473:LAF786474 KQJ786473:KQJ786474 KGN786473:KGN786474 JWR786473:JWR786474 JMV786473:JMV786474 JCZ786473:JCZ786474 ITD786473:ITD786474 IJH786473:IJH786474 HZL786473:HZL786474 HPP786473:HPP786474 HFT786473:HFT786474 GVX786473:GVX786474 GMB786473:GMB786474 GCF786473:GCF786474 FSJ786473:FSJ786474 FIN786473:FIN786474 EYR786473:EYR786474 EOV786473:EOV786474 EEZ786473:EEZ786474 DVD786473:DVD786474 DLH786473:DLH786474 DBL786473:DBL786474 CRP786473:CRP786474 CHT786473:CHT786474 BXX786473:BXX786474 BOB786473:BOB786474 BEF786473:BEF786474 AUJ786473:AUJ786474 AKN786473:AKN786474 AAR786473:AAR786474 QV786473:QV786474 GZ786473:GZ786474 WTL720937:WTL720938 WJP720937:WJP720938 VZT720937:VZT720938 VPX720937:VPX720938 VGB720937:VGB720938 UWF720937:UWF720938 UMJ720937:UMJ720938 UCN720937:UCN720938 TSR720937:TSR720938 TIV720937:TIV720938 SYZ720937:SYZ720938 SPD720937:SPD720938 SFH720937:SFH720938 RVL720937:RVL720938 RLP720937:RLP720938 RBT720937:RBT720938 QRX720937:QRX720938 QIB720937:QIB720938 PYF720937:PYF720938 POJ720937:POJ720938 PEN720937:PEN720938 OUR720937:OUR720938 OKV720937:OKV720938 OAZ720937:OAZ720938 NRD720937:NRD720938 NHH720937:NHH720938 MXL720937:MXL720938 MNP720937:MNP720938 MDT720937:MDT720938 LTX720937:LTX720938 LKB720937:LKB720938 LAF720937:LAF720938 KQJ720937:KQJ720938 KGN720937:KGN720938 JWR720937:JWR720938 JMV720937:JMV720938 JCZ720937:JCZ720938 ITD720937:ITD720938 IJH720937:IJH720938 HZL720937:HZL720938 HPP720937:HPP720938 HFT720937:HFT720938 GVX720937:GVX720938 GMB720937:GMB720938 GCF720937:GCF720938 FSJ720937:FSJ720938 FIN720937:FIN720938 EYR720937:EYR720938 EOV720937:EOV720938 EEZ720937:EEZ720938 DVD720937:DVD720938 DLH720937:DLH720938 DBL720937:DBL720938 CRP720937:CRP720938 CHT720937:CHT720938 BXX720937:BXX720938 BOB720937:BOB720938 BEF720937:BEF720938 AUJ720937:AUJ720938 AKN720937:AKN720938 AAR720937:AAR720938 QV720937:QV720938 GZ720937:GZ720938 WTL655401:WTL655402 WJP655401:WJP655402 VZT655401:VZT655402 VPX655401:VPX655402 VGB655401:VGB655402 UWF655401:UWF655402 UMJ655401:UMJ655402 UCN655401:UCN655402 TSR655401:TSR655402 TIV655401:TIV655402 SYZ655401:SYZ655402 SPD655401:SPD655402 SFH655401:SFH655402 RVL655401:RVL655402 RLP655401:RLP655402 RBT655401:RBT655402 QRX655401:QRX655402 QIB655401:QIB655402 PYF655401:PYF655402 POJ655401:POJ655402 PEN655401:PEN655402 OUR655401:OUR655402 OKV655401:OKV655402 OAZ655401:OAZ655402 NRD655401:NRD655402 NHH655401:NHH655402 MXL655401:MXL655402 MNP655401:MNP655402 MDT655401:MDT655402 LTX655401:LTX655402 LKB655401:LKB655402 LAF655401:LAF655402 KQJ655401:KQJ655402 KGN655401:KGN655402 JWR655401:JWR655402 JMV655401:JMV655402 JCZ655401:JCZ655402 ITD655401:ITD655402 IJH655401:IJH655402 HZL655401:HZL655402 HPP655401:HPP655402 HFT655401:HFT655402 GVX655401:GVX655402 GMB655401:GMB655402 GCF655401:GCF655402 FSJ655401:FSJ655402 FIN655401:FIN655402 EYR655401:EYR655402 EOV655401:EOV655402 EEZ655401:EEZ655402 DVD655401:DVD655402 DLH655401:DLH655402 DBL655401:DBL655402 CRP655401:CRP655402 CHT655401:CHT655402 BXX655401:BXX655402 BOB655401:BOB655402 BEF655401:BEF655402 AUJ655401:AUJ655402 AKN655401:AKN655402 AAR655401:AAR655402 QV655401:QV655402 GZ655401:GZ655402 WTL589865:WTL589866 WJP589865:WJP589866 VZT589865:VZT589866 VPX589865:VPX589866 VGB589865:VGB589866 UWF589865:UWF589866 UMJ589865:UMJ589866 UCN589865:UCN589866 TSR589865:TSR589866 TIV589865:TIV589866 SYZ589865:SYZ589866 SPD589865:SPD589866 SFH589865:SFH589866 RVL589865:RVL589866 RLP589865:RLP589866 RBT589865:RBT589866 QRX589865:QRX589866 QIB589865:QIB589866 PYF589865:PYF589866 POJ589865:POJ589866 PEN589865:PEN589866 OUR589865:OUR589866 OKV589865:OKV589866 OAZ589865:OAZ589866 NRD589865:NRD589866 NHH589865:NHH589866 MXL589865:MXL589866 MNP589865:MNP589866 MDT589865:MDT589866 LTX589865:LTX589866 LKB589865:LKB589866 LAF589865:LAF589866 KQJ589865:KQJ589866 KGN589865:KGN589866 JWR589865:JWR589866 JMV589865:JMV589866 JCZ589865:JCZ589866 ITD589865:ITD589866 IJH589865:IJH589866 HZL589865:HZL589866 HPP589865:HPP589866 HFT589865:HFT589866 GVX589865:GVX589866 GMB589865:GMB589866 GCF589865:GCF589866 FSJ589865:FSJ589866 FIN589865:FIN589866 EYR589865:EYR589866 EOV589865:EOV589866 EEZ589865:EEZ589866 DVD589865:DVD589866 DLH589865:DLH589866 DBL589865:DBL589866 CRP589865:CRP589866 CHT589865:CHT589866 BXX589865:BXX589866 BOB589865:BOB589866 BEF589865:BEF589866 AUJ589865:AUJ589866 AKN589865:AKN589866 AAR589865:AAR589866 QV589865:QV589866 GZ589865:GZ589866 WTL524329:WTL524330 WJP524329:WJP524330 VZT524329:VZT524330 VPX524329:VPX524330 VGB524329:VGB524330 UWF524329:UWF524330 UMJ524329:UMJ524330 UCN524329:UCN524330 TSR524329:TSR524330 TIV524329:TIV524330 SYZ524329:SYZ524330 SPD524329:SPD524330 SFH524329:SFH524330 RVL524329:RVL524330 RLP524329:RLP524330 RBT524329:RBT524330 QRX524329:QRX524330 QIB524329:QIB524330 PYF524329:PYF524330 POJ524329:POJ524330 PEN524329:PEN524330 OUR524329:OUR524330 OKV524329:OKV524330 OAZ524329:OAZ524330 NRD524329:NRD524330 NHH524329:NHH524330 MXL524329:MXL524330 MNP524329:MNP524330 MDT524329:MDT524330 LTX524329:LTX524330 LKB524329:LKB524330 LAF524329:LAF524330 KQJ524329:KQJ524330 KGN524329:KGN524330 JWR524329:JWR524330 JMV524329:JMV524330 JCZ524329:JCZ524330 ITD524329:ITD524330 IJH524329:IJH524330 HZL524329:HZL524330 HPP524329:HPP524330 HFT524329:HFT524330 GVX524329:GVX524330 GMB524329:GMB524330 GCF524329:GCF524330 FSJ524329:FSJ524330 FIN524329:FIN524330 EYR524329:EYR524330 EOV524329:EOV524330 EEZ524329:EEZ524330 DVD524329:DVD524330 DLH524329:DLH524330 DBL524329:DBL524330 CRP524329:CRP524330 CHT524329:CHT524330 BXX524329:BXX524330 BOB524329:BOB524330 BEF524329:BEF524330 AUJ524329:AUJ524330 AKN524329:AKN524330 AAR524329:AAR524330 QV524329:QV524330 GZ524329:GZ524330 WTL458793:WTL458794 WJP458793:WJP458794 VZT458793:VZT458794 VPX458793:VPX458794 VGB458793:VGB458794 UWF458793:UWF458794 UMJ458793:UMJ458794 UCN458793:UCN458794 TSR458793:TSR458794 TIV458793:TIV458794 SYZ458793:SYZ458794 SPD458793:SPD458794 SFH458793:SFH458794 RVL458793:RVL458794 RLP458793:RLP458794 RBT458793:RBT458794 QRX458793:QRX458794 QIB458793:QIB458794 PYF458793:PYF458794 POJ458793:POJ458794 PEN458793:PEN458794 OUR458793:OUR458794 OKV458793:OKV458794 OAZ458793:OAZ458794 NRD458793:NRD458794 NHH458793:NHH458794 MXL458793:MXL458794 MNP458793:MNP458794 MDT458793:MDT458794 LTX458793:LTX458794 LKB458793:LKB458794 LAF458793:LAF458794 KQJ458793:KQJ458794 KGN458793:KGN458794 JWR458793:JWR458794 JMV458793:JMV458794 JCZ458793:JCZ458794 ITD458793:ITD458794 IJH458793:IJH458794 HZL458793:HZL458794 HPP458793:HPP458794 HFT458793:HFT458794 GVX458793:GVX458794 GMB458793:GMB458794 GCF458793:GCF458794 FSJ458793:FSJ458794 FIN458793:FIN458794 EYR458793:EYR458794 EOV458793:EOV458794 EEZ458793:EEZ458794 DVD458793:DVD458794 DLH458793:DLH458794 DBL458793:DBL458794 CRP458793:CRP458794 CHT458793:CHT458794 BXX458793:BXX458794 BOB458793:BOB458794 BEF458793:BEF458794 AUJ458793:AUJ458794 AKN458793:AKN458794 AAR458793:AAR458794 QV458793:QV458794 GZ458793:GZ458794 WTL393257:WTL393258 WJP393257:WJP393258 VZT393257:VZT393258 VPX393257:VPX393258 VGB393257:VGB393258 UWF393257:UWF393258 UMJ393257:UMJ393258 UCN393257:UCN393258 TSR393257:TSR393258 TIV393257:TIV393258 SYZ393257:SYZ393258 SPD393257:SPD393258 SFH393257:SFH393258 RVL393257:RVL393258 RLP393257:RLP393258 RBT393257:RBT393258 QRX393257:QRX393258 QIB393257:QIB393258 PYF393257:PYF393258 POJ393257:POJ393258 PEN393257:PEN393258 OUR393257:OUR393258 OKV393257:OKV393258 OAZ393257:OAZ393258 NRD393257:NRD393258 NHH393257:NHH393258 MXL393257:MXL393258 MNP393257:MNP393258 MDT393257:MDT393258 LTX393257:LTX393258 LKB393257:LKB393258 LAF393257:LAF393258 KQJ393257:KQJ393258 KGN393257:KGN393258 JWR393257:JWR393258 JMV393257:JMV393258 JCZ393257:JCZ393258 ITD393257:ITD393258 IJH393257:IJH393258 HZL393257:HZL393258 HPP393257:HPP393258 HFT393257:HFT393258 GVX393257:GVX393258 GMB393257:GMB393258 GCF393257:GCF393258 FSJ393257:FSJ393258 FIN393257:FIN393258 EYR393257:EYR393258 EOV393257:EOV393258 EEZ393257:EEZ393258 DVD393257:DVD393258 DLH393257:DLH393258 DBL393257:DBL393258 CRP393257:CRP393258 CHT393257:CHT393258 BXX393257:BXX393258 BOB393257:BOB393258 BEF393257:BEF393258 AUJ393257:AUJ393258 AKN393257:AKN393258 AAR393257:AAR393258 QV393257:QV393258 GZ393257:GZ393258 WTL327721:WTL327722 WJP327721:WJP327722 VZT327721:VZT327722 VPX327721:VPX327722 VGB327721:VGB327722 UWF327721:UWF327722 UMJ327721:UMJ327722 UCN327721:UCN327722 TSR327721:TSR327722 TIV327721:TIV327722 SYZ327721:SYZ327722 SPD327721:SPD327722 SFH327721:SFH327722 RVL327721:RVL327722 RLP327721:RLP327722 RBT327721:RBT327722 QRX327721:QRX327722 QIB327721:QIB327722 PYF327721:PYF327722 POJ327721:POJ327722 PEN327721:PEN327722 OUR327721:OUR327722 OKV327721:OKV327722 OAZ327721:OAZ327722 NRD327721:NRD327722 NHH327721:NHH327722 MXL327721:MXL327722 MNP327721:MNP327722 MDT327721:MDT327722 LTX327721:LTX327722 LKB327721:LKB327722 LAF327721:LAF327722 KQJ327721:KQJ327722 KGN327721:KGN327722 JWR327721:JWR327722 JMV327721:JMV327722 JCZ327721:JCZ327722 ITD327721:ITD327722 IJH327721:IJH327722 HZL327721:HZL327722 HPP327721:HPP327722 HFT327721:HFT327722 GVX327721:GVX327722 GMB327721:GMB327722 GCF327721:GCF327722 FSJ327721:FSJ327722 FIN327721:FIN327722 EYR327721:EYR327722 EOV327721:EOV327722 EEZ327721:EEZ327722 DVD327721:DVD327722 DLH327721:DLH327722 DBL327721:DBL327722 CRP327721:CRP327722 CHT327721:CHT327722 BXX327721:BXX327722 BOB327721:BOB327722 BEF327721:BEF327722 AUJ327721:AUJ327722 AKN327721:AKN327722 AAR327721:AAR327722 QV327721:QV327722 GZ327721:GZ327722 WTL262185:WTL262186 WJP262185:WJP262186 VZT262185:VZT262186 VPX262185:VPX262186 VGB262185:VGB262186 UWF262185:UWF262186 UMJ262185:UMJ262186 UCN262185:UCN262186 TSR262185:TSR262186 TIV262185:TIV262186 SYZ262185:SYZ262186 SPD262185:SPD262186 SFH262185:SFH262186 RVL262185:RVL262186 RLP262185:RLP262186 RBT262185:RBT262186 QRX262185:QRX262186 QIB262185:QIB262186 PYF262185:PYF262186 POJ262185:POJ262186 PEN262185:PEN262186 OUR262185:OUR262186 OKV262185:OKV262186 OAZ262185:OAZ262186 NRD262185:NRD262186 NHH262185:NHH262186 MXL262185:MXL262186 MNP262185:MNP262186 MDT262185:MDT262186 LTX262185:LTX262186 LKB262185:LKB262186 LAF262185:LAF262186 KQJ262185:KQJ262186 KGN262185:KGN262186 JWR262185:JWR262186 JMV262185:JMV262186 JCZ262185:JCZ262186 ITD262185:ITD262186 IJH262185:IJH262186 HZL262185:HZL262186 HPP262185:HPP262186 HFT262185:HFT262186 GVX262185:GVX262186 GMB262185:GMB262186 GCF262185:GCF262186 FSJ262185:FSJ262186 FIN262185:FIN262186 EYR262185:EYR262186 EOV262185:EOV262186 EEZ262185:EEZ262186 DVD262185:DVD262186 DLH262185:DLH262186 DBL262185:DBL262186 CRP262185:CRP262186 CHT262185:CHT262186 BXX262185:BXX262186 BOB262185:BOB262186 BEF262185:BEF262186 AUJ262185:AUJ262186 AKN262185:AKN262186 AAR262185:AAR262186 QV262185:QV262186 GZ262185:GZ262186 WTL196649:WTL196650 WJP196649:WJP196650 VZT196649:VZT196650 VPX196649:VPX196650 VGB196649:VGB196650 UWF196649:UWF196650 UMJ196649:UMJ196650 UCN196649:UCN196650 TSR196649:TSR196650 TIV196649:TIV196650 SYZ196649:SYZ196650 SPD196649:SPD196650 SFH196649:SFH196650 RVL196649:RVL196650 RLP196649:RLP196650 RBT196649:RBT196650 QRX196649:QRX196650 QIB196649:QIB196650 PYF196649:PYF196650 POJ196649:POJ196650 PEN196649:PEN196650 OUR196649:OUR196650 OKV196649:OKV196650 OAZ196649:OAZ196650 NRD196649:NRD196650 NHH196649:NHH196650 MXL196649:MXL196650 MNP196649:MNP196650 MDT196649:MDT196650 LTX196649:LTX196650 LKB196649:LKB196650 LAF196649:LAF196650 KQJ196649:KQJ196650 KGN196649:KGN196650 JWR196649:JWR196650 JMV196649:JMV196650 JCZ196649:JCZ196650 ITD196649:ITD196650 IJH196649:IJH196650 HZL196649:HZL196650 HPP196649:HPP196650 HFT196649:HFT196650 GVX196649:GVX196650 GMB196649:GMB196650 GCF196649:GCF196650 FSJ196649:FSJ196650 FIN196649:FIN196650 EYR196649:EYR196650 EOV196649:EOV196650 EEZ196649:EEZ196650 DVD196649:DVD196650 DLH196649:DLH196650 DBL196649:DBL196650 CRP196649:CRP196650 CHT196649:CHT196650 BXX196649:BXX196650 BOB196649:BOB196650 BEF196649:BEF196650 AUJ196649:AUJ196650 AKN196649:AKN196650 AAR196649:AAR196650 QV196649:QV196650 GZ196649:GZ196650 WTL131113:WTL131114 WJP131113:WJP131114 VZT131113:VZT131114 VPX131113:VPX131114 VGB131113:VGB131114 UWF131113:UWF131114 UMJ131113:UMJ131114 UCN131113:UCN131114 TSR131113:TSR131114 TIV131113:TIV131114 SYZ131113:SYZ131114 SPD131113:SPD131114 SFH131113:SFH131114 RVL131113:RVL131114 RLP131113:RLP131114 RBT131113:RBT131114 QRX131113:QRX131114 QIB131113:QIB131114 PYF131113:PYF131114 POJ131113:POJ131114 PEN131113:PEN131114 OUR131113:OUR131114 OKV131113:OKV131114 OAZ131113:OAZ131114 NRD131113:NRD131114 NHH131113:NHH131114 MXL131113:MXL131114 MNP131113:MNP131114 MDT131113:MDT131114 LTX131113:LTX131114 LKB131113:LKB131114 LAF131113:LAF131114 KQJ131113:KQJ131114 KGN131113:KGN131114 JWR131113:JWR131114 JMV131113:JMV131114 JCZ131113:JCZ131114 ITD131113:ITD131114 IJH131113:IJH131114 HZL131113:HZL131114 HPP131113:HPP131114 HFT131113:HFT131114 GVX131113:GVX131114 GMB131113:GMB131114 GCF131113:GCF131114 FSJ131113:FSJ131114 FIN131113:FIN131114 EYR131113:EYR131114 EOV131113:EOV131114 EEZ131113:EEZ131114 DVD131113:DVD131114 DLH131113:DLH131114 DBL131113:DBL131114 CRP131113:CRP131114 CHT131113:CHT131114 BXX131113:BXX131114 BOB131113:BOB131114 BEF131113:BEF131114 AUJ131113:AUJ131114 AKN131113:AKN131114 AAR131113:AAR131114 QV131113:QV131114 GZ131113:GZ131114 WTL65577:WTL65578 WJP65577:WJP65578 VZT65577:VZT65578 VPX65577:VPX65578 VGB65577:VGB65578 UWF65577:UWF65578 UMJ65577:UMJ65578 UCN65577:UCN65578 TSR65577:TSR65578 TIV65577:TIV65578 SYZ65577:SYZ65578 SPD65577:SPD65578 SFH65577:SFH65578 RVL65577:RVL65578 RLP65577:RLP65578 RBT65577:RBT65578 QRX65577:QRX65578 QIB65577:QIB65578 PYF65577:PYF65578 POJ65577:POJ65578 PEN65577:PEN65578 OUR65577:OUR65578 OKV65577:OKV65578 OAZ65577:OAZ65578 NRD65577:NRD65578 NHH65577:NHH65578 MXL65577:MXL65578 MNP65577:MNP65578 MDT65577:MDT65578 LTX65577:LTX65578 LKB65577:LKB65578 LAF65577:LAF65578 KQJ65577:KQJ65578 KGN65577:KGN65578 JWR65577:JWR65578 JMV65577:JMV65578 JCZ65577:JCZ65578 ITD65577:ITD65578 IJH65577:IJH65578 HZL65577:HZL65578 HPP65577:HPP65578 HFT65577:HFT65578 GVX65577:GVX65578 GMB65577:GMB65578 GCF65577:GCF65578 FSJ65577:FSJ65578 FIN65577:FIN65578 EYR65577:EYR65578 EOV65577:EOV65578 EEZ65577:EEZ65578 DVD65577:DVD65578 DLH65577:DLH65578 DBL65577:DBL65578 CRP65577:CRP65578 CHT65577:CHT65578 BXX65577:BXX65578 BOB65577:BOB65578 BEF65577:BEF65578 AUJ65577:AUJ65578 AKN65577:AKN65578 AAR65577:AAR65578 QV65577:QV65578 GZ65577:GZ65578 WTL54:WTL55 WJP54:WJP55 VZT54:VZT55 VPX54:VPX55 VGB54:VGB55 UWF54:UWF55 UMJ54:UMJ55 UCN54:UCN55 TSR54:TSR55 TIV54:TIV55 SYZ54:SYZ55 SPD54:SPD55 SFH54:SFH55 RVL54:RVL55 RLP54:RLP55 RBT54:RBT55 QRX54:QRX55 QIB54:QIB55 PYF54:PYF55 POJ54:POJ55 PEN54:PEN55 OUR54:OUR55 OKV54:OKV55 OAZ54:OAZ55 NRD54:NRD55 NHH54:NHH55 MXL54:MXL55 MNP54:MNP55 MDT54:MDT55 LTX54:LTX55 LKB54:LKB55 LAF54:LAF55 KQJ54:KQJ55 KGN54:KGN55 JWR54:JWR55 JMV54:JMV55 JCZ54:JCZ55 ITD54:ITD55 IJH54:IJH55 HZL54:HZL55 HPP54:HPP55 HFT54:HFT55 GVX54:GVX55 GMB54:GMB55 GCF54:GCF55 FSJ54:FSJ55 FIN54:FIN55 EYR54:EYR55 EOV54:EOV55 EEZ54:EEZ55 DVD54:DVD55 DLH54:DLH55 DBL54:DBL55 CRP54:CRP55 CHT54:CHT55 BXX54:BXX55 BOB54:BOB55 BEF54:BEF55 AUJ54:AUJ55 AKN54:AKN55 AAR54:AAR55 QV54:QV55 GZ54:GZ55 WTL983044 WJP983044 VZT983044 VPX983044 VGB983044 UWF983044 UMJ983044 UCN983044 TSR983044 TIV983044 SYZ983044 SPD983044 SFH983044 RVL983044 RLP983044 RBT983044 QRX983044 QIB983044 PYF983044 POJ983044 PEN983044 OUR983044 OKV983044 OAZ983044 NRD983044 NHH983044 MXL983044 MNP983044 MDT983044 LTX983044 LKB983044 LAF983044 KQJ983044 KGN983044 JWR983044 JMV983044 JCZ983044 ITD983044 IJH983044 HZL983044 HPP983044 HFT983044 GVX983044 GMB983044 GCF983044 FSJ983044 FIN983044 EYR983044 EOV983044 EEZ983044 DVD983044 DLH983044 DBL983044 CRP983044 CHT983044 BXX983044 BOB983044 BEF983044 AUJ983044 AKN983044 AAR983044 QV983044 GZ983044 WTL917508 WJP917508 VZT917508 VPX917508 VGB917508 UWF917508 UMJ917508 UCN917508 TSR917508 TIV917508 SYZ917508 SPD917508 SFH917508 RVL917508 RLP917508 RBT917508 QRX917508 QIB917508 PYF917508 POJ917508 PEN917508 OUR917508 OKV917508 OAZ917508 NRD917508 NHH917508 MXL917508 MNP917508 MDT917508 LTX917508 LKB917508 LAF917508 KQJ917508 KGN917508 JWR917508 JMV917508 JCZ917508 ITD917508 IJH917508 HZL917508 HPP917508 HFT917508 GVX917508 GMB917508 GCF917508 FSJ917508 FIN917508 EYR917508 EOV917508 EEZ917508 DVD917508 DLH917508 DBL917508 CRP917508 CHT917508 BXX917508 BOB917508 BEF917508 AUJ917508 AKN917508 AAR917508 QV917508 GZ917508 WTL851972 WJP851972 VZT851972 VPX851972 VGB851972 UWF851972 UMJ851972 UCN851972 TSR851972 TIV851972 SYZ851972 SPD851972 SFH851972 RVL851972 RLP851972 RBT851972 QRX851972 QIB851972 PYF851972 POJ851972 PEN851972 OUR851972 OKV851972 OAZ851972 NRD851972 NHH851972 MXL851972 MNP851972 MDT851972 LTX851972 LKB851972 LAF851972 KQJ851972 KGN851972 JWR851972 JMV851972 JCZ851972 ITD851972 IJH851972 HZL851972 HPP851972 HFT851972 GVX851972 GMB851972 GCF851972 FSJ851972 FIN851972 EYR851972 EOV851972 EEZ851972 DVD851972 DLH851972 DBL851972 CRP851972 CHT851972 BXX851972 BOB851972 BEF851972 AUJ851972 AKN851972 AAR851972 QV851972 GZ851972 WTL786436 WJP786436 VZT786436 VPX786436 VGB786436 UWF786436 UMJ786436 UCN786436 TSR786436 TIV786436 SYZ786436 SPD786436 SFH786436 RVL786436 RLP786436 RBT786436 QRX786436 QIB786436 PYF786436 POJ786436 PEN786436 OUR786436 OKV786436 OAZ786436 NRD786436 NHH786436 MXL786436 MNP786436 MDT786436 LTX786436 LKB786436 LAF786436 KQJ786436 KGN786436 JWR786436 JMV786436 JCZ786436 ITD786436 IJH786436 HZL786436 HPP786436 HFT786436 GVX786436 GMB786436 GCF786436 FSJ786436 FIN786436 EYR786436 EOV786436 EEZ786436 DVD786436 DLH786436 DBL786436 CRP786436 CHT786436 BXX786436 BOB786436 BEF786436 AUJ786436 AKN786436 AAR786436 QV786436 GZ786436 WTL720900 WJP720900 VZT720900 VPX720900 VGB720900 UWF720900 UMJ720900 UCN720900 TSR720900 TIV720900 SYZ720900 SPD720900 SFH720900 RVL720900 RLP720900 RBT720900 QRX720900 QIB720900 PYF720900 POJ720900 PEN720900 OUR720900 OKV720900 OAZ720900 NRD720900 NHH720900 MXL720900 MNP720900 MDT720900 LTX720900 LKB720900 LAF720900 KQJ720900 KGN720900 JWR720900 JMV720900 JCZ720900 ITD720900 IJH720900 HZL720900 HPP720900 HFT720900 GVX720900 GMB720900 GCF720900 FSJ720900 FIN720900 EYR720900 EOV720900 EEZ720900 DVD720900 DLH720900 DBL720900 CRP720900 CHT720900 BXX720900 BOB720900 BEF720900 AUJ720900 AKN720900 AAR720900 QV720900 GZ720900 WTL655364 WJP655364 VZT655364 VPX655364 VGB655364 UWF655364 UMJ655364 UCN655364 TSR655364 TIV655364 SYZ655364 SPD655364 SFH655364 RVL655364 RLP655364 RBT655364 QRX655364 QIB655364 PYF655364 POJ655364 PEN655364 OUR655364 OKV655364 OAZ655364 NRD655364 NHH655364 MXL655364 MNP655364 MDT655364 LTX655364 LKB655364 LAF655364 KQJ655364 KGN655364 JWR655364 JMV655364 JCZ655364 ITD655364 IJH655364 HZL655364 HPP655364 HFT655364 GVX655364 GMB655364 GCF655364 FSJ655364 FIN655364 EYR655364 EOV655364 EEZ655364 DVD655364 DLH655364 DBL655364 CRP655364 CHT655364 BXX655364 BOB655364 BEF655364 AUJ655364 AKN655364 AAR655364 QV655364 GZ655364 WTL589828 WJP589828 VZT589828 VPX589828 VGB589828 UWF589828 UMJ589828 UCN589828 TSR589828 TIV589828 SYZ589828 SPD589828 SFH589828 RVL589828 RLP589828 RBT589828 QRX589828 QIB589828 PYF589828 POJ589828 PEN589828 OUR589828 OKV589828 OAZ589828 NRD589828 NHH589828 MXL589828 MNP589828 MDT589828 LTX589828 LKB589828 LAF589828 KQJ589828 KGN589828 JWR589828 JMV589828 JCZ589828 ITD589828 IJH589828 HZL589828 HPP589828 HFT589828 GVX589828 GMB589828 GCF589828 FSJ589828 FIN589828 EYR589828 EOV589828 EEZ589828 DVD589828 DLH589828 DBL589828 CRP589828 CHT589828 BXX589828 BOB589828 BEF589828 AUJ589828 AKN589828 AAR589828 QV589828 GZ589828 WTL524292 WJP524292 VZT524292 VPX524292 VGB524292 UWF524292 UMJ524292 UCN524292 TSR524292 TIV524292 SYZ524292 SPD524292 SFH524292 RVL524292 RLP524292 RBT524292 QRX524292 QIB524292 PYF524292 POJ524292 PEN524292 OUR524292 OKV524292 OAZ524292 NRD524292 NHH524292 MXL524292 MNP524292 MDT524292 LTX524292 LKB524292 LAF524292 KQJ524292 KGN524292 JWR524292 JMV524292 JCZ524292 ITD524292 IJH524292 HZL524292 HPP524292 HFT524292 GVX524292 GMB524292 GCF524292 FSJ524292 FIN524292 EYR524292 EOV524292 EEZ524292 DVD524292 DLH524292 DBL524292 CRP524292 CHT524292 BXX524292 BOB524292 BEF524292 AUJ524292 AKN524292 AAR524292 QV524292 GZ524292 WTL458756 WJP458756 VZT458756 VPX458756 VGB458756 UWF458756 UMJ458756 UCN458756 TSR458756 TIV458756 SYZ458756 SPD458756 SFH458756 RVL458756 RLP458756 RBT458756 QRX458756 QIB458756 PYF458756 POJ458756 PEN458756 OUR458756 OKV458756 OAZ458756 NRD458756 NHH458756 MXL458756 MNP458756 MDT458756 LTX458756 LKB458756 LAF458756 KQJ458756 KGN458756 JWR458756 JMV458756 JCZ458756 ITD458756 IJH458756 HZL458756 HPP458756 HFT458756 GVX458756 GMB458756 GCF458756 FSJ458756 FIN458756 EYR458756 EOV458756 EEZ458756 DVD458756 DLH458756 DBL458756 CRP458756 CHT458756 BXX458756 BOB458756 BEF458756 AUJ458756 AKN458756 AAR458756 QV458756 GZ458756 WTL393220 WJP393220 VZT393220 VPX393220 VGB393220 UWF393220 UMJ393220 UCN393220 TSR393220 TIV393220 SYZ393220 SPD393220 SFH393220 RVL393220 RLP393220 RBT393220 QRX393220 QIB393220 PYF393220 POJ393220 PEN393220 OUR393220 OKV393220 OAZ393220 NRD393220 NHH393220 MXL393220 MNP393220 MDT393220 LTX393220 LKB393220 LAF393220 KQJ393220 KGN393220 JWR393220 JMV393220 JCZ393220 ITD393220 IJH393220 HZL393220 HPP393220 HFT393220 GVX393220 GMB393220 GCF393220 FSJ393220 FIN393220 EYR393220 EOV393220 EEZ393220 DVD393220 DLH393220 DBL393220 CRP393220 CHT393220 BXX393220 BOB393220 BEF393220 AUJ393220 AKN393220 AAR393220 QV393220 GZ393220 WTL327684 WJP327684 VZT327684 VPX327684 VGB327684 UWF327684 UMJ327684 UCN327684 TSR327684 TIV327684 SYZ327684 SPD327684 SFH327684 RVL327684 RLP327684 RBT327684 QRX327684 QIB327684 PYF327684 POJ327684 PEN327684 OUR327684 OKV327684 OAZ327684 NRD327684 NHH327684 MXL327684 MNP327684 MDT327684 LTX327684 LKB327684 LAF327684 KQJ327684 KGN327684 JWR327684 JMV327684 JCZ327684 ITD327684 IJH327684 HZL327684 HPP327684 HFT327684 GVX327684 GMB327684 GCF327684 FSJ327684 FIN327684 EYR327684 EOV327684 EEZ327684 DVD327684 DLH327684 DBL327684 CRP327684 CHT327684 BXX327684 BOB327684 BEF327684 AUJ327684 AKN327684 AAR327684 QV327684 GZ327684 WTL262148 WJP262148 VZT262148 VPX262148 VGB262148 UWF262148 UMJ262148 UCN262148 TSR262148 TIV262148 SYZ262148 SPD262148 SFH262148 RVL262148 RLP262148 RBT262148 QRX262148 QIB262148 PYF262148 POJ262148 PEN262148 OUR262148 OKV262148 OAZ262148 NRD262148 NHH262148 MXL262148 MNP262148 MDT262148 LTX262148 LKB262148 LAF262148 KQJ262148 KGN262148 JWR262148 JMV262148 JCZ262148 ITD262148 IJH262148 HZL262148 HPP262148 HFT262148 GVX262148 GMB262148 GCF262148 FSJ262148 FIN262148 EYR262148 EOV262148 EEZ262148 DVD262148 DLH262148 DBL262148 CRP262148 CHT262148 BXX262148 BOB262148 BEF262148 AUJ262148 AKN262148 AAR262148 QV262148 GZ262148 WTL196612 WJP196612 VZT196612 VPX196612 VGB196612 UWF196612 UMJ196612 UCN196612 TSR196612 TIV196612 SYZ196612 SPD196612 SFH196612 RVL196612 RLP196612 RBT196612 QRX196612 QIB196612 PYF196612 POJ196612 PEN196612 OUR196612 OKV196612 OAZ196612 NRD196612 NHH196612 MXL196612 MNP196612 MDT196612 LTX196612 LKB196612 LAF196612 KQJ196612 KGN196612 JWR196612 JMV196612 JCZ196612 ITD196612 IJH196612 HZL196612 HPP196612 HFT196612 GVX196612 GMB196612 GCF196612 FSJ196612 FIN196612 EYR196612 EOV196612 EEZ196612 DVD196612 DLH196612 DBL196612 CRP196612 CHT196612 BXX196612 BOB196612 BEF196612 AUJ196612 AKN196612 AAR196612 QV196612 GZ196612 WTL131076 WJP131076 VZT131076 VPX131076 VGB131076 UWF131076 UMJ131076 UCN131076 TSR131076 TIV131076 SYZ131076 SPD131076 SFH131076 RVL131076 RLP131076 RBT131076 QRX131076 QIB131076 PYF131076 POJ131076 PEN131076 OUR131076 OKV131076 OAZ131076 NRD131076 NHH131076 MXL131076 MNP131076 MDT131076 LTX131076 LKB131076 LAF131076 KQJ131076 KGN131076 JWR131076 JMV131076 JCZ131076 ITD131076 IJH131076 HZL131076 HPP131076 HFT131076 GVX131076 GMB131076 GCF131076 FSJ131076 FIN131076 EYR131076 EOV131076 EEZ131076 DVD131076 DLH131076 DBL131076 CRP131076 CHT131076 BXX131076 BOB131076 BEF131076 AUJ131076 AKN131076 AAR131076 QV131076 GZ131076 WTL65540 WJP65540 VZT65540 VPX65540 VGB65540 UWF65540 UMJ65540 UCN65540 TSR65540 TIV65540 SYZ65540 SPD65540 SFH65540 RVL65540 RLP65540 RBT65540 QRX65540 QIB65540 PYF65540 POJ65540 PEN65540 OUR65540 OKV65540 OAZ65540 NRD65540 NHH65540 MXL65540 MNP65540 MDT65540 LTX65540 LKB65540 LAF65540 KQJ65540 KGN65540 JWR65540 JMV65540 JCZ65540 ITD65540 IJH65540 HZL65540 HPP65540 HFT65540 GVX65540 GMB65540 GCF65540 FSJ65540 FIN65540 EYR65540 EOV65540 EEZ65540 DVD65540 DLH65540 DBL65540 CRP65540 CHT65540 BXX65540 BOB65540 BEF65540 AUJ65540 AKN65540 AAR65540 QV65540 WJP10:WJP19 VZT10:VZT19 VPX10:VPX19 VGB10:VGB19 UWF10:UWF19 UMJ10:UMJ19 UCN10:UCN19 TSR10:TSR19 TIV10:TIV19 SYZ10:SYZ19 SPD10:SPD19 SFH10:SFH19 RVL10:RVL19 RLP10:RLP19 RBT10:RBT19 QRX10:QRX19 QIB10:QIB19 PYF10:PYF19 POJ10:POJ19 PEN10:PEN19 OUR10:OUR19 OKV10:OKV19 OAZ10:OAZ19 NRD10:NRD19 NHH10:NHH19 MXL10:MXL19 MNP10:MNP19 MDT10:MDT19 LTX10:LTX19 LKB10:LKB19 LAF10:LAF19 KQJ10:KQJ19 KGN10:KGN19 JWR10:JWR19 JMV10:JMV19 JCZ10:JCZ19 ITD10:ITD19 IJH10:IJH19 HZL10:HZL19 HPP10:HPP19 HFT10:HFT19 GVX10:GVX19 GMB10:GMB19 GCF10:GCF19 FSJ10:FSJ19 FIN10:FIN19 EYR10:EYR19 EOV10:EOV19 EEZ10:EEZ19 DVD10:DVD19 DLH10:DLH19 DBL10:DBL19 CRP10:CRP19 CHT10:CHT19 BXX10:BXX19 BOB10:BOB19 BEF10:BEF19 AUJ10:AUJ19 AKN10:AKN19 AAR10:AAR19 QV10:QV19 GZ10:GZ19 WTL10:WTL19 VZT21:VZT30 VPX21:VPX30 VGB21:VGB30 UWF21:UWF30 UMJ21:UMJ30 UCN21:UCN30 TSR21:TSR30 TIV21:TIV30 SYZ21:SYZ30 SPD21:SPD30 SFH21:SFH30 RVL21:RVL30 RLP21:RLP30 RBT21:RBT30 QRX21:QRX30 QIB21:QIB30 PYF21:PYF30 POJ21:POJ30 PEN21:PEN30 OUR21:OUR30 OKV21:OKV30 OAZ21:OAZ30 NRD21:NRD30 NHH21:NHH30 MXL21:MXL30 MNP21:MNP30 MDT21:MDT30 LTX21:LTX30 LKB21:LKB30 LAF21:LAF30 KQJ21:KQJ30 KGN21:KGN30 JWR21:JWR30 JMV21:JMV30 JCZ21:JCZ30 ITD21:ITD30 IJH21:IJH30 HZL21:HZL30 HPP21:HPP30 HFT21:HFT30 GVX21:GVX30 GMB21:GMB30 GCF21:GCF30 FSJ21:FSJ30 FIN21:FIN30 EYR21:EYR30 EOV21:EOV30 EEZ21:EEZ30 DVD21:DVD30 DLH21:DLH30 DBL21:DBL30 CRP21:CRP30 CHT21:CHT30 BXX21:BXX30 BOB21:BOB30 BEF21:BEF30 AUJ21:AUJ30 AKN21:AKN30 AAR21:AAR30 QV21:QV30 GZ21:GZ30 WTL21:WTL30 WJP21:WJP30 VZT32:VZT35 VPX32:VPX35 VGB32:VGB35 UWF32:UWF35 UMJ32:UMJ35 UCN32:UCN35 TSR32:TSR35 TIV32:TIV35 SYZ32:SYZ35 SPD32:SPD35 SFH32:SFH35 RVL32:RVL35 RLP32:RLP35 RBT32:RBT35 QRX32:QRX35 QIB32:QIB35 PYF32:PYF35 POJ32:POJ35 PEN32:PEN35 OUR32:OUR35 OKV32:OKV35 OAZ32:OAZ35 NRD32:NRD35 NHH32:NHH35 MXL32:MXL35 MNP32:MNP35 MDT32:MDT35 LTX32:LTX35 LKB32:LKB35 LAF32:LAF35 KQJ32:KQJ35 KGN32:KGN35 JWR32:JWR35 JMV32:JMV35 JCZ32:JCZ35 ITD32:ITD35 IJH32:IJH35 HZL32:HZL35 HPP32:HPP35 HFT32:HFT35 GVX32:GVX35 GMB32:GMB35 GCF32:GCF35 FSJ32:FSJ35 FIN32:FIN35 EYR32:EYR35 EOV32:EOV35 EEZ32:EEZ35 DVD32:DVD35 DLH32:DLH35 DBL32:DBL35 CRP32:CRP35 CHT32:CHT35 BXX32:BXX35 BOB32:BOB35 BEF32:BEF35 AUJ32:AUJ35 AKN32:AKN35 AAR32:AAR35 QV32:QV35 GZ32:GZ35 WTL32:WTL35 WJP32:WJP35 WTI983047:WTJ983049 WJM983047:WJN983049 VZQ983047:VZR983049 VPU983047:VPV983049 VFY983047:VFZ983049 UWC983047:UWD983049 UMG983047:UMH983049 UCK983047:UCL983049 TSO983047:TSP983049 TIS983047:TIT983049 SYW983047:SYX983049 SPA983047:SPB983049 SFE983047:SFF983049 RVI983047:RVJ983049 RLM983047:RLN983049 RBQ983047:RBR983049 QRU983047:QRV983049 QHY983047:QHZ983049 PYC983047:PYD983049 POG983047:POH983049 PEK983047:PEL983049 OUO983047:OUP983049 OKS983047:OKT983049 OAW983047:OAX983049 NRA983047:NRB983049 NHE983047:NHF983049 MXI983047:MXJ983049 MNM983047:MNN983049 MDQ983047:MDR983049 LTU983047:LTV983049 LJY983047:LJZ983049 LAC983047:LAD983049 KQG983047:KQH983049 KGK983047:KGL983049 JWO983047:JWP983049 JMS983047:JMT983049 JCW983047:JCX983049 ITA983047:ITB983049 IJE983047:IJF983049 HZI983047:HZJ983049 HPM983047:HPN983049 HFQ983047:HFR983049 GVU983047:GVV983049 GLY983047:GLZ983049 GCC983047:GCD983049 FSG983047:FSH983049 FIK983047:FIL983049 EYO983047:EYP983049 EOS983047:EOT983049 EEW983047:EEX983049 DVA983047:DVB983049 DLE983047:DLF983049 DBI983047:DBJ983049 CRM983047:CRN983049 CHQ983047:CHR983049 BXU983047:BXV983049 BNY983047:BNZ983049 BEC983047:BED983049 AUG983047:AUH983049 AKK983047:AKL983049 AAO983047:AAP983049 QS983047:QT983049 GW983047:GX983049 G983047:H983049 WTI917511:WTJ917513 WJM917511:WJN917513 VZQ917511:VZR917513 VPU917511:VPV917513 VFY917511:VFZ917513 UWC917511:UWD917513 UMG917511:UMH917513 UCK917511:UCL917513 TSO917511:TSP917513 TIS917511:TIT917513 SYW917511:SYX917513 SPA917511:SPB917513 SFE917511:SFF917513 RVI917511:RVJ917513 RLM917511:RLN917513 RBQ917511:RBR917513 QRU917511:QRV917513 QHY917511:QHZ917513 PYC917511:PYD917513 POG917511:POH917513 PEK917511:PEL917513 OUO917511:OUP917513 OKS917511:OKT917513 OAW917511:OAX917513 NRA917511:NRB917513 NHE917511:NHF917513 MXI917511:MXJ917513 MNM917511:MNN917513 MDQ917511:MDR917513 LTU917511:LTV917513 LJY917511:LJZ917513 LAC917511:LAD917513 KQG917511:KQH917513 KGK917511:KGL917513 JWO917511:JWP917513 JMS917511:JMT917513 JCW917511:JCX917513 ITA917511:ITB917513 IJE917511:IJF917513 HZI917511:HZJ917513 HPM917511:HPN917513 HFQ917511:HFR917513 GVU917511:GVV917513 GLY917511:GLZ917513 GCC917511:GCD917513 FSG917511:FSH917513 FIK917511:FIL917513 EYO917511:EYP917513 EOS917511:EOT917513 EEW917511:EEX917513 DVA917511:DVB917513 DLE917511:DLF917513 DBI917511:DBJ917513 CRM917511:CRN917513 CHQ917511:CHR917513 BXU917511:BXV917513 BNY917511:BNZ917513 BEC917511:BED917513 AUG917511:AUH917513 AKK917511:AKL917513 AAO917511:AAP917513 QS917511:QT917513 GW917511:GX917513 G917511:H917513 WTI851975:WTJ851977 WJM851975:WJN851977 VZQ851975:VZR851977 VPU851975:VPV851977 VFY851975:VFZ851977 UWC851975:UWD851977 UMG851975:UMH851977 UCK851975:UCL851977 TSO851975:TSP851977 TIS851975:TIT851977 SYW851975:SYX851977 SPA851975:SPB851977 SFE851975:SFF851977 RVI851975:RVJ851977 RLM851975:RLN851977 RBQ851975:RBR851977 QRU851975:QRV851977 QHY851975:QHZ851977 PYC851975:PYD851977 POG851975:POH851977 PEK851975:PEL851977 OUO851975:OUP851977 OKS851975:OKT851977 OAW851975:OAX851977 NRA851975:NRB851977 NHE851975:NHF851977 MXI851975:MXJ851977 MNM851975:MNN851977 MDQ851975:MDR851977 LTU851975:LTV851977 LJY851975:LJZ851977 LAC851975:LAD851977 KQG851975:KQH851977 KGK851975:KGL851977 JWO851975:JWP851977 JMS851975:JMT851977 JCW851975:JCX851977 ITA851975:ITB851977 IJE851975:IJF851977 HZI851975:HZJ851977 HPM851975:HPN851977 HFQ851975:HFR851977 GVU851975:GVV851977 GLY851975:GLZ851977 GCC851975:GCD851977 FSG851975:FSH851977 FIK851975:FIL851977 EYO851975:EYP851977 EOS851975:EOT851977 EEW851975:EEX851977 DVA851975:DVB851977 DLE851975:DLF851977 DBI851975:DBJ851977 CRM851975:CRN851977 CHQ851975:CHR851977 BXU851975:BXV851977 BNY851975:BNZ851977 BEC851975:BED851977 AUG851975:AUH851977 AKK851975:AKL851977 AAO851975:AAP851977 QS851975:QT851977 GW851975:GX851977 G851975:H851977 WTI786439:WTJ786441 WJM786439:WJN786441 VZQ786439:VZR786441 VPU786439:VPV786441 VFY786439:VFZ786441 UWC786439:UWD786441 UMG786439:UMH786441 UCK786439:UCL786441 TSO786439:TSP786441 TIS786439:TIT786441 SYW786439:SYX786441 SPA786439:SPB786441 SFE786439:SFF786441 RVI786439:RVJ786441 RLM786439:RLN786441 RBQ786439:RBR786441 QRU786439:QRV786441 QHY786439:QHZ786441 PYC786439:PYD786441 POG786439:POH786441 PEK786439:PEL786441 OUO786439:OUP786441 OKS786439:OKT786441 OAW786439:OAX786441 NRA786439:NRB786441 NHE786439:NHF786441 MXI786439:MXJ786441 MNM786439:MNN786441 MDQ786439:MDR786441 LTU786439:LTV786441 LJY786439:LJZ786441 LAC786439:LAD786441 KQG786439:KQH786441 KGK786439:KGL786441 JWO786439:JWP786441 JMS786439:JMT786441 JCW786439:JCX786441 ITA786439:ITB786441 IJE786439:IJF786441 HZI786439:HZJ786441 HPM786439:HPN786441 HFQ786439:HFR786441 GVU786439:GVV786441 GLY786439:GLZ786441 GCC786439:GCD786441 FSG786439:FSH786441 FIK786439:FIL786441 EYO786439:EYP786441 EOS786439:EOT786441 EEW786439:EEX786441 DVA786439:DVB786441 DLE786439:DLF786441 DBI786439:DBJ786441 CRM786439:CRN786441 CHQ786439:CHR786441 BXU786439:BXV786441 BNY786439:BNZ786441 BEC786439:BED786441 AUG786439:AUH786441 AKK786439:AKL786441 AAO786439:AAP786441 QS786439:QT786441 GW786439:GX786441 G786439:H786441 WTI720903:WTJ720905 WJM720903:WJN720905 VZQ720903:VZR720905 VPU720903:VPV720905 VFY720903:VFZ720905 UWC720903:UWD720905 UMG720903:UMH720905 UCK720903:UCL720905 TSO720903:TSP720905 TIS720903:TIT720905 SYW720903:SYX720905 SPA720903:SPB720905 SFE720903:SFF720905 RVI720903:RVJ720905 RLM720903:RLN720905 RBQ720903:RBR720905 QRU720903:QRV720905 QHY720903:QHZ720905 PYC720903:PYD720905 POG720903:POH720905 PEK720903:PEL720905 OUO720903:OUP720905 OKS720903:OKT720905 OAW720903:OAX720905 NRA720903:NRB720905 NHE720903:NHF720905 MXI720903:MXJ720905 MNM720903:MNN720905 MDQ720903:MDR720905 LTU720903:LTV720905 LJY720903:LJZ720905 LAC720903:LAD720905 KQG720903:KQH720905 KGK720903:KGL720905 JWO720903:JWP720905 JMS720903:JMT720905 JCW720903:JCX720905 ITA720903:ITB720905 IJE720903:IJF720905 HZI720903:HZJ720905 HPM720903:HPN720905 HFQ720903:HFR720905 GVU720903:GVV720905 GLY720903:GLZ720905 GCC720903:GCD720905 FSG720903:FSH720905 FIK720903:FIL720905 EYO720903:EYP720905 EOS720903:EOT720905 EEW720903:EEX720905 DVA720903:DVB720905 DLE720903:DLF720905 DBI720903:DBJ720905 CRM720903:CRN720905 CHQ720903:CHR720905 BXU720903:BXV720905 BNY720903:BNZ720905 BEC720903:BED720905 AUG720903:AUH720905 AKK720903:AKL720905 AAO720903:AAP720905 QS720903:QT720905 GW720903:GX720905 G720903:H720905 WTI655367:WTJ655369 WJM655367:WJN655369 VZQ655367:VZR655369 VPU655367:VPV655369 VFY655367:VFZ655369 UWC655367:UWD655369 UMG655367:UMH655369 UCK655367:UCL655369 TSO655367:TSP655369 TIS655367:TIT655369 SYW655367:SYX655369 SPA655367:SPB655369 SFE655367:SFF655369 RVI655367:RVJ655369 RLM655367:RLN655369 RBQ655367:RBR655369 QRU655367:QRV655369 QHY655367:QHZ655369 PYC655367:PYD655369 POG655367:POH655369 PEK655367:PEL655369 OUO655367:OUP655369 OKS655367:OKT655369 OAW655367:OAX655369 NRA655367:NRB655369 NHE655367:NHF655369 MXI655367:MXJ655369 MNM655367:MNN655369 MDQ655367:MDR655369 LTU655367:LTV655369 LJY655367:LJZ655369 LAC655367:LAD655369 KQG655367:KQH655369 KGK655367:KGL655369 JWO655367:JWP655369 JMS655367:JMT655369 JCW655367:JCX655369 ITA655367:ITB655369 IJE655367:IJF655369 HZI655367:HZJ655369 HPM655367:HPN655369 HFQ655367:HFR655369 GVU655367:GVV655369 GLY655367:GLZ655369 GCC655367:GCD655369 FSG655367:FSH655369 FIK655367:FIL655369 EYO655367:EYP655369 EOS655367:EOT655369 EEW655367:EEX655369 DVA655367:DVB655369 DLE655367:DLF655369 DBI655367:DBJ655369 CRM655367:CRN655369 CHQ655367:CHR655369 BXU655367:BXV655369 BNY655367:BNZ655369 BEC655367:BED655369 AUG655367:AUH655369 AKK655367:AKL655369 AAO655367:AAP655369 QS655367:QT655369 GW655367:GX655369 G655367:H655369 WTI589831:WTJ589833 WJM589831:WJN589833 VZQ589831:VZR589833 VPU589831:VPV589833 VFY589831:VFZ589833 UWC589831:UWD589833 UMG589831:UMH589833 UCK589831:UCL589833 TSO589831:TSP589833 TIS589831:TIT589833 SYW589831:SYX589833 SPA589831:SPB589833 SFE589831:SFF589833 RVI589831:RVJ589833 RLM589831:RLN589833 RBQ589831:RBR589833 QRU589831:QRV589833 QHY589831:QHZ589833 PYC589831:PYD589833 POG589831:POH589833 PEK589831:PEL589833 OUO589831:OUP589833 OKS589831:OKT589833 OAW589831:OAX589833 NRA589831:NRB589833 NHE589831:NHF589833 MXI589831:MXJ589833 MNM589831:MNN589833 MDQ589831:MDR589833 LTU589831:LTV589833 LJY589831:LJZ589833 LAC589831:LAD589833 KQG589831:KQH589833 KGK589831:KGL589833 JWO589831:JWP589833 JMS589831:JMT589833 JCW589831:JCX589833 ITA589831:ITB589833 IJE589831:IJF589833 HZI589831:HZJ589833 HPM589831:HPN589833 HFQ589831:HFR589833 GVU589831:GVV589833 GLY589831:GLZ589833 GCC589831:GCD589833 FSG589831:FSH589833 FIK589831:FIL589833 EYO589831:EYP589833 EOS589831:EOT589833 EEW589831:EEX589833 DVA589831:DVB589833 DLE589831:DLF589833 DBI589831:DBJ589833 CRM589831:CRN589833 CHQ589831:CHR589833 BXU589831:BXV589833 BNY589831:BNZ589833 BEC589831:BED589833 AUG589831:AUH589833 AKK589831:AKL589833 AAO589831:AAP589833 QS589831:QT589833 GW589831:GX589833 G589831:H589833 WTI524295:WTJ524297 WJM524295:WJN524297 VZQ524295:VZR524297 VPU524295:VPV524297 VFY524295:VFZ524297 UWC524295:UWD524297 UMG524295:UMH524297 UCK524295:UCL524297 TSO524295:TSP524297 TIS524295:TIT524297 SYW524295:SYX524297 SPA524295:SPB524297 SFE524295:SFF524297 RVI524295:RVJ524297 RLM524295:RLN524297 RBQ524295:RBR524297 QRU524295:QRV524297 QHY524295:QHZ524297 PYC524295:PYD524297 POG524295:POH524297 PEK524295:PEL524297 OUO524295:OUP524297 OKS524295:OKT524297 OAW524295:OAX524297 NRA524295:NRB524297 NHE524295:NHF524297 MXI524295:MXJ524297 MNM524295:MNN524297 MDQ524295:MDR524297 LTU524295:LTV524297 LJY524295:LJZ524297 LAC524295:LAD524297 KQG524295:KQH524297 KGK524295:KGL524297 JWO524295:JWP524297 JMS524295:JMT524297 JCW524295:JCX524297 ITA524295:ITB524297 IJE524295:IJF524297 HZI524295:HZJ524297 HPM524295:HPN524297 HFQ524295:HFR524297 GVU524295:GVV524297 GLY524295:GLZ524297 GCC524295:GCD524297 FSG524295:FSH524297 FIK524295:FIL524297 EYO524295:EYP524297 EOS524295:EOT524297 EEW524295:EEX524297 DVA524295:DVB524297 DLE524295:DLF524297 DBI524295:DBJ524297 CRM524295:CRN524297 CHQ524295:CHR524297 BXU524295:BXV524297 BNY524295:BNZ524297 BEC524295:BED524297 AUG524295:AUH524297 AKK524295:AKL524297 AAO524295:AAP524297 QS524295:QT524297 GW524295:GX524297 G524295:H524297 WTI458759:WTJ458761 WJM458759:WJN458761 VZQ458759:VZR458761 VPU458759:VPV458761 VFY458759:VFZ458761 UWC458759:UWD458761 UMG458759:UMH458761 UCK458759:UCL458761 TSO458759:TSP458761 TIS458759:TIT458761 SYW458759:SYX458761 SPA458759:SPB458761 SFE458759:SFF458761 RVI458759:RVJ458761 RLM458759:RLN458761 RBQ458759:RBR458761 QRU458759:QRV458761 QHY458759:QHZ458761 PYC458759:PYD458761 POG458759:POH458761 PEK458759:PEL458761 OUO458759:OUP458761 OKS458759:OKT458761 OAW458759:OAX458761 NRA458759:NRB458761 NHE458759:NHF458761 MXI458759:MXJ458761 MNM458759:MNN458761 MDQ458759:MDR458761 LTU458759:LTV458761 LJY458759:LJZ458761 LAC458759:LAD458761 KQG458759:KQH458761 KGK458759:KGL458761 JWO458759:JWP458761 JMS458759:JMT458761 JCW458759:JCX458761 ITA458759:ITB458761 IJE458759:IJF458761 HZI458759:HZJ458761 HPM458759:HPN458761 HFQ458759:HFR458761 GVU458759:GVV458761 GLY458759:GLZ458761 GCC458759:GCD458761 FSG458759:FSH458761 FIK458759:FIL458761 EYO458759:EYP458761 EOS458759:EOT458761 EEW458759:EEX458761 DVA458759:DVB458761 DLE458759:DLF458761 DBI458759:DBJ458761 CRM458759:CRN458761 CHQ458759:CHR458761 BXU458759:BXV458761 BNY458759:BNZ458761 BEC458759:BED458761 AUG458759:AUH458761 AKK458759:AKL458761 AAO458759:AAP458761 QS458759:QT458761 GW458759:GX458761 G458759:H458761 WTI393223:WTJ393225 WJM393223:WJN393225 VZQ393223:VZR393225 VPU393223:VPV393225 VFY393223:VFZ393225 UWC393223:UWD393225 UMG393223:UMH393225 UCK393223:UCL393225 TSO393223:TSP393225 TIS393223:TIT393225 SYW393223:SYX393225 SPA393223:SPB393225 SFE393223:SFF393225 RVI393223:RVJ393225 RLM393223:RLN393225 RBQ393223:RBR393225 QRU393223:QRV393225 QHY393223:QHZ393225 PYC393223:PYD393225 POG393223:POH393225 PEK393223:PEL393225 OUO393223:OUP393225 OKS393223:OKT393225 OAW393223:OAX393225 NRA393223:NRB393225 NHE393223:NHF393225 MXI393223:MXJ393225 MNM393223:MNN393225 MDQ393223:MDR393225 LTU393223:LTV393225 LJY393223:LJZ393225 LAC393223:LAD393225 KQG393223:KQH393225 KGK393223:KGL393225 JWO393223:JWP393225 JMS393223:JMT393225 JCW393223:JCX393225 ITA393223:ITB393225 IJE393223:IJF393225 HZI393223:HZJ393225 HPM393223:HPN393225 HFQ393223:HFR393225 GVU393223:GVV393225 GLY393223:GLZ393225 GCC393223:GCD393225 FSG393223:FSH393225 FIK393223:FIL393225 EYO393223:EYP393225 EOS393223:EOT393225 EEW393223:EEX393225 DVA393223:DVB393225 DLE393223:DLF393225 DBI393223:DBJ393225 CRM393223:CRN393225 CHQ393223:CHR393225 BXU393223:BXV393225 BNY393223:BNZ393225 BEC393223:BED393225 AUG393223:AUH393225 AKK393223:AKL393225 AAO393223:AAP393225 QS393223:QT393225 GW393223:GX393225 G393223:H393225 WTI327687:WTJ327689 WJM327687:WJN327689 VZQ327687:VZR327689 VPU327687:VPV327689 VFY327687:VFZ327689 UWC327687:UWD327689 UMG327687:UMH327689 UCK327687:UCL327689 TSO327687:TSP327689 TIS327687:TIT327689 SYW327687:SYX327689 SPA327687:SPB327689 SFE327687:SFF327689 RVI327687:RVJ327689 RLM327687:RLN327689 RBQ327687:RBR327689 QRU327687:QRV327689 QHY327687:QHZ327689 PYC327687:PYD327689 POG327687:POH327689 PEK327687:PEL327689 OUO327687:OUP327689 OKS327687:OKT327689 OAW327687:OAX327689 NRA327687:NRB327689 NHE327687:NHF327689 MXI327687:MXJ327689 MNM327687:MNN327689 MDQ327687:MDR327689 LTU327687:LTV327689 LJY327687:LJZ327689 LAC327687:LAD327689 KQG327687:KQH327689 KGK327687:KGL327689 JWO327687:JWP327689 JMS327687:JMT327689 JCW327687:JCX327689 ITA327687:ITB327689 IJE327687:IJF327689 HZI327687:HZJ327689 HPM327687:HPN327689 HFQ327687:HFR327689 GVU327687:GVV327689 GLY327687:GLZ327689 GCC327687:GCD327689 FSG327687:FSH327689 FIK327687:FIL327689 EYO327687:EYP327689 EOS327687:EOT327689 EEW327687:EEX327689 DVA327687:DVB327689 DLE327687:DLF327689 DBI327687:DBJ327689 CRM327687:CRN327689 CHQ327687:CHR327689 BXU327687:BXV327689 BNY327687:BNZ327689 BEC327687:BED327689 AUG327687:AUH327689 AKK327687:AKL327689 AAO327687:AAP327689 QS327687:QT327689 GW327687:GX327689 G327687:H327689 WTI262151:WTJ262153 WJM262151:WJN262153 VZQ262151:VZR262153 VPU262151:VPV262153 VFY262151:VFZ262153 UWC262151:UWD262153 UMG262151:UMH262153 UCK262151:UCL262153 TSO262151:TSP262153 TIS262151:TIT262153 SYW262151:SYX262153 SPA262151:SPB262153 SFE262151:SFF262153 RVI262151:RVJ262153 RLM262151:RLN262153 RBQ262151:RBR262153 QRU262151:QRV262153 QHY262151:QHZ262153 PYC262151:PYD262153 POG262151:POH262153 PEK262151:PEL262153 OUO262151:OUP262153 OKS262151:OKT262153 OAW262151:OAX262153 NRA262151:NRB262153 NHE262151:NHF262153 MXI262151:MXJ262153 MNM262151:MNN262153 MDQ262151:MDR262153 LTU262151:LTV262153 LJY262151:LJZ262153 LAC262151:LAD262153 KQG262151:KQH262153 KGK262151:KGL262153 JWO262151:JWP262153 JMS262151:JMT262153 JCW262151:JCX262153 ITA262151:ITB262153 IJE262151:IJF262153 HZI262151:HZJ262153 HPM262151:HPN262153 HFQ262151:HFR262153 GVU262151:GVV262153 GLY262151:GLZ262153 GCC262151:GCD262153 FSG262151:FSH262153 FIK262151:FIL262153 EYO262151:EYP262153 EOS262151:EOT262153 EEW262151:EEX262153 DVA262151:DVB262153 DLE262151:DLF262153 DBI262151:DBJ262153 CRM262151:CRN262153 CHQ262151:CHR262153 BXU262151:BXV262153 BNY262151:BNZ262153 BEC262151:BED262153 AUG262151:AUH262153 AKK262151:AKL262153 AAO262151:AAP262153 QS262151:QT262153 GW262151:GX262153 G262151:H262153 WTI196615:WTJ196617 WJM196615:WJN196617 VZQ196615:VZR196617 VPU196615:VPV196617 VFY196615:VFZ196617 UWC196615:UWD196617 UMG196615:UMH196617 UCK196615:UCL196617 TSO196615:TSP196617 TIS196615:TIT196617 SYW196615:SYX196617 SPA196615:SPB196617 SFE196615:SFF196617 RVI196615:RVJ196617 RLM196615:RLN196617 RBQ196615:RBR196617 QRU196615:QRV196617 QHY196615:QHZ196617 PYC196615:PYD196617 POG196615:POH196617 PEK196615:PEL196617 OUO196615:OUP196617 OKS196615:OKT196617 OAW196615:OAX196617 NRA196615:NRB196617 NHE196615:NHF196617 MXI196615:MXJ196617 MNM196615:MNN196617 MDQ196615:MDR196617 LTU196615:LTV196617 LJY196615:LJZ196617 LAC196615:LAD196617 KQG196615:KQH196617 KGK196615:KGL196617 JWO196615:JWP196617 JMS196615:JMT196617 JCW196615:JCX196617 ITA196615:ITB196617 IJE196615:IJF196617 HZI196615:HZJ196617 HPM196615:HPN196617 HFQ196615:HFR196617 GVU196615:GVV196617 GLY196615:GLZ196617 GCC196615:GCD196617 FSG196615:FSH196617 FIK196615:FIL196617 EYO196615:EYP196617 EOS196615:EOT196617 EEW196615:EEX196617 DVA196615:DVB196617 DLE196615:DLF196617 DBI196615:DBJ196617 CRM196615:CRN196617 CHQ196615:CHR196617 BXU196615:BXV196617 BNY196615:BNZ196617 BEC196615:BED196617 AUG196615:AUH196617 AKK196615:AKL196617 AAO196615:AAP196617 QS196615:QT196617 GW196615:GX196617 G196615:H196617 WTI131079:WTJ131081 WJM131079:WJN131081 VZQ131079:VZR131081 VPU131079:VPV131081 VFY131079:VFZ131081 UWC131079:UWD131081 UMG131079:UMH131081 UCK131079:UCL131081 TSO131079:TSP131081 TIS131079:TIT131081 SYW131079:SYX131081 SPA131079:SPB131081 SFE131079:SFF131081 RVI131079:RVJ131081 RLM131079:RLN131081 RBQ131079:RBR131081 QRU131079:QRV131081 QHY131079:QHZ131081 PYC131079:PYD131081 POG131079:POH131081 PEK131079:PEL131081 OUO131079:OUP131081 OKS131079:OKT131081 OAW131079:OAX131081 NRA131079:NRB131081 NHE131079:NHF131081 MXI131079:MXJ131081 MNM131079:MNN131081 MDQ131079:MDR131081 LTU131079:LTV131081 LJY131079:LJZ131081 LAC131079:LAD131081 KQG131079:KQH131081 KGK131079:KGL131081 JWO131079:JWP131081 JMS131079:JMT131081 JCW131079:JCX131081 ITA131079:ITB131081 IJE131079:IJF131081 HZI131079:HZJ131081 HPM131079:HPN131081 HFQ131079:HFR131081 GVU131079:GVV131081 GLY131079:GLZ131081 GCC131079:GCD131081 FSG131079:FSH131081 FIK131079:FIL131081 EYO131079:EYP131081 EOS131079:EOT131081 EEW131079:EEX131081 DVA131079:DVB131081 DLE131079:DLF131081 DBI131079:DBJ131081 CRM131079:CRN131081 CHQ131079:CHR131081 BXU131079:BXV131081 BNY131079:BNZ131081 BEC131079:BED131081 AUG131079:AUH131081 AKK131079:AKL131081 AAO131079:AAP131081 QS131079:QT131081 GW131079:GX131081 G131079:H131081 WTI65543:WTJ65545 WJM65543:WJN65545 VZQ65543:VZR65545 VPU65543:VPV65545 VFY65543:VFZ65545 UWC65543:UWD65545 UMG65543:UMH65545 UCK65543:UCL65545 TSO65543:TSP65545 TIS65543:TIT65545 SYW65543:SYX65545 SPA65543:SPB65545 SFE65543:SFF65545 RVI65543:RVJ65545 RLM65543:RLN65545 RBQ65543:RBR65545 QRU65543:QRV65545 QHY65543:QHZ65545 PYC65543:PYD65545 POG65543:POH65545 PEK65543:PEL65545 OUO65543:OUP65545 OKS65543:OKT65545 OAW65543:OAX65545 NRA65543:NRB65545 NHE65543:NHF65545 MXI65543:MXJ65545 MNM65543:MNN65545 MDQ65543:MDR65545 LTU65543:LTV65545 LJY65543:LJZ65545 LAC65543:LAD65545 KQG65543:KQH65545 KGK65543:KGL65545 JWO65543:JWP65545 JMS65543:JMT65545 JCW65543:JCX65545 ITA65543:ITB65545 IJE65543:IJF65545 HZI65543:HZJ65545 HPM65543:HPN65545 HFQ65543:HFR65545 GVU65543:GVV65545 GLY65543:GLZ65545 GCC65543:GCD65545 FSG65543:FSH65545 FIK65543:FIL65545 EYO65543:EYP65545 EOS65543:EOT65545 EEW65543:EEX65545 DVA65543:DVB65545 DLE65543:DLF65545 DBI65543:DBJ65545 CRM65543:CRN65545 CHQ65543:CHR65545 BXU65543:BXV65545 BNY65543:BNZ65545 BEC65543:BED65545 AUG65543:AUH65545 AKK65543:AKL65545 AAO65543:AAP65545 QS65543:QT65545 GW65543:GX65545 G65543:H65545 WTN983047:WTO983049 WJR983047:WJS983049 VZV983047:VZW983049 VPZ983047:VQA983049 VGD983047:VGE983049 UWH983047:UWI983049 UML983047:UMM983049 UCP983047:UCQ983049 TST983047:TSU983049 TIX983047:TIY983049 SZB983047:SZC983049 SPF983047:SPG983049 SFJ983047:SFK983049 RVN983047:RVO983049 RLR983047:RLS983049 RBV983047:RBW983049 QRZ983047:QSA983049 QID983047:QIE983049 PYH983047:PYI983049 POL983047:POM983049 PEP983047:PEQ983049 OUT983047:OUU983049 OKX983047:OKY983049 OBB983047:OBC983049 NRF983047:NRG983049 NHJ983047:NHK983049 MXN983047:MXO983049 MNR983047:MNS983049 MDV983047:MDW983049 LTZ983047:LUA983049 LKD983047:LKE983049 LAH983047:LAI983049 KQL983047:KQM983049 KGP983047:KGQ983049 JWT983047:JWU983049 JMX983047:JMY983049 JDB983047:JDC983049 ITF983047:ITG983049 IJJ983047:IJK983049 HZN983047:HZO983049 HPR983047:HPS983049 HFV983047:HFW983049 GVZ983047:GWA983049 GMD983047:GME983049 GCH983047:GCI983049 FSL983047:FSM983049 FIP983047:FIQ983049 EYT983047:EYU983049 EOX983047:EOY983049 EFB983047:EFC983049 DVF983047:DVG983049 DLJ983047:DLK983049 DBN983047:DBO983049 CRR983047:CRS983049 CHV983047:CHW983049 BXZ983047:BYA983049 BOD983047:BOE983049 BEH983047:BEI983049 AUL983047:AUM983049 AKP983047:AKQ983049 AAT983047:AAU983049 QX983047:QY983049 HB983047:HC983049 K983047:L983049 WTN917511:WTO917513 WJR917511:WJS917513 VZV917511:VZW917513 VPZ917511:VQA917513 VGD917511:VGE917513 UWH917511:UWI917513 UML917511:UMM917513 UCP917511:UCQ917513 TST917511:TSU917513 TIX917511:TIY917513 SZB917511:SZC917513 SPF917511:SPG917513 SFJ917511:SFK917513 RVN917511:RVO917513 RLR917511:RLS917513 RBV917511:RBW917513 QRZ917511:QSA917513 QID917511:QIE917513 PYH917511:PYI917513 POL917511:POM917513 PEP917511:PEQ917513 OUT917511:OUU917513 OKX917511:OKY917513 OBB917511:OBC917513 NRF917511:NRG917513 NHJ917511:NHK917513 MXN917511:MXO917513 MNR917511:MNS917513 MDV917511:MDW917513 LTZ917511:LUA917513 LKD917511:LKE917513 LAH917511:LAI917513 KQL917511:KQM917513 KGP917511:KGQ917513 JWT917511:JWU917513 JMX917511:JMY917513 JDB917511:JDC917513 ITF917511:ITG917513 IJJ917511:IJK917513 HZN917511:HZO917513 HPR917511:HPS917513 HFV917511:HFW917513 GVZ917511:GWA917513 GMD917511:GME917513 GCH917511:GCI917513 FSL917511:FSM917513 FIP917511:FIQ917513 EYT917511:EYU917513 EOX917511:EOY917513 EFB917511:EFC917513 DVF917511:DVG917513 DLJ917511:DLK917513 DBN917511:DBO917513 CRR917511:CRS917513 CHV917511:CHW917513 BXZ917511:BYA917513 BOD917511:BOE917513 BEH917511:BEI917513 AUL917511:AUM917513 AKP917511:AKQ917513 AAT917511:AAU917513 QX917511:QY917513 HB917511:HC917513 K917511:L917513 WTN851975:WTO851977 WJR851975:WJS851977 VZV851975:VZW851977 VPZ851975:VQA851977 VGD851975:VGE851977 UWH851975:UWI851977 UML851975:UMM851977 UCP851975:UCQ851977 TST851975:TSU851977 TIX851975:TIY851977 SZB851975:SZC851977 SPF851975:SPG851977 SFJ851975:SFK851977 RVN851975:RVO851977 RLR851975:RLS851977 RBV851975:RBW851977 QRZ851975:QSA851977 QID851975:QIE851977 PYH851975:PYI851977 POL851975:POM851977 PEP851975:PEQ851977 OUT851975:OUU851977 OKX851975:OKY851977 OBB851975:OBC851977 NRF851975:NRG851977 NHJ851975:NHK851977 MXN851975:MXO851977 MNR851975:MNS851977 MDV851975:MDW851977 LTZ851975:LUA851977 LKD851975:LKE851977 LAH851975:LAI851977 KQL851975:KQM851977 KGP851975:KGQ851977 JWT851975:JWU851977 JMX851975:JMY851977 JDB851975:JDC851977 ITF851975:ITG851977 IJJ851975:IJK851977 HZN851975:HZO851977 HPR851975:HPS851977 HFV851975:HFW851977 GVZ851975:GWA851977 GMD851975:GME851977 GCH851975:GCI851977 FSL851975:FSM851977 FIP851975:FIQ851977 EYT851975:EYU851977 EOX851975:EOY851977 EFB851975:EFC851977 DVF851975:DVG851977 DLJ851975:DLK851977 DBN851975:DBO851977 CRR851975:CRS851977 CHV851975:CHW851977 BXZ851975:BYA851977 BOD851975:BOE851977 BEH851975:BEI851977 AUL851975:AUM851977 AKP851975:AKQ851977 AAT851975:AAU851977 QX851975:QY851977 HB851975:HC851977 K851975:L851977 WTN786439:WTO786441 WJR786439:WJS786441 VZV786439:VZW786441 VPZ786439:VQA786441 VGD786439:VGE786441 UWH786439:UWI786441 UML786439:UMM786441 UCP786439:UCQ786441 TST786439:TSU786441 TIX786439:TIY786441 SZB786439:SZC786441 SPF786439:SPG786441 SFJ786439:SFK786441 RVN786439:RVO786441 RLR786439:RLS786441 RBV786439:RBW786441 QRZ786439:QSA786441 QID786439:QIE786441 PYH786439:PYI786441 POL786439:POM786441 PEP786439:PEQ786441 OUT786439:OUU786441 OKX786439:OKY786441 OBB786439:OBC786441 NRF786439:NRG786441 NHJ786439:NHK786441 MXN786439:MXO786441 MNR786439:MNS786441 MDV786439:MDW786441 LTZ786439:LUA786441 LKD786439:LKE786441 LAH786439:LAI786441 KQL786439:KQM786441 KGP786439:KGQ786441 JWT786439:JWU786441 JMX786439:JMY786441 JDB786439:JDC786441 ITF786439:ITG786441 IJJ786439:IJK786441 HZN786439:HZO786441 HPR786439:HPS786441 HFV786439:HFW786441 GVZ786439:GWA786441 GMD786439:GME786441 GCH786439:GCI786441 FSL786439:FSM786441 FIP786439:FIQ786441 EYT786439:EYU786441 EOX786439:EOY786441 EFB786439:EFC786441 DVF786439:DVG786441 DLJ786439:DLK786441 DBN786439:DBO786441 CRR786439:CRS786441 CHV786439:CHW786441 BXZ786439:BYA786441 BOD786439:BOE786441 BEH786439:BEI786441 AUL786439:AUM786441 AKP786439:AKQ786441 AAT786439:AAU786441 QX786439:QY786441 HB786439:HC786441 K786439:L786441 WTN720903:WTO720905 WJR720903:WJS720905 VZV720903:VZW720905 VPZ720903:VQA720905 VGD720903:VGE720905 UWH720903:UWI720905 UML720903:UMM720905 UCP720903:UCQ720905 TST720903:TSU720905 TIX720903:TIY720905 SZB720903:SZC720905 SPF720903:SPG720905 SFJ720903:SFK720905 RVN720903:RVO720905 RLR720903:RLS720905 RBV720903:RBW720905 QRZ720903:QSA720905 QID720903:QIE720905 PYH720903:PYI720905 POL720903:POM720905 PEP720903:PEQ720905 OUT720903:OUU720905 OKX720903:OKY720905 OBB720903:OBC720905 NRF720903:NRG720905 NHJ720903:NHK720905 MXN720903:MXO720905 MNR720903:MNS720905 MDV720903:MDW720905 LTZ720903:LUA720905 LKD720903:LKE720905 LAH720903:LAI720905 KQL720903:KQM720905 KGP720903:KGQ720905 JWT720903:JWU720905 JMX720903:JMY720905 JDB720903:JDC720905 ITF720903:ITG720905 IJJ720903:IJK720905 HZN720903:HZO720905 HPR720903:HPS720905 HFV720903:HFW720905 GVZ720903:GWA720905 GMD720903:GME720905 GCH720903:GCI720905 FSL720903:FSM720905 FIP720903:FIQ720905 EYT720903:EYU720905 EOX720903:EOY720905 EFB720903:EFC720905 DVF720903:DVG720905 DLJ720903:DLK720905 DBN720903:DBO720905 CRR720903:CRS720905 CHV720903:CHW720905 BXZ720903:BYA720905 BOD720903:BOE720905 BEH720903:BEI720905 AUL720903:AUM720905 AKP720903:AKQ720905 AAT720903:AAU720905 QX720903:QY720905 HB720903:HC720905 K720903:L720905 WTN655367:WTO655369 WJR655367:WJS655369 VZV655367:VZW655369 VPZ655367:VQA655369 VGD655367:VGE655369 UWH655367:UWI655369 UML655367:UMM655369 UCP655367:UCQ655369 TST655367:TSU655369 TIX655367:TIY655369 SZB655367:SZC655369 SPF655367:SPG655369 SFJ655367:SFK655369 RVN655367:RVO655369 RLR655367:RLS655369 RBV655367:RBW655369 QRZ655367:QSA655369 QID655367:QIE655369 PYH655367:PYI655369 POL655367:POM655369 PEP655367:PEQ655369 OUT655367:OUU655369 OKX655367:OKY655369 OBB655367:OBC655369 NRF655367:NRG655369 NHJ655367:NHK655369 MXN655367:MXO655369 MNR655367:MNS655369 MDV655367:MDW655369 LTZ655367:LUA655369 LKD655367:LKE655369 LAH655367:LAI655369 KQL655367:KQM655369 KGP655367:KGQ655369 JWT655367:JWU655369 JMX655367:JMY655369 JDB655367:JDC655369 ITF655367:ITG655369 IJJ655367:IJK655369 HZN655367:HZO655369 HPR655367:HPS655369 HFV655367:HFW655369 GVZ655367:GWA655369 GMD655367:GME655369 GCH655367:GCI655369 FSL655367:FSM655369 FIP655367:FIQ655369 EYT655367:EYU655369 EOX655367:EOY655369 EFB655367:EFC655369 DVF655367:DVG655369 DLJ655367:DLK655369 DBN655367:DBO655369 CRR655367:CRS655369 CHV655367:CHW655369 BXZ655367:BYA655369 BOD655367:BOE655369 BEH655367:BEI655369 AUL655367:AUM655369 AKP655367:AKQ655369 AAT655367:AAU655369 QX655367:QY655369 HB655367:HC655369 K655367:L655369 WTN589831:WTO589833 WJR589831:WJS589833 VZV589831:VZW589833 VPZ589831:VQA589833 VGD589831:VGE589833 UWH589831:UWI589833 UML589831:UMM589833 UCP589831:UCQ589833 TST589831:TSU589833 TIX589831:TIY589833 SZB589831:SZC589833 SPF589831:SPG589833 SFJ589831:SFK589833 RVN589831:RVO589833 RLR589831:RLS589833 RBV589831:RBW589833 QRZ589831:QSA589833 QID589831:QIE589833 PYH589831:PYI589833 POL589831:POM589833 PEP589831:PEQ589833 OUT589831:OUU589833 OKX589831:OKY589833 OBB589831:OBC589833 NRF589831:NRG589833 NHJ589831:NHK589833 MXN589831:MXO589833 MNR589831:MNS589833 MDV589831:MDW589833 LTZ589831:LUA589833 LKD589831:LKE589833 LAH589831:LAI589833 KQL589831:KQM589833 KGP589831:KGQ589833 JWT589831:JWU589833 JMX589831:JMY589833 JDB589831:JDC589833 ITF589831:ITG589833 IJJ589831:IJK589833 HZN589831:HZO589833 HPR589831:HPS589833 HFV589831:HFW589833 GVZ589831:GWA589833 GMD589831:GME589833 GCH589831:GCI589833 FSL589831:FSM589833 FIP589831:FIQ589833 EYT589831:EYU589833 EOX589831:EOY589833 EFB589831:EFC589833 DVF589831:DVG589833 DLJ589831:DLK589833 DBN589831:DBO589833 CRR589831:CRS589833 CHV589831:CHW589833 BXZ589831:BYA589833 BOD589831:BOE589833 BEH589831:BEI589833 AUL589831:AUM589833 AKP589831:AKQ589833 AAT589831:AAU589833 QX589831:QY589833 HB589831:HC589833 K589831:L589833 WTN524295:WTO524297 WJR524295:WJS524297 VZV524295:VZW524297 VPZ524295:VQA524297 VGD524295:VGE524297 UWH524295:UWI524297 UML524295:UMM524297 UCP524295:UCQ524297 TST524295:TSU524297 TIX524295:TIY524297 SZB524295:SZC524297 SPF524295:SPG524297 SFJ524295:SFK524297 RVN524295:RVO524297 RLR524295:RLS524297 RBV524295:RBW524297 QRZ524295:QSA524297 QID524295:QIE524297 PYH524295:PYI524297 POL524295:POM524297 PEP524295:PEQ524297 OUT524295:OUU524297 OKX524295:OKY524297 OBB524295:OBC524297 NRF524295:NRG524297 NHJ524295:NHK524297 MXN524295:MXO524297 MNR524295:MNS524297 MDV524295:MDW524297 LTZ524295:LUA524297 LKD524295:LKE524297 LAH524295:LAI524297 KQL524295:KQM524297 KGP524295:KGQ524297 JWT524295:JWU524297 JMX524295:JMY524297 JDB524295:JDC524297 ITF524295:ITG524297 IJJ524295:IJK524297 HZN524295:HZO524297 HPR524295:HPS524297 HFV524295:HFW524297 GVZ524295:GWA524297 GMD524295:GME524297 GCH524295:GCI524297 FSL524295:FSM524297 FIP524295:FIQ524297 EYT524295:EYU524297 EOX524295:EOY524297 EFB524295:EFC524297 DVF524295:DVG524297 DLJ524295:DLK524297 DBN524295:DBO524297 CRR524295:CRS524297 CHV524295:CHW524297 BXZ524295:BYA524297 BOD524295:BOE524297 BEH524295:BEI524297 AUL524295:AUM524297 AKP524295:AKQ524297 AAT524295:AAU524297 QX524295:QY524297 HB524295:HC524297 K524295:L524297 WTN458759:WTO458761 WJR458759:WJS458761 VZV458759:VZW458761 VPZ458759:VQA458761 VGD458759:VGE458761 UWH458759:UWI458761 UML458759:UMM458761 UCP458759:UCQ458761 TST458759:TSU458761 TIX458759:TIY458761 SZB458759:SZC458761 SPF458759:SPG458761 SFJ458759:SFK458761 RVN458759:RVO458761 RLR458759:RLS458761 RBV458759:RBW458761 QRZ458759:QSA458761 QID458759:QIE458761 PYH458759:PYI458761 POL458759:POM458761 PEP458759:PEQ458761 OUT458759:OUU458761 OKX458759:OKY458761 OBB458759:OBC458761 NRF458759:NRG458761 NHJ458759:NHK458761 MXN458759:MXO458761 MNR458759:MNS458761 MDV458759:MDW458761 LTZ458759:LUA458761 LKD458759:LKE458761 LAH458759:LAI458761 KQL458759:KQM458761 KGP458759:KGQ458761 JWT458759:JWU458761 JMX458759:JMY458761 JDB458759:JDC458761 ITF458759:ITG458761 IJJ458759:IJK458761 HZN458759:HZO458761 HPR458759:HPS458761 HFV458759:HFW458761 GVZ458759:GWA458761 GMD458759:GME458761 GCH458759:GCI458761 FSL458759:FSM458761 FIP458759:FIQ458761 EYT458759:EYU458761 EOX458759:EOY458761 EFB458759:EFC458761 DVF458759:DVG458761 DLJ458759:DLK458761 DBN458759:DBO458761 CRR458759:CRS458761 CHV458759:CHW458761 BXZ458759:BYA458761 BOD458759:BOE458761 BEH458759:BEI458761 AUL458759:AUM458761 AKP458759:AKQ458761 AAT458759:AAU458761 QX458759:QY458761 HB458759:HC458761 K458759:L458761 WTN393223:WTO393225 WJR393223:WJS393225 VZV393223:VZW393225 VPZ393223:VQA393225 VGD393223:VGE393225 UWH393223:UWI393225 UML393223:UMM393225 UCP393223:UCQ393225 TST393223:TSU393225 TIX393223:TIY393225 SZB393223:SZC393225 SPF393223:SPG393225 SFJ393223:SFK393225 RVN393223:RVO393225 RLR393223:RLS393225 RBV393223:RBW393225 QRZ393223:QSA393225 QID393223:QIE393225 PYH393223:PYI393225 POL393223:POM393225 PEP393223:PEQ393225 OUT393223:OUU393225 OKX393223:OKY393225 OBB393223:OBC393225 NRF393223:NRG393225 NHJ393223:NHK393225 MXN393223:MXO393225 MNR393223:MNS393225 MDV393223:MDW393225 LTZ393223:LUA393225 LKD393223:LKE393225 LAH393223:LAI393225 KQL393223:KQM393225 KGP393223:KGQ393225 JWT393223:JWU393225 JMX393223:JMY393225 JDB393223:JDC393225 ITF393223:ITG393225 IJJ393223:IJK393225 HZN393223:HZO393225 HPR393223:HPS393225 HFV393223:HFW393225 GVZ393223:GWA393225 GMD393223:GME393225 GCH393223:GCI393225 FSL393223:FSM393225 FIP393223:FIQ393225 EYT393223:EYU393225 EOX393223:EOY393225 EFB393223:EFC393225 DVF393223:DVG393225 DLJ393223:DLK393225 DBN393223:DBO393225 CRR393223:CRS393225 CHV393223:CHW393225 BXZ393223:BYA393225 BOD393223:BOE393225 BEH393223:BEI393225 AUL393223:AUM393225 AKP393223:AKQ393225 AAT393223:AAU393225 QX393223:QY393225 HB393223:HC393225 K393223:L393225 WTN327687:WTO327689 WJR327687:WJS327689 VZV327687:VZW327689 VPZ327687:VQA327689 VGD327687:VGE327689 UWH327687:UWI327689 UML327687:UMM327689 UCP327687:UCQ327689 TST327687:TSU327689 TIX327687:TIY327689 SZB327687:SZC327689 SPF327687:SPG327689 SFJ327687:SFK327689 RVN327687:RVO327689 RLR327687:RLS327689 RBV327687:RBW327689 QRZ327687:QSA327689 QID327687:QIE327689 PYH327687:PYI327689 POL327687:POM327689 PEP327687:PEQ327689 OUT327687:OUU327689 OKX327687:OKY327689 OBB327687:OBC327689 NRF327687:NRG327689 NHJ327687:NHK327689 MXN327687:MXO327689 MNR327687:MNS327689 MDV327687:MDW327689 LTZ327687:LUA327689 LKD327687:LKE327689 LAH327687:LAI327689 KQL327687:KQM327689 KGP327687:KGQ327689 JWT327687:JWU327689 JMX327687:JMY327689 JDB327687:JDC327689 ITF327687:ITG327689 IJJ327687:IJK327689 HZN327687:HZO327689 HPR327687:HPS327689 HFV327687:HFW327689 GVZ327687:GWA327689 GMD327687:GME327689 GCH327687:GCI327689 FSL327687:FSM327689 FIP327687:FIQ327689 EYT327687:EYU327689 EOX327687:EOY327689 EFB327687:EFC327689 DVF327687:DVG327689 DLJ327687:DLK327689 DBN327687:DBO327689 CRR327687:CRS327689 CHV327687:CHW327689 BXZ327687:BYA327689 BOD327687:BOE327689 BEH327687:BEI327689 AUL327687:AUM327689 AKP327687:AKQ327689 AAT327687:AAU327689 QX327687:QY327689 HB327687:HC327689 K327687:L327689 WTN262151:WTO262153 WJR262151:WJS262153 VZV262151:VZW262153 VPZ262151:VQA262153 VGD262151:VGE262153 UWH262151:UWI262153 UML262151:UMM262153 UCP262151:UCQ262153 TST262151:TSU262153 TIX262151:TIY262153 SZB262151:SZC262153 SPF262151:SPG262153 SFJ262151:SFK262153 RVN262151:RVO262153 RLR262151:RLS262153 RBV262151:RBW262153 QRZ262151:QSA262153 QID262151:QIE262153 PYH262151:PYI262153 POL262151:POM262153 PEP262151:PEQ262153 OUT262151:OUU262153 OKX262151:OKY262153 OBB262151:OBC262153 NRF262151:NRG262153 NHJ262151:NHK262153 MXN262151:MXO262153 MNR262151:MNS262153 MDV262151:MDW262153 LTZ262151:LUA262153 LKD262151:LKE262153 LAH262151:LAI262153 KQL262151:KQM262153 KGP262151:KGQ262153 JWT262151:JWU262153 JMX262151:JMY262153 JDB262151:JDC262153 ITF262151:ITG262153 IJJ262151:IJK262153 HZN262151:HZO262153 HPR262151:HPS262153 HFV262151:HFW262153 GVZ262151:GWA262153 GMD262151:GME262153 GCH262151:GCI262153 FSL262151:FSM262153 FIP262151:FIQ262153 EYT262151:EYU262153 EOX262151:EOY262153 EFB262151:EFC262153 DVF262151:DVG262153 DLJ262151:DLK262153 DBN262151:DBO262153 CRR262151:CRS262153 CHV262151:CHW262153 BXZ262151:BYA262153 BOD262151:BOE262153 BEH262151:BEI262153 AUL262151:AUM262153 AKP262151:AKQ262153 AAT262151:AAU262153 QX262151:QY262153 HB262151:HC262153 K262151:L262153 WTN196615:WTO196617 WJR196615:WJS196617 VZV196615:VZW196617 VPZ196615:VQA196617 VGD196615:VGE196617 UWH196615:UWI196617 UML196615:UMM196617 UCP196615:UCQ196617 TST196615:TSU196617 TIX196615:TIY196617 SZB196615:SZC196617 SPF196615:SPG196617 SFJ196615:SFK196617 RVN196615:RVO196617 RLR196615:RLS196617 RBV196615:RBW196617 QRZ196615:QSA196617 QID196615:QIE196617 PYH196615:PYI196617 POL196615:POM196617 PEP196615:PEQ196617 OUT196615:OUU196617 OKX196615:OKY196617 OBB196615:OBC196617 NRF196615:NRG196617 NHJ196615:NHK196617 MXN196615:MXO196617 MNR196615:MNS196617 MDV196615:MDW196617 LTZ196615:LUA196617 LKD196615:LKE196617 LAH196615:LAI196617 KQL196615:KQM196617 KGP196615:KGQ196617 JWT196615:JWU196617 JMX196615:JMY196617 JDB196615:JDC196617 ITF196615:ITG196617 IJJ196615:IJK196617 HZN196615:HZO196617 HPR196615:HPS196617 HFV196615:HFW196617 GVZ196615:GWA196617 GMD196615:GME196617 GCH196615:GCI196617 FSL196615:FSM196617 FIP196615:FIQ196617 EYT196615:EYU196617 EOX196615:EOY196617 EFB196615:EFC196617 DVF196615:DVG196617 DLJ196615:DLK196617 DBN196615:DBO196617 CRR196615:CRS196617 CHV196615:CHW196617 BXZ196615:BYA196617 BOD196615:BOE196617 BEH196615:BEI196617 AUL196615:AUM196617 AKP196615:AKQ196617 AAT196615:AAU196617 QX196615:QY196617 HB196615:HC196617 K196615:L196617 WTN131079:WTO131081 WJR131079:WJS131081 VZV131079:VZW131081 VPZ131079:VQA131081 VGD131079:VGE131081 UWH131079:UWI131081 UML131079:UMM131081 UCP131079:UCQ131081 TST131079:TSU131081 TIX131079:TIY131081 SZB131079:SZC131081 SPF131079:SPG131081 SFJ131079:SFK131081 RVN131079:RVO131081 RLR131079:RLS131081 RBV131079:RBW131081 QRZ131079:QSA131081 QID131079:QIE131081 PYH131079:PYI131081 POL131079:POM131081 PEP131079:PEQ131081 OUT131079:OUU131081 OKX131079:OKY131081 OBB131079:OBC131081 NRF131079:NRG131081 NHJ131079:NHK131081 MXN131079:MXO131081 MNR131079:MNS131081 MDV131079:MDW131081 LTZ131079:LUA131081 LKD131079:LKE131081 LAH131079:LAI131081 KQL131079:KQM131081 KGP131079:KGQ131081 JWT131079:JWU131081 JMX131079:JMY131081 JDB131079:JDC131081 ITF131079:ITG131081 IJJ131079:IJK131081 HZN131079:HZO131081 HPR131079:HPS131081 HFV131079:HFW131081 GVZ131079:GWA131081 GMD131079:GME131081 GCH131079:GCI131081 FSL131079:FSM131081 FIP131079:FIQ131081 EYT131079:EYU131081 EOX131079:EOY131081 EFB131079:EFC131081 DVF131079:DVG131081 DLJ131079:DLK131081 DBN131079:DBO131081 CRR131079:CRS131081 CHV131079:CHW131081 BXZ131079:BYA131081 BOD131079:BOE131081 BEH131079:BEI131081 AUL131079:AUM131081 AKP131079:AKQ131081 AAT131079:AAU131081 QX131079:QY131081 HB131079:HC131081 K131079:L131081 WTN65543:WTO65545 WJR65543:WJS65545 VZV65543:VZW65545 VPZ65543:VQA65545 VGD65543:VGE65545 UWH65543:UWI65545 UML65543:UMM65545 UCP65543:UCQ65545 TST65543:TSU65545 TIX65543:TIY65545 SZB65543:SZC65545 SPF65543:SPG65545 SFJ65543:SFK65545 RVN65543:RVO65545 RLR65543:RLS65545 RBV65543:RBW65545 QRZ65543:QSA65545 QID65543:QIE65545 PYH65543:PYI65545 POL65543:POM65545 PEP65543:PEQ65545 OUT65543:OUU65545 OKX65543:OKY65545 OBB65543:OBC65545 NRF65543:NRG65545 NHJ65543:NHK65545 MXN65543:MXO65545 MNR65543:MNS65545 MDV65543:MDW65545 LTZ65543:LUA65545 LKD65543:LKE65545 LAH65543:LAI65545 KQL65543:KQM65545 KGP65543:KGQ65545 JWT65543:JWU65545 JMX65543:JMY65545 JDB65543:JDC65545 ITF65543:ITG65545 IJJ65543:IJK65545 HZN65543:HZO65545 HPR65543:HPS65545 HFV65543:HFW65545 GVZ65543:GWA65545 GMD65543:GME65545 GCH65543:GCI65545 FSL65543:FSM65545 FIP65543:FIQ65545 EYT65543:EYU65545 EOX65543:EOY65545 EFB65543:EFC65545 DVF65543:DVG65545 DLJ65543:DLK65545 DBN65543:DBO65545 CRR65543:CRS65545 CHV65543:CHW65545 BXZ65543:BYA65545 BOD65543:BOE65545 BEH65543:BEI65545 AUL65543:AUM65545 AKP65543:AKQ65545 AAT65543:AAU65545 QX65543:QY65545 HB65543:HC65545 K65543:L65545 WTL983046:WTL983049 WJP983046:WJP983049 VZT983046:VZT983049 VPX983046:VPX983049 VGB983046:VGB983049 UWF983046:UWF983049 UMJ983046:UMJ983049 UCN983046:UCN983049 TSR983046:TSR983049 TIV983046:TIV983049 SYZ983046:SYZ983049 SPD983046:SPD983049 SFH983046:SFH983049 RVL983046:RVL983049 RLP983046:RLP983049 RBT983046:RBT983049 QRX983046:QRX983049 QIB983046:QIB983049 PYF983046:PYF983049 POJ983046:POJ983049 PEN983046:PEN983049 OUR983046:OUR983049 OKV983046:OKV983049 OAZ983046:OAZ983049 NRD983046:NRD983049 NHH983046:NHH983049 MXL983046:MXL983049 MNP983046:MNP983049 MDT983046:MDT983049 LTX983046:LTX983049 LKB983046:LKB983049 LAF983046:LAF983049 KQJ983046:KQJ983049 KGN983046:KGN983049 JWR983046:JWR983049 JMV983046:JMV983049 JCZ983046:JCZ983049 ITD983046:ITD983049 IJH983046:IJH983049 HZL983046:HZL983049 HPP983046:HPP983049 HFT983046:HFT983049 GVX983046:GVX983049 GMB983046:GMB983049 GCF983046:GCF983049 FSJ983046:FSJ983049 FIN983046:FIN983049 EYR983046:EYR983049 EOV983046:EOV983049 EEZ983046:EEZ983049 DVD983046:DVD983049 DLH983046:DLH983049 DBL983046:DBL983049 CRP983046:CRP983049 CHT983046:CHT983049 BXX983046:BXX983049 BOB983046:BOB983049 BEF983046:BEF983049 AUJ983046:AUJ983049 AKN983046:AKN983049 AAR983046:AAR983049 QV983046:QV983049 GZ983046:GZ983049 WTL917510:WTL917513 WJP917510:WJP917513 VZT917510:VZT917513 VPX917510:VPX917513 VGB917510:VGB917513 UWF917510:UWF917513 UMJ917510:UMJ917513 UCN917510:UCN917513 TSR917510:TSR917513 TIV917510:TIV917513 SYZ917510:SYZ917513 SPD917510:SPD917513 SFH917510:SFH917513 RVL917510:RVL917513 RLP917510:RLP917513 RBT917510:RBT917513 QRX917510:QRX917513 QIB917510:QIB917513 PYF917510:PYF917513 POJ917510:POJ917513 PEN917510:PEN917513 OUR917510:OUR917513 OKV917510:OKV917513 OAZ917510:OAZ917513 NRD917510:NRD917513 NHH917510:NHH917513 MXL917510:MXL917513 MNP917510:MNP917513 MDT917510:MDT917513 LTX917510:LTX917513 LKB917510:LKB917513 LAF917510:LAF917513 KQJ917510:KQJ917513 KGN917510:KGN917513 JWR917510:JWR917513 JMV917510:JMV917513 JCZ917510:JCZ917513 ITD917510:ITD917513 IJH917510:IJH917513 HZL917510:HZL917513 HPP917510:HPP917513 HFT917510:HFT917513 GVX917510:GVX917513 GMB917510:GMB917513 GCF917510:GCF917513 FSJ917510:FSJ917513 FIN917510:FIN917513 EYR917510:EYR917513 EOV917510:EOV917513 EEZ917510:EEZ917513 DVD917510:DVD917513 DLH917510:DLH917513 DBL917510:DBL917513 CRP917510:CRP917513 CHT917510:CHT917513 BXX917510:BXX917513 BOB917510:BOB917513 BEF917510:BEF917513 AUJ917510:AUJ917513 AKN917510:AKN917513 AAR917510:AAR917513 QV917510:QV917513 GZ917510:GZ917513 WTL851974:WTL851977 WJP851974:WJP851977 VZT851974:VZT851977 VPX851974:VPX851977 VGB851974:VGB851977 UWF851974:UWF851977 UMJ851974:UMJ851977 UCN851974:UCN851977 TSR851974:TSR851977 TIV851974:TIV851977 SYZ851974:SYZ851977 SPD851974:SPD851977 SFH851974:SFH851977 RVL851974:RVL851977 RLP851974:RLP851977 RBT851974:RBT851977 QRX851974:QRX851977 QIB851974:QIB851977 PYF851974:PYF851977 POJ851974:POJ851977 PEN851974:PEN851977 OUR851974:OUR851977 OKV851974:OKV851977 OAZ851974:OAZ851977 NRD851974:NRD851977 NHH851974:NHH851977 MXL851974:MXL851977 MNP851974:MNP851977 MDT851974:MDT851977 LTX851974:LTX851977 LKB851974:LKB851977 LAF851974:LAF851977 KQJ851974:KQJ851977 KGN851974:KGN851977 JWR851974:JWR851977 JMV851974:JMV851977 JCZ851974:JCZ851977 ITD851974:ITD851977 IJH851974:IJH851977 HZL851974:HZL851977 HPP851974:HPP851977 HFT851974:HFT851977 GVX851974:GVX851977 GMB851974:GMB851977 GCF851974:GCF851977 FSJ851974:FSJ851977 FIN851974:FIN851977 EYR851974:EYR851977 EOV851974:EOV851977 EEZ851974:EEZ851977 DVD851974:DVD851977 DLH851974:DLH851977 DBL851974:DBL851977 CRP851974:CRP851977 CHT851974:CHT851977 BXX851974:BXX851977 BOB851974:BOB851977 BEF851974:BEF851977 AUJ851974:AUJ851977 AKN851974:AKN851977 AAR851974:AAR851977 QV851974:QV851977 GZ851974:GZ851977 WTL786438:WTL786441 WJP786438:WJP786441 VZT786438:VZT786441 VPX786438:VPX786441 VGB786438:VGB786441 UWF786438:UWF786441 UMJ786438:UMJ786441 UCN786438:UCN786441 TSR786438:TSR786441 TIV786438:TIV786441 SYZ786438:SYZ786441 SPD786438:SPD786441 SFH786438:SFH786441 RVL786438:RVL786441 RLP786438:RLP786441 RBT786438:RBT786441 QRX786438:QRX786441 QIB786438:QIB786441 PYF786438:PYF786441 POJ786438:POJ786441 PEN786438:PEN786441 OUR786438:OUR786441 OKV786438:OKV786441 OAZ786438:OAZ786441 NRD786438:NRD786441 NHH786438:NHH786441 MXL786438:MXL786441 MNP786438:MNP786441 MDT786438:MDT786441 LTX786438:LTX786441 LKB786438:LKB786441 LAF786438:LAF786441 KQJ786438:KQJ786441 KGN786438:KGN786441 JWR786438:JWR786441 JMV786438:JMV786441 JCZ786438:JCZ786441 ITD786438:ITD786441 IJH786438:IJH786441 HZL786438:HZL786441 HPP786438:HPP786441 HFT786438:HFT786441 GVX786438:GVX786441 GMB786438:GMB786441 GCF786438:GCF786441 FSJ786438:FSJ786441 FIN786438:FIN786441 EYR786438:EYR786441 EOV786438:EOV786441 EEZ786438:EEZ786441 DVD786438:DVD786441 DLH786438:DLH786441 DBL786438:DBL786441 CRP786438:CRP786441 CHT786438:CHT786441 BXX786438:BXX786441 BOB786438:BOB786441 BEF786438:BEF786441 AUJ786438:AUJ786441 AKN786438:AKN786441 AAR786438:AAR786441 QV786438:QV786441 GZ786438:GZ786441 WTL720902:WTL720905 WJP720902:WJP720905 VZT720902:VZT720905 VPX720902:VPX720905 VGB720902:VGB720905 UWF720902:UWF720905 UMJ720902:UMJ720905 UCN720902:UCN720905 TSR720902:TSR720905 TIV720902:TIV720905 SYZ720902:SYZ720905 SPD720902:SPD720905 SFH720902:SFH720905 RVL720902:RVL720905 RLP720902:RLP720905 RBT720902:RBT720905 QRX720902:QRX720905 QIB720902:QIB720905 PYF720902:PYF720905 POJ720902:POJ720905 PEN720902:PEN720905 OUR720902:OUR720905 OKV720902:OKV720905 OAZ720902:OAZ720905 NRD720902:NRD720905 NHH720902:NHH720905 MXL720902:MXL720905 MNP720902:MNP720905 MDT720902:MDT720905 LTX720902:LTX720905 LKB720902:LKB720905 LAF720902:LAF720905 KQJ720902:KQJ720905 KGN720902:KGN720905 JWR720902:JWR720905 JMV720902:JMV720905 JCZ720902:JCZ720905 ITD720902:ITD720905 IJH720902:IJH720905 HZL720902:HZL720905 HPP720902:HPP720905 HFT720902:HFT720905 GVX720902:GVX720905 GMB720902:GMB720905 GCF720902:GCF720905 FSJ720902:FSJ720905 FIN720902:FIN720905 EYR720902:EYR720905 EOV720902:EOV720905 EEZ720902:EEZ720905 DVD720902:DVD720905 DLH720902:DLH720905 DBL720902:DBL720905 CRP720902:CRP720905 CHT720902:CHT720905 BXX720902:BXX720905 BOB720902:BOB720905 BEF720902:BEF720905 AUJ720902:AUJ720905 AKN720902:AKN720905 AAR720902:AAR720905 QV720902:QV720905 GZ720902:GZ720905 WTL655366:WTL655369 WJP655366:WJP655369 VZT655366:VZT655369 VPX655366:VPX655369 VGB655366:VGB655369 UWF655366:UWF655369 UMJ655366:UMJ655369 UCN655366:UCN655369 TSR655366:TSR655369 TIV655366:TIV655369 SYZ655366:SYZ655369 SPD655366:SPD655369 SFH655366:SFH655369 RVL655366:RVL655369 RLP655366:RLP655369 RBT655366:RBT655369 QRX655366:QRX655369 QIB655366:QIB655369 PYF655366:PYF655369 POJ655366:POJ655369 PEN655366:PEN655369 OUR655366:OUR655369 OKV655366:OKV655369 OAZ655366:OAZ655369 NRD655366:NRD655369 NHH655366:NHH655369 MXL655366:MXL655369 MNP655366:MNP655369 MDT655366:MDT655369 LTX655366:LTX655369 LKB655366:LKB655369 LAF655366:LAF655369 KQJ655366:KQJ655369 KGN655366:KGN655369 JWR655366:JWR655369 JMV655366:JMV655369 JCZ655366:JCZ655369 ITD655366:ITD655369 IJH655366:IJH655369 HZL655366:HZL655369 HPP655366:HPP655369 HFT655366:HFT655369 GVX655366:GVX655369 GMB655366:GMB655369 GCF655366:GCF655369 FSJ655366:FSJ655369 FIN655366:FIN655369 EYR655366:EYR655369 EOV655366:EOV655369 EEZ655366:EEZ655369 DVD655366:DVD655369 DLH655366:DLH655369 DBL655366:DBL655369 CRP655366:CRP655369 CHT655366:CHT655369 BXX655366:BXX655369 BOB655366:BOB655369 BEF655366:BEF655369 AUJ655366:AUJ655369 AKN655366:AKN655369 AAR655366:AAR655369 QV655366:QV655369 GZ655366:GZ655369 WTL589830:WTL589833 WJP589830:WJP589833 VZT589830:VZT589833 VPX589830:VPX589833 VGB589830:VGB589833 UWF589830:UWF589833 UMJ589830:UMJ589833 UCN589830:UCN589833 TSR589830:TSR589833 TIV589830:TIV589833 SYZ589830:SYZ589833 SPD589830:SPD589833 SFH589830:SFH589833 RVL589830:RVL589833 RLP589830:RLP589833 RBT589830:RBT589833 QRX589830:QRX589833 QIB589830:QIB589833 PYF589830:PYF589833 POJ589830:POJ589833 PEN589830:PEN589833 OUR589830:OUR589833 OKV589830:OKV589833 OAZ589830:OAZ589833 NRD589830:NRD589833 NHH589830:NHH589833 MXL589830:MXL589833 MNP589830:MNP589833 MDT589830:MDT589833 LTX589830:LTX589833 LKB589830:LKB589833 LAF589830:LAF589833 KQJ589830:KQJ589833 KGN589830:KGN589833 JWR589830:JWR589833 JMV589830:JMV589833 JCZ589830:JCZ589833 ITD589830:ITD589833 IJH589830:IJH589833 HZL589830:HZL589833 HPP589830:HPP589833 HFT589830:HFT589833 GVX589830:GVX589833 GMB589830:GMB589833 GCF589830:GCF589833 FSJ589830:FSJ589833 FIN589830:FIN589833 EYR589830:EYR589833 EOV589830:EOV589833 EEZ589830:EEZ589833 DVD589830:DVD589833 DLH589830:DLH589833 DBL589830:DBL589833 CRP589830:CRP589833 CHT589830:CHT589833 BXX589830:BXX589833 BOB589830:BOB589833 BEF589830:BEF589833 AUJ589830:AUJ589833 AKN589830:AKN589833 AAR589830:AAR589833 QV589830:QV589833 GZ589830:GZ589833 WTL524294:WTL524297 WJP524294:WJP524297 VZT524294:VZT524297 VPX524294:VPX524297 VGB524294:VGB524297 UWF524294:UWF524297 UMJ524294:UMJ524297 UCN524294:UCN524297 TSR524294:TSR524297 TIV524294:TIV524297 SYZ524294:SYZ524297 SPD524294:SPD524297 SFH524294:SFH524297 RVL524294:RVL524297 RLP524294:RLP524297 RBT524294:RBT524297 QRX524294:QRX524297 QIB524294:QIB524297 PYF524294:PYF524297 POJ524294:POJ524297 PEN524294:PEN524297 OUR524294:OUR524297 OKV524294:OKV524297 OAZ524294:OAZ524297 NRD524294:NRD524297 NHH524294:NHH524297 MXL524294:MXL524297 MNP524294:MNP524297 MDT524294:MDT524297 LTX524294:LTX524297 LKB524294:LKB524297 LAF524294:LAF524297 KQJ524294:KQJ524297 KGN524294:KGN524297 JWR524294:JWR524297 JMV524294:JMV524297 JCZ524294:JCZ524297 ITD524294:ITD524297 IJH524294:IJH524297 HZL524294:HZL524297 HPP524294:HPP524297 HFT524294:HFT524297 GVX524294:GVX524297 GMB524294:GMB524297 GCF524294:GCF524297 FSJ524294:FSJ524297 FIN524294:FIN524297 EYR524294:EYR524297 EOV524294:EOV524297 EEZ524294:EEZ524297 DVD524294:DVD524297 DLH524294:DLH524297 DBL524294:DBL524297 CRP524294:CRP524297 CHT524294:CHT524297 BXX524294:BXX524297 BOB524294:BOB524297 BEF524294:BEF524297 AUJ524294:AUJ524297 AKN524294:AKN524297 AAR524294:AAR524297 QV524294:QV524297 GZ524294:GZ524297 WTL458758:WTL458761 WJP458758:WJP458761 VZT458758:VZT458761 VPX458758:VPX458761 VGB458758:VGB458761 UWF458758:UWF458761 UMJ458758:UMJ458761 UCN458758:UCN458761 TSR458758:TSR458761 TIV458758:TIV458761 SYZ458758:SYZ458761 SPD458758:SPD458761 SFH458758:SFH458761 RVL458758:RVL458761 RLP458758:RLP458761 RBT458758:RBT458761 QRX458758:QRX458761 QIB458758:QIB458761 PYF458758:PYF458761 POJ458758:POJ458761 PEN458758:PEN458761 OUR458758:OUR458761 OKV458758:OKV458761 OAZ458758:OAZ458761 NRD458758:NRD458761 NHH458758:NHH458761 MXL458758:MXL458761 MNP458758:MNP458761 MDT458758:MDT458761 LTX458758:LTX458761 LKB458758:LKB458761 LAF458758:LAF458761 KQJ458758:KQJ458761 KGN458758:KGN458761 JWR458758:JWR458761 JMV458758:JMV458761 JCZ458758:JCZ458761 ITD458758:ITD458761 IJH458758:IJH458761 HZL458758:HZL458761 HPP458758:HPP458761 HFT458758:HFT458761 GVX458758:GVX458761 GMB458758:GMB458761 GCF458758:GCF458761 FSJ458758:FSJ458761 FIN458758:FIN458761 EYR458758:EYR458761 EOV458758:EOV458761 EEZ458758:EEZ458761 DVD458758:DVD458761 DLH458758:DLH458761 DBL458758:DBL458761 CRP458758:CRP458761 CHT458758:CHT458761 BXX458758:BXX458761 BOB458758:BOB458761 BEF458758:BEF458761 AUJ458758:AUJ458761 AKN458758:AKN458761 AAR458758:AAR458761 QV458758:QV458761 GZ458758:GZ458761 WTL393222:WTL393225 WJP393222:WJP393225 VZT393222:VZT393225 VPX393222:VPX393225 VGB393222:VGB393225 UWF393222:UWF393225 UMJ393222:UMJ393225 UCN393222:UCN393225 TSR393222:TSR393225 TIV393222:TIV393225 SYZ393222:SYZ393225 SPD393222:SPD393225 SFH393222:SFH393225 RVL393222:RVL393225 RLP393222:RLP393225 RBT393222:RBT393225 QRX393222:QRX393225 QIB393222:QIB393225 PYF393222:PYF393225 POJ393222:POJ393225 PEN393222:PEN393225 OUR393222:OUR393225 OKV393222:OKV393225 OAZ393222:OAZ393225 NRD393222:NRD393225 NHH393222:NHH393225 MXL393222:MXL393225 MNP393222:MNP393225 MDT393222:MDT393225 LTX393222:LTX393225 LKB393222:LKB393225 LAF393222:LAF393225 KQJ393222:KQJ393225 KGN393222:KGN393225 JWR393222:JWR393225 JMV393222:JMV393225 JCZ393222:JCZ393225 ITD393222:ITD393225 IJH393222:IJH393225 HZL393222:HZL393225 HPP393222:HPP393225 HFT393222:HFT393225 GVX393222:GVX393225 GMB393222:GMB393225 GCF393222:GCF393225 FSJ393222:FSJ393225 FIN393222:FIN393225 EYR393222:EYR393225 EOV393222:EOV393225 EEZ393222:EEZ393225 DVD393222:DVD393225 DLH393222:DLH393225 DBL393222:DBL393225 CRP393222:CRP393225 CHT393222:CHT393225 BXX393222:BXX393225 BOB393222:BOB393225 BEF393222:BEF393225 AUJ393222:AUJ393225 AKN393222:AKN393225 AAR393222:AAR393225 QV393222:QV393225 GZ393222:GZ393225 WTL327686:WTL327689 WJP327686:WJP327689 VZT327686:VZT327689 VPX327686:VPX327689 VGB327686:VGB327689 UWF327686:UWF327689 UMJ327686:UMJ327689 UCN327686:UCN327689 TSR327686:TSR327689 TIV327686:TIV327689 SYZ327686:SYZ327689 SPD327686:SPD327689 SFH327686:SFH327689 RVL327686:RVL327689 RLP327686:RLP327689 RBT327686:RBT327689 QRX327686:QRX327689 QIB327686:QIB327689 PYF327686:PYF327689 POJ327686:POJ327689 PEN327686:PEN327689 OUR327686:OUR327689 OKV327686:OKV327689 OAZ327686:OAZ327689 NRD327686:NRD327689 NHH327686:NHH327689 MXL327686:MXL327689 MNP327686:MNP327689 MDT327686:MDT327689 LTX327686:LTX327689 LKB327686:LKB327689 LAF327686:LAF327689 KQJ327686:KQJ327689 KGN327686:KGN327689 JWR327686:JWR327689 JMV327686:JMV327689 JCZ327686:JCZ327689 ITD327686:ITD327689 IJH327686:IJH327689 HZL327686:HZL327689 HPP327686:HPP327689 HFT327686:HFT327689 GVX327686:GVX327689 GMB327686:GMB327689 GCF327686:GCF327689 FSJ327686:FSJ327689 FIN327686:FIN327689 EYR327686:EYR327689 EOV327686:EOV327689 EEZ327686:EEZ327689 DVD327686:DVD327689 DLH327686:DLH327689 DBL327686:DBL327689 CRP327686:CRP327689 CHT327686:CHT327689 BXX327686:BXX327689 BOB327686:BOB327689 BEF327686:BEF327689 AUJ327686:AUJ327689 AKN327686:AKN327689 AAR327686:AAR327689 QV327686:QV327689 GZ327686:GZ327689 WTL262150:WTL262153 WJP262150:WJP262153 VZT262150:VZT262153 VPX262150:VPX262153 VGB262150:VGB262153 UWF262150:UWF262153 UMJ262150:UMJ262153 UCN262150:UCN262153 TSR262150:TSR262153 TIV262150:TIV262153 SYZ262150:SYZ262153 SPD262150:SPD262153 SFH262150:SFH262153 RVL262150:RVL262153 RLP262150:RLP262153 RBT262150:RBT262153 QRX262150:QRX262153 QIB262150:QIB262153 PYF262150:PYF262153 POJ262150:POJ262153 PEN262150:PEN262153 OUR262150:OUR262153 OKV262150:OKV262153 OAZ262150:OAZ262153 NRD262150:NRD262153 NHH262150:NHH262153 MXL262150:MXL262153 MNP262150:MNP262153 MDT262150:MDT262153 LTX262150:LTX262153 LKB262150:LKB262153 LAF262150:LAF262153 KQJ262150:KQJ262153 KGN262150:KGN262153 JWR262150:JWR262153 JMV262150:JMV262153 JCZ262150:JCZ262153 ITD262150:ITD262153 IJH262150:IJH262153 HZL262150:HZL262153 HPP262150:HPP262153 HFT262150:HFT262153 GVX262150:GVX262153 GMB262150:GMB262153 GCF262150:GCF262153 FSJ262150:FSJ262153 FIN262150:FIN262153 EYR262150:EYR262153 EOV262150:EOV262153 EEZ262150:EEZ262153 DVD262150:DVD262153 DLH262150:DLH262153 DBL262150:DBL262153 CRP262150:CRP262153 CHT262150:CHT262153 BXX262150:BXX262153 BOB262150:BOB262153 BEF262150:BEF262153 AUJ262150:AUJ262153 AKN262150:AKN262153 AAR262150:AAR262153 QV262150:QV262153 GZ262150:GZ262153 WTL196614:WTL196617 WJP196614:WJP196617 VZT196614:VZT196617 VPX196614:VPX196617 VGB196614:VGB196617 UWF196614:UWF196617 UMJ196614:UMJ196617 UCN196614:UCN196617 TSR196614:TSR196617 TIV196614:TIV196617 SYZ196614:SYZ196617 SPD196614:SPD196617 SFH196614:SFH196617 RVL196614:RVL196617 RLP196614:RLP196617 RBT196614:RBT196617 QRX196614:QRX196617 QIB196614:QIB196617 PYF196614:PYF196617 POJ196614:POJ196617 PEN196614:PEN196617 OUR196614:OUR196617 OKV196614:OKV196617 OAZ196614:OAZ196617 NRD196614:NRD196617 NHH196614:NHH196617 MXL196614:MXL196617 MNP196614:MNP196617 MDT196614:MDT196617 LTX196614:LTX196617 LKB196614:LKB196617 LAF196614:LAF196617 KQJ196614:KQJ196617 KGN196614:KGN196617 JWR196614:JWR196617 JMV196614:JMV196617 JCZ196614:JCZ196617 ITD196614:ITD196617 IJH196614:IJH196617 HZL196614:HZL196617 HPP196614:HPP196617 HFT196614:HFT196617 GVX196614:GVX196617 GMB196614:GMB196617 GCF196614:GCF196617 FSJ196614:FSJ196617 FIN196614:FIN196617 EYR196614:EYR196617 EOV196614:EOV196617 EEZ196614:EEZ196617 DVD196614:DVD196617 DLH196614:DLH196617 DBL196614:DBL196617 CRP196614:CRP196617 CHT196614:CHT196617 BXX196614:BXX196617 BOB196614:BOB196617 BEF196614:BEF196617 AUJ196614:AUJ196617 AKN196614:AKN196617 AAR196614:AAR196617 QV196614:QV196617 GZ196614:GZ196617 WTL131078:WTL131081 WJP131078:WJP131081 VZT131078:VZT131081 VPX131078:VPX131081 VGB131078:VGB131081 UWF131078:UWF131081 UMJ131078:UMJ131081 UCN131078:UCN131081 TSR131078:TSR131081 TIV131078:TIV131081 SYZ131078:SYZ131081 SPD131078:SPD131081 SFH131078:SFH131081 RVL131078:RVL131081 RLP131078:RLP131081 RBT131078:RBT131081 QRX131078:QRX131081 QIB131078:QIB131081 PYF131078:PYF131081 POJ131078:POJ131081 PEN131078:PEN131081 OUR131078:OUR131081 OKV131078:OKV131081 OAZ131078:OAZ131081 NRD131078:NRD131081 NHH131078:NHH131081 MXL131078:MXL131081 MNP131078:MNP131081 MDT131078:MDT131081 LTX131078:LTX131081 LKB131078:LKB131081 LAF131078:LAF131081 KQJ131078:KQJ131081 KGN131078:KGN131081 JWR131078:JWR131081 JMV131078:JMV131081 JCZ131078:JCZ131081 ITD131078:ITD131081 IJH131078:IJH131081 HZL131078:HZL131081 HPP131078:HPP131081 HFT131078:HFT131081 GVX131078:GVX131081 GMB131078:GMB131081 GCF131078:GCF131081 FSJ131078:FSJ131081 FIN131078:FIN131081 EYR131078:EYR131081 EOV131078:EOV131081 EEZ131078:EEZ131081 DVD131078:DVD131081 DLH131078:DLH131081 DBL131078:DBL131081 CRP131078:CRP131081 CHT131078:CHT131081 BXX131078:BXX131081 BOB131078:BOB131081 BEF131078:BEF131081 AUJ131078:AUJ131081 AKN131078:AKN131081 AAR131078:AAR131081 QV131078:QV131081 GZ131078:GZ131081 WTL65542:WTL65545 WJP65542:WJP65545 VZT65542:VZT65545 VPX65542:VPX65545 VGB65542:VGB65545 UWF65542:UWF65545 UMJ65542:UMJ65545 UCN65542:UCN65545 TSR65542:TSR65545 TIV65542:TIV65545 SYZ65542:SYZ65545 SPD65542:SPD65545 SFH65542:SFH65545 RVL65542:RVL65545 RLP65542:RLP65545 RBT65542:RBT65545 QRX65542:QRX65545 QIB65542:QIB65545 PYF65542:PYF65545 POJ65542:POJ65545 PEN65542:PEN65545 OUR65542:OUR65545 OKV65542:OKV65545 OAZ65542:OAZ65545 NRD65542:NRD65545 NHH65542:NHH65545 MXL65542:MXL65545 MNP65542:MNP65545 MDT65542:MDT65545 LTX65542:LTX65545 LKB65542:LKB65545 LAF65542:LAF65545 KQJ65542:KQJ65545 KGN65542:KGN65545 JWR65542:JWR65545 JMV65542:JMV65545 JCZ65542:JCZ65545 ITD65542:ITD65545 IJH65542:IJH65545 HZL65542:HZL65545 HPP65542:HPP65545 HFT65542:HFT65545 GVX65542:GVX65545 GMB65542:GMB65545 GCF65542:GCF65545 FSJ65542:FSJ65545 FIN65542:FIN65545 EYR65542:EYR65545 EOV65542:EOV65545 EEZ65542:EEZ65545 DVD65542:DVD65545 DLH65542:DLH65545 DBL65542:DBL65545 CRP65542:CRP65545 CHT65542:CHT65545 BXX65542:BXX65545 BOB65542:BOB65545 BEF65542:BEF65545 AUJ65542:AUJ65545 AKN65542:AKN65545 AAR65542:AAR65545 QV65542:QV65545 GZ65542:GZ65545 HB38:HC43 WTI983051:WTJ983053 WJM983051:WJN983053 VZQ983051:VZR983053 VPU983051:VPV983053 VFY983051:VFZ983053 UWC983051:UWD983053 UMG983051:UMH983053 UCK983051:UCL983053 TSO983051:TSP983053 TIS983051:TIT983053 SYW983051:SYX983053 SPA983051:SPB983053 SFE983051:SFF983053 RVI983051:RVJ983053 RLM983051:RLN983053 RBQ983051:RBR983053 QRU983051:QRV983053 QHY983051:QHZ983053 PYC983051:PYD983053 POG983051:POH983053 PEK983051:PEL983053 OUO983051:OUP983053 OKS983051:OKT983053 OAW983051:OAX983053 NRA983051:NRB983053 NHE983051:NHF983053 MXI983051:MXJ983053 MNM983051:MNN983053 MDQ983051:MDR983053 LTU983051:LTV983053 LJY983051:LJZ983053 LAC983051:LAD983053 KQG983051:KQH983053 KGK983051:KGL983053 JWO983051:JWP983053 JMS983051:JMT983053 JCW983051:JCX983053 ITA983051:ITB983053 IJE983051:IJF983053 HZI983051:HZJ983053 HPM983051:HPN983053 HFQ983051:HFR983053 GVU983051:GVV983053 GLY983051:GLZ983053 GCC983051:GCD983053 FSG983051:FSH983053 FIK983051:FIL983053 EYO983051:EYP983053 EOS983051:EOT983053 EEW983051:EEX983053 DVA983051:DVB983053 DLE983051:DLF983053 DBI983051:DBJ983053 CRM983051:CRN983053 CHQ983051:CHR983053 BXU983051:BXV983053 BNY983051:BNZ983053 BEC983051:BED983053 AUG983051:AUH983053 AKK983051:AKL983053 AAO983051:AAP983053 QS983051:QT983053 GW983051:GX983053 G983051:H983053 WTI917515:WTJ917517 WJM917515:WJN917517 VZQ917515:VZR917517 VPU917515:VPV917517 VFY917515:VFZ917517 UWC917515:UWD917517 UMG917515:UMH917517 UCK917515:UCL917517 TSO917515:TSP917517 TIS917515:TIT917517 SYW917515:SYX917517 SPA917515:SPB917517 SFE917515:SFF917517 RVI917515:RVJ917517 RLM917515:RLN917517 RBQ917515:RBR917517 QRU917515:QRV917517 QHY917515:QHZ917517 PYC917515:PYD917517 POG917515:POH917517 PEK917515:PEL917517 OUO917515:OUP917517 OKS917515:OKT917517 OAW917515:OAX917517 NRA917515:NRB917517 NHE917515:NHF917517 MXI917515:MXJ917517 MNM917515:MNN917517 MDQ917515:MDR917517 LTU917515:LTV917517 LJY917515:LJZ917517 LAC917515:LAD917517 KQG917515:KQH917517 KGK917515:KGL917517 JWO917515:JWP917517 JMS917515:JMT917517 JCW917515:JCX917517 ITA917515:ITB917517 IJE917515:IJF917517 HZI917515:HZJ917517 HPM917515:HPN917517 HFQ917515:HFR917517 GVU917515:GVV917517 GLY917515:GLZ917517 GCC917515:GCD917517 FSG917515:FSH917517 FIK917515:FIL917517 EYO917515:EYP917517 EOS917515:EOT917517 EEW917515:EEX917517 DVA917515:DVB917517 DLE917515:DLF917517 DBI917515:DBJ917517 CRM917515:CRN917517 CHQ917515:CHR917517 BXU917515:BXV917517 BNY917515:BNZ917517 BEC917515:BED917517 AUG917515:AUH917517 AKK917515:AKL917517 AAO917515:AAP917517 QS917515:QT917517 GW917515:GX917517 G917515:H917517 WTI851979:WTJ851981 WJM851979:WJN851981 VZQ851979:VZR851981 VPU851979:VPV851981 VFY851979:VFZ851981 UWC851979:UWD851981 UMG851979:UMH851981 UCK851979:UCL851981 TSO851979:TSP851981 TIS851979:TIT851981 SYW851979:SYX851981 SPA851979:SPB851981 SFE851979:SFF851981 RVI851979:RVJ851981 RLM851979:RLN851981 RBQ851979:RBR851981 QRU851979:QRV851981 QHY851979:QHZ851981 PYC851979:PYD851981 POG851979:POH851981 PEK851979:PEL851981 OUO851979:OUP851981 OKS851979:OKT851981 OAW851979:OAX851981 NRA851979:NRB851981 NHE851979:NHF851981 MXI851979:MXJ851981 MNM851979:MNN851981 MDQ851979:MDR851981 LTU851979:LTV851981 LJY851979:LJZ851981 LAC851979:LAD851981 KQG851979:KQH851981 KGK851979:KGL851981 JWO851979:JWP851981 JMS851979:JMT851981 JCW851979:JCX851981 ITA851979:ITB851981 IJE851979:IJF851981 HZI851979:HZJ851981 HPM851979:HPN851981 HFQ851979:HFR851981 GVU851979:GVV851981 GLY851979:GLZ851981 GCC851979:GCD851981 FSG851979:FSH851981 FIK851979:FIL851981 EYO851979:EYP851981 EOS851979:EOT851981 EEW851979:EEX851981 DVA851979:DVB851981 DLE851979:DLF851981 DBI851979:DBJ851981 CRM851979:CRN851981 CHQ851979:CHR851981 BXU851979:BXV851981 BNY851979:BNZ851981 BEC851979:BED851981 AUG851979:AUH851981 AKK851979:AKL851981 AAO851979:AAP851981 QS851979:QT851981 GW851979:GX851981 G851979:H851981 WTI786443:WTJ786445 WJM786443:WJN786445 VZQ786443:VZR786445 VPU786443:VPV786445 VFY786443:VFZ786445 UWC786443:UWD786445 UMG786443:UMH786445 UCK786443:UCL786445 TSO786443:TSP786445 TIS786443:TIT786445 SYW786443:SYX786445 SPA786443:SPB786445 SFE786443:SFF786445 RVI786443:RVJ786445 RLM786443:RLN786445 RBQ786443:RBR786445 QRU786443:QRV786445 QHY786443:QHZ786445 PYC786443:PYD786445 POG786443:POH786445 PEK786443:PEL786445 OUO786443:OUP786445 OKS786443:OKT786445 OAW786443:OAX786445 NRA786443:NRB786445 NHE786443:NHF786445 MXI786443:MXJ786445 MNM786443:MNN786445 MDQ786443:MDR786445 LTU786443:LTV786445 LJY786443:LJZ786445 LAC786443:LAD786445 KQG786443:KQH786445 KGK786443:KGL786445 JWO786443:JWP786445 JMS786443:JMT786445 JCW786443:JCX786445 ITA786443:ITB786445 IJE786443:IJF786445 HZI786443:HZJ786445 HPM786443:HPN786445 HFQ786443:HFR786445 GVU786443:GVV786445 GLY786443:GLZ786445 GCC786443:GCD786445 FSG786443:FSH786445 FIK786443:FIL786445 EYO786443:EYP786445 EOS786443:EOT786445 EEW786443:EEX786445 DVA786443:DVB786445 DLE786443:DLF786445 DBI786443:DBJ786445 CRM786443:CRN786445 CHQ786443:CHR786445 BXU786443:BXV786445 BNY786443:BNZ786445 BEC786443:BED786445 AUG786443:AUH786445 AKK786443:AKL786445 AAO786443:AAP786445 QS786443:QT786445 GW786443:GX786445 G786443:H786445 WTI720907:WTJ720909 WJM720907:WJN720909 VZQ720907:VZR720909 VPU720907:VPV720909 VFY720907:VFZ720909 UWC720907:UWD720909 UMG720907:UMH720909 UCK720907:UCL720909 TSO720907:TSP720909 TIS720907:TIT720909 SYW720907:SYX720909 SPA720907:SPB720909 SFE720907:SFF720909 RVI720907:RVJ720909 RLM720907:RLN720909 RBQ720907:RBR720909 QRU720907:QRV720909 QHY720907:QHZ720909 PYC720907:PYD720909 POG720907:POH720909 PEK720907:PEL720909 OUO720907:OUP720909 OKS720907:OKT720909 OAW720907:OAX720909 NRA720907:NRB720909 NHE720907:NHF720909 MXI720907:MXJ720909 MNM720907:MNN720909 MDQ720907:MDR720909 LTU720907:LTV720909 LJY720907:LJZ720909 LAC720907:LAD720909 KQG720907:KQH720909 KGK720907:KGL720909 JWO720907:JWP720909 JMS720907:JMT720909 JCW720907:JCX720909 ITA720907:ITB720909 IJE720907:IJF720909 HZI720907:HZJ720909 HPM720907:HPN720909 HFQ720907:HFR720909 GVU720907:GVV720909 GLY720907:GLZ720909 GCC720907:GCD720909 FSG720907:FSH720909 FIK720907:FIL720909 EYO720907:EYP720909 EOS720907:EOT720909 EEW720907:EEX720909 DVA720907:DVB720909 DLE720907:DLF720909 DBI720907:DBJ720909 CRM720907:CRN720909 CHQ720907:CHR720909 BXU720907:BXV720909 BNY720907:BNZ720909 BEC720907:BED720909 AUG720907:AUH720909 AKK720907:AKL720909 AAO720907:AAP720909 QS720907:QT720909 GW720907:GX720909 G720907:H720909 WTI655371:WTJ655373 WJM655371:WJN655373 VZQ655371:VZR655373 VPU655371:VPV655373 VFY655371:VFZ655373 UWC655371:UWD655373 UMG655371:UMH655373 UCK655371:UCL655373 TSO655371:TSP655373 TIS655371:TIT655373 SYW655371:SYX655373 SPA655371:SPB655373 SFE655371:SFF655373 RVI655371:RVJ655373 RLM655371:RLN655373 RBQ655371:RBR655373 QRU655371:QRV655373 QHY655371:QHZ655373 PYC655371:PYD655373 POG655371:POH655373 PEK655371:PEL655373 OUO655371:OUP655373 OKS655371:OKT655373 OAW655371:OAX655373 NRA655371:NRB655373 NHE655371:NHF655373 MXI655371:MXJ655373 MNM655371:MNN655373 MDQ655371:MDR655373 LTU655371:LTV655373 LJY655371:LJZ655373 LAC655371:LAD655373 KQG655371:KQH655373 KGK655371:KGL655373 JWO655371:JWP655373 JMS655371:JMT655373 JCW655371:JCX655373 ITA655371:ITB655373 IJE655371:IJF655373 HZI655371:HZJ655373 HPM655371:HPN655373 HFQ655371:HFR655373 GVU655371:GVV655373 GLY655371:GLZ655373 GCC655371:GCD655373 FSG655371:FSH655373 FIK655371:FIL655373 EYO655371:EYP655373 EOS655371:EOT655373 EEW655371:EEX655373 DVA655371:DVB655373 DLE655371:DLF655373 DBI655371:DBJ655373 CRM655371:CRN655373 CHQ655371:CHR655373 BXU655371:BXV655373 BNY655371:BNZ655373 BEC655371:BED655373 AUG655371:AUH655373 AKK655371:AKL655373 AAO655371:AAP655373 QS655371:QT655373 GW655371:GX655373 G655371:H655373 WTI589835:WTJ589837 WJM589835:WJN589837 VZQ589835:VZR589837 VPU589835:VPV589837 VFY589835:VFZ589837 UWC589835:UWD589837 UMG589835:UMH589837 UCK589835:UCL589837 TSO589835:TSP589837 TIS589835:TIT589837 SYW589835:SYX589837 SPA589835:SPB589837 SFE589835:SFF589837 RVI589835:RVJ589837 RLM589835:RLN589837 RBQ589835:RBR589837 QRU589835:QRV589837 QHY589835:QHZ589837 PYC589835:PYD589837 POG589835:POH589837 PEK589835:PEL589837 OUO589835:OUP589837 OKS589835:OKT589837 OAW589835:OAX589837 NRA589835:NRB589837 NHE589835:NHF589837 MXI589835:MXJ589837 MNM589835:MNN589837 MDQ589835:MDR589837 LTU589835:LTV589837 LJY589835:LJZ589837 LAC589835:LAD589837 KQG589835:KQH589837 KGK589835:KGL589837 JWO589835:JWP589837 JMS589835:JMT589837 JCW589835:JCX589837 ITA589835:ITB589837 IJE589835:IJF589837 HZI589835:HZJ589837 HPM589835:HPN589837 HFQ589835:HFR589837 GVU589835:GVV589837 GLY589835:GLZ589837 GCC589835:GCD589837 FSG589835:FSH589837 FIK589835:FIL589837 EYO589835:EYP589837 EOS589835:EOT589837 EEW589835:EEX589837 DVA589835:DVB589837 DLE589835:DLF589837 DBI589835:DBJ589837 CRM589835:CRN589837 CHQ589835:CHR589837 BXU589835:BXV589837 BNY589835:BNZ589837 BEC589835:BED589837 AUG589835:AUH589837 AKK589835:AKL589837 AAO589835:AAP589837 QS589835:QT589837 GW589835:GX589837 G589835:H589837 WTI524299:WTJ524301 WJM524299:WJN524301 VZQ524299:VZR524301 VPU524299:VPV524301 VFY524299:VFZ524301 UWC524299:UWD524301 UMG524299:UMH524301 UCK524299:UCL524301 TSO524299:TSP524301 TIS524299:TIT524301 SYW524299:SYX524301 SPA524299:SPB524301 SFE524299:SFF524301 RVI524299:RVJ524301 RLM524299:RLN524301 RBQ524299:RBR524301 QRU524299:QRV524301 QHY524299:QHZ524301 PYC524299:PYD524301 POG524299:POH524301 PEK524299:PEL524301 OUO524299:OUP524301 OKS524299:OKT524301 OAW524299:OAX524301 NRA524299:NRB524301 NHE524299:NHF524301 MXI524299:MXJ524301 MNM524299:MNN524301 MDQ524299:MDR524301 LTU524299:LTV524301 LJY524299:LJZ524301 LAC524299:LAD524301 KQG524299:KQH524301 KGK524299:KGL524301 JWO524299:JWP524301 JMS524299:JMT524301 JCW524299:JCX524301 ITA524299:ITB524301 IJE524299:IJF524301 HZI524299:HZJ524301 HPM524299:HPN524301 HFQ524299:HFR524301 GVU524299:GVV524301 GLY524299:GLZ524301 GCC524299:GCD524301 FSG524299:FSH524301 FIK524299:FIL524301 EYO524299:EYP524301 EOS524299:EOT524301 EEW524299:EEX524301 DVA524299:DVB524301 DLE524299:DLF524301 DBI524299:DBJ524301 CRM524299:CRN524301 CHQ524299:CHR524301 BXU524299:BXV524301 BNY524299:BNZ524301 BEC524299:BED524301 AUG524299:AUH524301 AKK524299:AKL524301 AAO524299:AAP524301 QS524299:QT524301 GW524299:GX524301 G524299:H524301 WTI458763:WTJ458765 WJM458763:WJN458765 VZQ458763:VZR458765 VPU458763:VPV458765 VFY458763:VFZ458765 UWC458763:UWD458765 UMG458763:UMH458765 UCK458763:UCL458765 TSO458763:TSP458765 TIS458763:TIT458765 SYW458763:SYX458765 SPA458763:SPB458765 SFE458763:SFF458765 RVI458763:RVJ458765 RLM458763:RLN458765 RBQ458763:RBR458765 QRU458763:QRV458765 QHY458763:QHZ458765 PYC458763:PYD458765 POG458763:POH458765 PEK458763:PEL458765 OUO458763:OUP458765 OKS458763:OKT458765 OAW458763:OAX458765 NRA458763:NRB458765 NHE458763:NHF458765 MXI458763:MXJ458765 MNM458763:MNN458765 MDQ458763:MDR458765 LTU458763:LTV458765 LJY458763:LJZ458765 LAC458763:LAD458765 KQG458763:KQH458765 KGK458763:KGL458765 JWO458763:JWP458765 JMS458763:JMT458765 JCW458763:JCX458765 ITA458763:ITB458765 IJE458763:IJF458765 HZI458763:HZJ458765 HPM458763:HPN458765 HFQ458763:HFR458765 GVU458763:GVV458765 GLY458763:GLZ458765 GCC458763:GCD458765 FSG458763:FSH458765 FIK458763:FIL458765 EYO458763:EYP458765 EOS458763:EOT458765 EEW458763:EEX458765 DVA458763:DVB458765 DLE458763:DLF458765 DBI458763:DBJ458765 CRM458763:CRN458765 CHQ458763:CHR458765 BXU458763:BXV458765 BNY458763:BNZ458765 BEC458763:BED458765 AUG458763:AUH458765 AKK458763:AKL458765 AAO458763:AAP458765 QS458763:QT458765 GW458763:GX458765 G458763:H458765 WTI393227:WTJ393229 WJM393227:WJN393229 VZQ393227:VZR393229 VPU393227:VPV393229 VFY393227:VFZ393229 UWC393227:UWD393229 UMG393227:UMH393229 UCK393227:UCL393229 TSO393227:TSP393229 TIS393227:TIT393229 SYW393227:SYX393229 SPA393227:SPB393229 SFE393227:SFF393229 RVI393227:RVJ393229 RLM393227:RLN393229 RBQ393227:RBR393229 QRU393227:QRV393229 QHY393227:QHZ393229 PYC393227:PYD393229 POG393227:POH393229 PEK393227:PEL393229 OUO393227:OUP393229 OKS393227:OKT393229 OAW393227:OAX393229 NRA393227:NRB393229 NHE393227:NHF393229 MXI393227:MXJ393229 MNM393227:MNN393229 MDQ393227:MDR393229 LTU393227:LTV393229 LJY393227:LJZ393229 LAC393227:LAD393229 KQG393227:KQH393229 KGK393227:KGL393229 JWO393227:JWP393229 JMS393227:JMT393229 JCW393227:JCX393229 ITA393227:ITB393229 IJE393227:IJF393229 HZI393227:HZJ393229 HPM393227:HPN393229 HFQ393227:HFR393229 GVU393227:GVV393229 GLY393227:GLZ393229 GCC393227:GCD393229 FSG393227:FSH393229 FIK393227:FIL393229 EYO393227:EYP393229 EOS393227:EOT393229 EEW393227:EEX393229 DVA393227:DVB393229 DLE393227:DLF393229 DBI393227:DBJ393229 CRM393227:CRN393229 CHQ393227:CHR393229 BXU393227:BXV393229 BNY393227:BNZ393229 BEC393227:BED393229 AUG393227:AUH393229 AKK393227:AKL393229 AAO393227:AAP393229 QS393227:QT393229 GW393227:GX393229 G393227:H393229 WTI327691:WTJ327693 WJM327691:WJN327693 VZQ327691:VZR327693 VPU327691:VPV327693 VFY327691:VFZ327693 UWC327691:UWD327693 UMG327691:UMH327693 UCK327691:UCL327693 TSO327691:TSP327693 TIS327691:TIT327693 SYW327691:SYX327693 SPA327691:SPB327693 SFE327691:SFF327693 RVI327691:RVJ327693 RLM327691:RLN327693 RBQ327691:RBR327693 QRU327691:QRV327693 QHY327691:QHZ327693 PYC327691:PYD327693 POG327691:POH327693 PEK327691:PEL327693 OUO327691:OUP327693 OKS327691:OKT327693 OAW327691:OAX327693 NRA327691:NRB327693 NHE327691:NHF327693 MXI327691:MXJ327693 MNM327691:MNN327693 MDQ327691:MDR327693 LTU327691:LTV327693 LJY327691:LJZ327693 LAC327691:LAD327693 KQG327691:KQH327693 KGK327691:KGL327693 JWO327691:JWP327693 JMS327691:JMT327693 JCW327691:JCX327693 ITA327691:ITB327693 IJE327691:IJF327693 HZI327691:HZJ327693 HPM327691:HPN327693 HFQ327691:HFR327693 GVU327691:GVV327693 GLY327691:GLZ327693 GCC327691:GCD327693 FSG327691:FSH327693 FIK327691:FIL327693 EYO327691:EYP327693 EOS327691:EOT327693 EEW327691:EEX327693 DVA327691:DVB327693 DLE327691:DLF327693 DBI327691:DBJ327693 CRM327691:CRN327693 CHQ327691:CHR327693 BXU327691:BXV327693 BNY327691:BNZ327693 BEC327691:BED327693 AUG327691:AUH327693 AKK327691:AKL327693 AAO327691:AAP327693 QS327691:QT327693 GW327691:GX327693 G327691:H327693 WTI262155:WTJ262157 WJM262155:WJN262157 VZQ262155:VZR262157 VPU262155:VPV262157 VFY262155:VFZ262157 UWC262155:UWD262157 UMG262155:UMH262157 UCK262155:UCL262157 TSO262155:TSP262157 TIS262155:TIT262157 SYW262155:SYX262157 SPA262155:SPB262157 SFE262155:SFF262157 RVI262155:RVJ262157 RLM262155:RLN262157 RBQ262155:RBR262157 QRU262155:QRV262157 QHY262155:QHZ262157 PYC262155:PYD262157 POG262155:POH262157 PEK262155:PEL262157 OUO262155:OUP262157 OKS262155:OKT262157 OAW262155:OAX262157 NRA262155:NRB262157 NHE262155:NHF262157 MXI262155:MXJ262157 MNM262155:MNN262157 MDQ262155:MDR262157 LTU262155:LTV262157 LJY262155:LJZ262157 LAC262155:LAD262157 KQG262155:KQH262157 KGK262155:KGL262157 JWO262155:JWP262157 JMS262155:JMT262157 JCW262155:JCX262157 ITA262155:ITB262157 IJE262155:IJF262157 HZI262155:HZJ262157 HPM262155:HPN262157 HFQ262155:HFR262157 GVU262155:GVV262157 GLY262155:GLZ262157 GCC262155:GCD262157 FSG262155:FSH262157 FIK262155:FIL262157 EYO262155:EYP262157 EOS262155:EOT262157 EEW262155:EEX262157 DVA262155:DVB262157 DLE262155:DLF262157 DBI262155:DBJ262157 CRM262155:CRN262157 CHQ262155:CHR262157 BXU262155:BXV262157 BNY262155:BNZ262157 BEC262155:BED262157 AUG262155:AUH262157 AKK262155:AKL262157 AAO262155:AAP262157 QS262155:QT262157 GW262155:GX262157 G262155:H262157 WTI196619:WTJ196621 WJM196619:WJN196621 VZQ196619:VZR196621 VPU196619:VPV196621 VFY196619:VFZ196621 UWC196619:UWD196621 UMG196619:UMH196621 UCK196619:UCL196621 TSO196619:TSP196621 TIS196619:TIT196621 SYW196619:SYX196621 SPA196619:SPB196621 SFE196619:SFF196621 RVI196619:RVJ196621 RLM196619:RLN196621 RBQ196619:RBR196621 QRU196619:QRV196621 QHY196619:QHZ196621 PYC196619:PYD196621 POG196619:POH196621 PEK196619:PEL196621 OUO196619:OUP196621 OKS196619:OKT196621 OAW196619:OAX196621 NRA196619:NRB196621 NHE196619:NHF196621 MXI196619:MXJ196621 MNM196619:MNN196621 MDQ196619:MDR196621 LTU196619:LTV196621 LJY196619:LJZ196621 LAC196619:LAD196621 KQG196619:KQH196621 KGK196619:KGL196621 JWO196619:JWP196621 JMS196619:JMT196621 JCW196619:JCX196621 ITA196619:ITB196621 IJE196619:IJF196621 HZI196619:HZJ196621 HPM196619:HPN196621 HFQ196619:HFR196621 GVU196619:GVV196621 GLY196619:GLZ196621 GCC196619:GCD196621 FSG196619:FSH196621 FIK196619:FIL196621 EYO196619:EYP196621 EOS196619:EOT196621 EEW196619:EEX196621 DVA196619:DVB196621 DLE196619:DLF196621 DBI196619:DBJ196621 CRM196619:CRN196621 CHQ196619:CHR196621 BXU196619:BXV196621 BNY196619:BNZ196621 BEC196619:BED196621 AUG196619:AUH196621 AKK196619:AKL196621 AAO196619:AAP196621 QS196619:QT196621 GW196619:GX196621 G196619:H196621 WTI131083:WTJ131085 WJM131083:WJN131085 VZQ131083:VZR131085 VPU131083:VPV131085 VFY131083:VFZ131085 UWC131083:UWD131085 UMG131083:UMH131085 UCK131083:UCL131085 TSO131083:TSP131085 TIS131083:TIT131085 SYW131083:SYX131085 SPA131083:SPB131085 SFE131083:SFF131085 RVI131083:RVJ131085 RLM131083:RLN131085 RBQ131083:RBR131085 QRU131083:QRV131085 QHY131083:QHZ131085 PYC131083:PYD131085 POG131083:POH131085 PEK131083:PEL131085 OUO131083:OUP131085 OKS131083:OKT131085 OAW131083:OAX131085 NRA131083:NRB131085 NHE131083:NHF131085 MXI131083:MXJ131085 MNM131083:MNN131085 MDQ131083:MDR131085 LTU131083:LTV131085 LJY131083:LJZ131085 LAC131083:LAD131085 KQG131083:KQH131085 KGK131083:KGL131085 JWO131083:JWP131085 JMS131083:JMT131085 JCW131083:JCX131085 ITA131083:ITB131085 IJE131083:IJF131085 HZI131083:HZJ131085 HPM131083:HPN131085 HFQ131083:HFR131085 GVU131083:GVV131085 GLY131083:GLZ131085 GCC131083:GCD131085 FSG131083:FSH131085 FIK131083:FIL131085 EYO131083:EYP131085 EOS131083:EOT131085 EEW131083:EEX131085 DVA131083:DVB131085 DLE131083:DLF131085 DBI131083:DBJ131085 CRM131083:CRN131085 CHQ131083:CHR131085 BXU131083:BXV131085 BNY131083:BNZ131085 BEC131083:BED131085 AUG131083:AUH131085 AKK131083:AKL131085 AAO131083:AAP131085 QS131083:QT131085 GW131083:GX131085 G131083:H131085 WTI65547:WTJ65549 WJM65547:WJN65549 VZQ65547:VZR65549 VPU65547:VPV65549 VFY65547:VFZ65549 UWC65547:UWD65549 UMG65547:UMH65549 UCK65547:UCL65549 TSO65547:TSP65549 TIS65547:TIT65549 SYW65547:SYX65549 SPA65547:SPB65549 SFE65547:SFF65549 RVI65547:RVJ65549 RLM65547:RLN65549 RBQ65547:RBR65549 QRU65547:QRV65549 QHY65547:QHZ65549 PYC65547:PYD65549 POG65547:POH65549 PEK65547:PEL65549 OUO65547:OUP65549 OKS65547:OKT65549 OAW65547:OAX65549 NRA65547:NRB65549 NHE65547:NHF65549 MXI65547:MXJ65549 MNM65547:MNN65549 MDQ65547:MDR65549 LTU65547:LTV65549 LJY65547:LJZ65549 LAC65547:LAD65549 KQG65547:KQH65549 KGK65547:KGL65549 JWO65547:JWP65549 JMS65547:JMT65549 JCW65547:JCX65549 ITA65547:ITB65549 IJE65547:IJF65549 HZI65547:HZJ65549 HPM65547:HPN65549 HFQ65547:HFR65549 GVU65547:GVV65549 GLY65547:GLZ65549 GCC65547:GCD65549 FSG65547:FSH65549 FIK65547:FIL65549 EYO65547:EYP65549 EOS65547:EOT65549 EEW65547:EEX65549 DVA65547:DVB65549 DLE65547:DLF65549 DBI65547:DBJ65549 CRM65547:CRN65549 CHQ65547:CHR65549 BXU65547:BXV65549 BNY65547:BNZ65549 BEC65547:BED65549 AUG65547:AUH65549 AKK65547:AKL65549 AAO65547:AAP65549 QS65547:QT65549 GW65547:GX65549 G65547:H65549 WTI38:WTJ43 WJM38:WJN43 VZQ38:VZR43 VPU38:VPV43 VFY38:VFZ43 UWC38:UWD43 UMG38:UMH43 UCK38:UCL43 TSO38:TSP43 TIS38:TIT43 SYW38:SYX43 SPA38:SPB43 SFE38:SFF43 RVI38:RVJ43 RLM38:RLN43 RBQ38:RBR43 QRU38:QRV43 QHY38:QHZ43 PYC38:PYD43 POG38:POH43 PEK38:PEL43 OUO38:OUP43 OKS38:OKT43 OAW38:OAX43 NRA38:NRB43 NHE38:NHF43 MXI38:MXJ43 MNM38:MNN43 MDQ38:MDR43 LTU38:LTV43 LJY38:LJZ43 LAC38:LAD43 KQG38:KQH43 KGK38:KGL43 JWO38:JWP43 JMS38:JMT43 JCW38:JCX43 ITA38:ITB43 IJE38:IJF43 HZI38:HZJ43 HPM38:HPN43 HFQ38:HFR43 GVU38:GVV43 GLY38:GLZ43 GCC38:GCD43 FSG38:FSH43 FIK38:FIL43 EYO38:EYP43 EOS38:EOT43 EEW38:EEX43 DVA38:DVB43 DLE38:DLF43 DBI38:DBJ43 CRM38:CRN43 CHQ38:CHR43 BXU38:BXV43 BNY38:BNZ43 BEC38:BED43 AUG38:AUH43 AKK38:AKL43 AAO38:AAP43 QS38:QT43 GW38:GX43 G38:H43 WTN983051:WTO983053 WJR983051:WJS983053 VZV983051:VZW983053 VPZ983051:VQA983053 VGD983051:VGE983053 UWH983051:UWI983053 UML983051:UMM983053 UCP983051:UCQ983053 TST983051:TSU983053 TIX983051:TIY983053 SZB983051:SZC983053 SPF983051:SPG983053 SFJ983051:SFK983053 RVN983051:RVO983053 RLR983051:RLS983053 RBV983051:RBW983053 QRZ983051:QSA983053 QID983051:QIE983053 PYH983051:PYI983053 POL983051:POM983053 PEP983051:PEQ983053 OUT983051:OUU983053 OKX983051:OKY983053 OBB983051:OBC983053 NRF983051:NRG983053 NHJ983051:NHK983053 MXN983051:MXO983053 MNR983051:MNS983053 MDV983051:MDW983053 LTZ983051:LUA983053 LKD983051:LKE983053 LAH983051:LAI983053 KQL983051:KQM983053 KGP983051:KGQ983053 JWT983051:JWU983053 JMX983051:JMY983053 JDB983051:JDC983053 ITF983051:ITG983053 IJJ983051:IJK983053 HZN983051:HZO983053 HPR983051:HPS983053 HFV983051:HFW983053 GVZ983051:GWA983053 GMD983051:GME983053 GCH983051:GCI983053 FSL983051:FSM983053 FIP983051:FIQ983053 EYT983051:EYU983053 EOX983051:EOY983053 EFB983051:EFC983053 DVF983051:DVG983053 DLJ983051:DLK983053 DBN983051:DBO983053 CRR983051:CRS983053 CHV983051:CHW983053 BXZ983051:BYA983053 BOD983051:BOE983053 BEH983051:BEI983053 AUL983051:AUM983053 AKP983051:AKQ983053 AAT983051:AAU983053 QX983051:QY983053 HB983051:HC983053 K983051:L983053 WTN917515:WTO917517 WJR917515:WJS917517 VZV917515:VZW917517 VPZ917515:VQA917517 VGD917515:VGE917517 UWH917515:UWI917517 UML917515:UMM917517 UCP917515:UCQ917517 TST917515:TSU917517 TIX917515:TIY917517 SZB917515:SZC917517 SPF917515:SPG917517 SFJ917515:SFK917517 RVN917515:RVO917517 RLR917515:RLS917517 RBV917515:RBW917517 QRZ917515:QSA917517 QID917515:QIE917517 PYH917515:PYI917517 POL917515:POM917517 PEP917515:PEQ917517 OUT917515:OUU917517 OKX917515:OKY917517 OBB917515:OBC917517 NRF917515:NRG917517 NHJ917515:NHK917517 MXN917515:MXO917517 MNR917515:MNS917517 MDV917515:MDW917517 LTZ917515:LUA917517 LKD917515:LKE917517 LAH917515:LAI917517 KQL917515:KQM917517 KGP917515:KGQ917517 JWT917515:JWU917517 JMX917515:JMY917517 JDB917515:JDC917517 ITF917515:ITG917517 IJJ917515:IJK917517 HZN917515:HZO917517 HPR917515:HPS917517 HFV917515:HFW917517 GVZ917515:GWA917517 GMD917515:GME917517 GCH917515:GCI917517 FSL917515:FSM917517 FIP917515:FIQ917517 EYT917515:EYU917517 EOX917515:EOY917517 EFB917515:EFC917517 DVF917515:DVG917517 DLJ917515:DLK917517 DBN917515:DBO917517 CRR917515:CRS917517 CHV917515:CHW917517 BXZ917515:BYA917517 BOD917515:BOE917517 BEH917515:BEI917517 AUL917515:AUM917517 AKP917515:AKQ917517 AAT917515:AAU917517 QX917515:QY917517 HB917515:HC917517 K917515:L917517 WTN851979:WTO851981 WJR851979:WJS851981 VZV851979:VZW851981 VPZ851979:VQA851981 VGD851979:VGE851981 UWH851979:UWI851981 UML851979:UMM851981 UCP851979:UCQ851981 TST851979:TSU851981 TIX851979:TIY851981 SZB851979:SZC851981 SPF851979:SPG851981 SFJ851979:SFK851981 RVN851979:RVO851981 RLR851979:RLS851981 RBV851979:RBW851981 QRZ851979:QSA851981 QID851979:QIE851981 PYH851979:PYI851981 POL851979:POM851981 PEP851979:PEQ851981 OUT851979:OUU851981 OKX851979:OKY851981 OBB851979:OBC851981 NRF851979:NRG851981 NHJ851979:NHK851981 MXN851979:MXO851981 MNR851979:MNS851981 MDV851979:MDW851981 LTZ851979:LUA851981 LKD851979:LKE851981 LAH851979:LAI851981 KQL851979:KQM851981 KGP851979:KGQ851981 JWT851979:JWU851981 JMX851979:JMY851981 JDB851979:JDC851981 ITF851979:ITG851981 IJJ851979:IJK851981 HZN851979:HZO851981 HPR851979:HPS851981 HFV851979:HFW851981 GVZ851979:GWA851981 GMD851979:GME851981 GCH851979:GCI851981 FSL851979:FSM851981 FIP851979:FIQ851981 EYT851979:EYU851981 EOX851979:EOY851981 EFB851979:EFC851981 DVF851979:DVG851981 DLJ851979:DLK851981 DBN851979:DBO851981 CRR851979:CRS851981 CHV851979:CHW851981 BXZ851979:BYA851981 BOD851979:BOE851981 BEH851979:BEI851981 AUL851979:AUM851981 AKP851979:AKQ851981 AAT851979:AAU851981 QX851979:QY851981 HB851979:HC851981 K851979:L851981 WTN786443:WTO786445 WJR786443:WJS786445 VZV786443:VZW786445 VPZ786443:VQA786445 VGD786443:VGE786445 UWH786443:UWI786445 UML786443:UMM786445 UCP786443:UCQ786445 TST786443:TSU786445 TIX786443:TIY786445 SZB786443:SZC786445 SPF786443:SPG786445 SFJ786443:SFK786445 RVN786443:RVO786445 RLR786443:RLS786445 RBV786443:RBW786445 QRZ786443:QSA786445 QID786443:QIE786445 PYH786443:PYI786445 POL786443:POM786445 PEP786443:PEQ786445 OUT786443:OUU786445 OKX786443:OKY786445 OBB786443:OBC786445 NRF786443:NRG786445 NHJ786443:NHK786445 MXN786443:MXO786445 MNR786443:MNS786445 MDV786443:MDW786445 LTZ786443:LUA786445 LKD786443:LKE786445 LAH786443:LAI786445 KQL786443:KQM786445 KGP786443:KGQ786445 JWT786443:JWU786445 JMX786443:JMY786445 JDB786443:JDC786445 ITF786443:ITG786445 IJJ786443:IJK786445 HZN786443:HZO786445 HPR786443:HPS786445 HFV786443:HFW786445 GVZ786443:GWA786445 GMD786443:GME786445 GCH786443:GCI786445 FSL786443:FSM786445 FIP786443:FIQ786445 EYT786443:EYU786445 EOX786443:EOY786445 EFB786443:EFC786445 DVF786443:DVG786445 DLJ786443:DLK786445 DBN786443:DBO786445 CRR786443:CRS786445 CHV786443:CHW786445 BXZ786443:BYA786445 BOD786443:BOE786445 BEH786443:BEI786445 AUL786443:AUM786445 AKP786443:AKQ786445 AAT786443:AAU786445 QX786443:QY786445 HB786443:HC786445 K786443:L786445 WTN720907:WTO720909 WJR720907:WJS720909 VZV720907:VZW720909 VPZ720907:VQA720909 VGD720907:VGE720909 UWH720907:UWI720909 UML720907:UMM720909 UCP720907:UCQ720909 TST720907:TSU720909 TIX720907:TIY720909 SZB720907:SZC720909 SPF720907:SPG720909 SFJ720907:SFK720909 RVN720907:RVO720909 RLR720907:RLS720909 RBV720907:RBW720909 QRZ720907:QSA720909 QID720907:QIE720909 PYH720907:PYI720909 POL720907:POM720909 PEP720907:PEQ720909 OUT720907:OUU720909 OKX720907:OKY720909 OBB720907:OBC720909 NRF720907:NRG720909 NHJ720907:NHK720909 MXN720907:MXO720909 MNR720907:MNS720909 MDV720907:MDW720909 LTZ720907:LUA720909 LKD720907:LKE720909 LAH720907:LAI720909 KQL720907:KQM720909 KGP720907:KGQ720909 JWT720907:JWU720909 JMX720907:JMY720909 JDB720907:JDC720909 ITF720907:ITG720909 IJJ720907:IJK720909 HZN720907:HZO720909 HPR720907:HPS720909 HFV720907:HFW720909 GVZ720907:GWA720909 GMD720907:GME720909 GCH720907:GCI720909 FSL720907:FSM720909 FIP720907:FIQ720909 EYT720907:EYU720909 EOX720907:EOY720909 EFB720907:EFC720909 DVF720907:DVG720909 DLJ720907:DLK720909 DBN720907:DBO720909 CRR720907:CRS720909 CHV720907:CHW720909 BXZ720907:BYA720909 BOD720907:BOE720909 BEH720907:BEI720909 AUL720907:AUM720909 AKP720907:AKQ720909 AAT720907:AAU720909 QX720907:QY720909 HB720907:HC720909 K720907:L720909 WTN655371:WTO655373 WJR655371:WJS655373 VZV655371:VZW655373 VPZ655371:VQA655373 VGD655371:VGE655373 UWH655371:UWI655373 UML655371:UMM655373 UCP655371:UCQ655373 TST655371:TSU655373 TIX655371:TIY655373 SZB655371:SZC655373 SPF655371:SPG655373 SFJ655371:SFK655373 RVN655371:RVO655373 RLR655371:RLS655373 RBV655371:RBW655373 QRZ655371:QSA655373 QID655371:QIE655373 PYH655371:PYI655373 POL655371:POM655373 PEP655371:PEQ655373 OUT655371:OUU655373 OKX655371:OKY655373 OBB655371:OBC655373 NRF655371:NRG655373 NHJ655371:NHK655373 MXN655371:MXO655373 MNR655371:MNS655373 MDV655371:MDW655373 LTZ655371:LUA655373 LKD655371:LKE655373 LAH655371:LAI655373 KQL655371:KQM655373 KGP655371:KGQ655373 JWT655371:JWU655373 JMX655371:JMY655373 JDB655371:JDC655373 ITF655371:ITG655373 IJJ655371:IJK655373 HZN655371:HZO655373 HPR655371:HPS655373 HFV655371:HFW655373 GVZ655371:GWA655373 GMD655371:GME655373 GCH655371:GCI655373 FSL655371:FSM655373 FIP655371:FIQ655373 EYT655371:EYU655373 EOX655371:EOY655373 EFB655371:EFC655373 DVF655371:DVG655373 DLJ655371:DLK655373 DBN655371:DBO655373 CRR655371:CRS655373 CHV655371:CHW655373 BXZ655371:BYA655373 BOD655371:BOE655373 BEH655371:BEI655373 AUL655371:AUM655373 AKP655371:AKQ655373 AAT655371:AAU655373 QX655371:QY655373 HB655371:HC655373 K655371:L655373 WTN589835:WTO589837 WJR589835:WJS589837 VZV589835:VZW589837 VPZ589835:VQA589837 VGD589835:VGE589837 UWH589835:UWI589837 UML589835:UMM589837 UCP589835:UCQ589837 TST589835:TSU589837 TIX589835:TIY589837 SZB589835:SZC589837 SPF589835:SPG589837 SFJ589835:SFK589837 RVN589835:RVO589837 RLR589835:RLS589837 RBV589835:RBW589837 QRZ589835:QSA589837 QID589835:QIE589837 PYH589835:PYI589837 POL589835:POM589837 PEP589835:PEQ589837 OUT589835:OUU589837 OKX589835:OKY589837 OBB589835:OBC589837 NRF589835:NRG589837 NHJ589835:NHK589837 MXN589835:MXO589837 MNR589835:MNS589837 MDV589835:MDW589837 LTZ589835:LUA589837 LKD589835:LKE589837 LAH589835:LAI589837 KQL589835:KQM589837 KGP589835:KGQ589837 JWT589835:JWU589837 JMX589835:JMY589837 JDB589835:JDC589837 ITF589835:ITG589837 IJJ589835:IJK589837 HZN589835:HZO589837 HPR589835:HPS589837 HFV589835:HFW589837 GVZ589835:GWA589837 GMD589835:GME589837 GCH589835:GCI589837 FSL589835:FSM589837 FIP589835:FIQ589837 EYT589835:EYU589837 EOX589835:EOY589837 EFB589835:EFC589837 DVF589835:DVG589837 DLJ589835:DLK589837 DBN589835:DBO589837 CRR589835:CRS589837 CHV589835:CHW589837 BXZ589835:BYA589837 BOD589835:BOE589837 BEH589835:BEI589837 AUL589835:AUM589837 AKP589835:AKQ589837 AAT589835:AAU589837 QX589835:QY589837 HB589835:HC589837 K589835:L589837 WTN524299:WTO524301 WJR524299:WJS524301 VZV524299:VZW524301 VPZ524299:VQA524301 VGD524299:VGE524301 UWH524299:UWI524301 UML524299:UMM524301 UCP524299:UCQ524301 TST524299:TSU524301 TIX524299:TIY524301 SZB524299:SZC524301 SPF524299:SPG524301 SFJ524299:SFK524301 RVN524299:RVO524301 RLR524299:RLS524301 RBV524299:RBW524301 QRZ524299:QSA524301 QID524299:QIE524301 PYH524299:PYI524301 POL524299:POM524301 PEP524299:PEQ524301 OUT524299:OUU524301 OKX524299:OKY524301 OBB524299:OBC524301 NRF524299:NRG524301 NHJ524299:NHK524301 MXN524299:MXO524301 MNR524299:MNS524301 MDV524299:MDW524301 LTZ524299:LUA524301 LKD524299:LKE524301 LAH524299:LAI524301 KQL524299:KQM524301 KGP524299:KGQ524301 JWT524299:JWU524301 JMX524299:JMY524301 JDB524299:JDC524301 ITF524299:ITG524301 IJJ524299:IJK524301 HZN524299:HZO524301 HPR524299:HPS524301 HFV524299:HFW524301 GVZ524299:GWA524301 GMD524299:GME524301 GCH524299:GCI524301 FSL524299:FSM524301 FIP524299:FIQ524301 EYT524299:EYU524301 EOX524299:EOY524301 EFB524299:EFC524301 DVF524299:DVG524301 DLJ524299:DLK524301 DBN524299:DBO524301 CRR524299:CRS524301 CHV524299:CHW524301 BXZ524299:BYA524301 BOD524299:BOE524301 BEH524299:BEI524301 AUL524299:AUM524301 AKP524299:AKQ524301 AAT524299:AAU524301 QX524299:QY524301 HB524299:HC524301 K524299:L524301 WTN458763:WTO458765 WJR458763:WJS458765 VZV458763:VZW458765 VPZ458763:VQA458765 VGD458763:VGE458765 UWH458763:UWI458765 UML458763:UMM458765 UCP458763:UCQ458765 TST458763:TSU458765 TIX458763:TIY458765 SZB458763:SZC458765 SPF458763:SPG458765 SFJ458763:SFK458765 RVN458763:RVO458765 RLR458763:RLS458765 RBV458763:RBW458765 QRZ458763:QSA458765 QID458763:QIE458765 PYH458763:PYI458765 POL458763:POM458765 PEP458763:PEQ458765 OUT458763:OUU458765 OKX458763:OKY458765 OBB458763:OBC458765 NRF458763:NRG458765 NHJ458763:NHK458765 MXN458763:MXO458765 MNR458763:MNS458765 MDV458763:MDW458765 LTZ458763:LUA458765 LKD458763:LKE458765 LAH458763:LAI458765 KQL458763:KQM458765 KGP458763:KGQ458765 JWT458763:JWU458765 JMX458763:JMY458765 JDB458763:JDC458765 ITF458763:ITG458765 IJJ458763:IJK458765 HZN458763:HZO458765 HPR458763:HPS458765 HFV458763:HFW458765 GVZ458763:GWA458765 GMD458763:GME458765 GCH458763:GCI458765 FSL458763:FSM458765 FIP458763:FIQ458765 EYT458763:EYU458765 EOX458763:EOY458765 EFB458763:EFC458765 DVF458763:DVG458765 DLJ458763:DLK458765 DBN458763:DBO458765 CRR458763:CRS458765 CHV458763:CHW458765 BXZ458763:BYA458765 BOD458763:BOE458765 BEH458763:BEI458765 AUL458763:AUM458765 AKP458763:AKQ458765 AAT458763:AAU458765 QX458763:QY458765 HB458763:HC458765 K458763:L458765 WTN393227:WTO393229 WJR393227:WJS393229 VZV393227:VZW393229 VPZ393227:VQA393229 VGD393227:VGE393229 UWH393227:UWI393229 UML393227:UMM393229 UCP393227:UCQ393229 TST393227:TSU393229 TIX393227:TIY393229 SZB393227:SZC393229 SPF393227:SPG393229 SFJ393227:SFK393229 RVN393227:RVO393229 RLR393227:RLS393229 RBV393227:RBW393229 QRZ393227:QSA393229 QID393227:QIE393229 PYH393227:PYI393229 POL393227:POM393229 PEP393227:PEQ393229 OUT393227:OUU393229 OKX393227:OKY393229 OBB393227:OBC393229 NRF393227:NRG393229 NHJ393227:NHK393229 MXN393227:MXO393229 MNR393227:MNS393229 MDV393227:MDW393229 LTZ393227:LUA393229 LKD393227:LKE393229 LAH393227:LAI393229 KQL393227:KQM393229 KGP393227:KGQ393229 JWT393227:JWU393229 JMX393227:JMY393229 JDB393227:JDC393229 ITF393227:ITG393229 IJJ393227:IJK393229 HZN393227:HZO393229 HPR393227:HPS393229 HFV393227:HFW393229 GVZ393227:GWA393229 GMD393227:GME393229 GCH393227:GCI393229 FSL393227:FSM393229 FIP393227:FIQ393229 EYT393227:EYU393229 EOX393227:EOY393229 EFB393227:EFC393229 DVF393227:DVG393229 DLJ393227:DLK393229 DBN393227:DBO393229 CRR393227:CRS393229 CHV393227:CHW393229 BXZ393227:BYA393229 BOD393227:BOE393229 BEH393227:BEI393229 AUL393227:AUM393229 AKP393227:AKQ393229 AAT393227:AAU393229 QX393227:QY393229 HB393227:HC393229 K393227:L393229 WTN327691:WTO327693 WJR327691:WJS327693 VZV327691:VZW327693 VPZ327691:VQA327693 VGD327691:VGE327693 UWH327691:UWI327693 UML327691:UMM327693 UCP327691:UCQ327693 TST327691:TSU327693 TIX327691:TIY327693 SZB327691:SZC327693 SPF327691:SPG327693 SFJ327691:SFK327693 RVN327691:RVO327693 RLR327691:RLS327693 RBV327691:RBW327693 QRZ327691:QSA327693 QID327691:QIE327693 PYH327691:PYI327693 POL327691:POM327693 PEP327691:PEQ327693 OUT327691:OUU327693 OKX327691:OKY327693 OBB327691:OBC327693 NRF327691:NRG327693 NHJ327691:NHK327693 MXN327691:MXO327693 MNR327691:MNS327693 MDV327691:MDW327693 LTZ327691:LUA327693 LKD327691:LKE327693 LAH327691:LAI327693 KQL327691:KQM327693 KGP327691:KGQ327693 JWT327691:JWU327693 JMX327691:JMY327693 JDB327691:JDC327693 ITF327691:ITG327693 IJJ327691:IJK327693 HZN327691:HZO327693 HPR327691:HPS327693 HFV327691:HFW327693 GVZ327691:GWA327693 GMD327691:GME327693 GCH327691:GCI327693 FSL327691:FSM327693 FIP327691:FIQ327693 EYT327691:EYU327693 EOX327691:EOY327693 EFB327691:EFC327693 DVF327691:DVG327693 DLJ327691:DLK327693 DBN327691:DBO327693 CRR327691:CRS327693 CHV327691:CHW327693 BXZ327691:BYA327693 BOD327691:BOE327693 BEH327691:BEI327693 AUL327691:AUM327693 AKP327691:AKQ327693 AAT327691:AAU327693 QX327691:QY327693 HB327691:HC327693 K327691:L327693 WTN262155:WTO262157 WJR262155:WJS262157 VZV262155:VZW262157 VPZ262155:VQA262157 VGD262155:VGE262157 UWH262155:UWI262157 UML262155:UMM262157 UCP262155:UCQ262157 TST262155:TSU262157 TIX262155:TIY262157 SZB262155:SZC262157 SPF262155:SPG262157 SFJ262155:SFK262157 RVN262155:RVO262157 RLR262155:RLS262157 RBV262155:RBW262157 QRZ262155:QSA262157 QID262155:QIE262157 PYH262155:PYI262157 POL262155:POM262157 PEP262155:PEQ262157 OUT262155:OUU262157 OKX262155:OKY262157 OBB262155:OBC262157 NRF262155:NRG262157 NHJ262155:NHK262157 MXN262155:MXO262157 MNR262155:MNS262157 MDV262155:MDW262157 LTZ262155:LUA262157 LKD262155:LKE262157 LAH262155:LAI262157 KQL262155:KQM262157 KGP262155:KGQ262157 JWT262155:JWU262157 JMX262155:JMY262157 JDB262155:JDC262157 ITF262155:ITG262157 IJJ262155:IJK262157 HZN262155:HZO262157 HPR262155:HPS262157 HFV262155:HFW262157 GVZ262155:GWA262157 GMD262155:GME262157 GCH262155:GCI262157 FSL262155:FSM262157 FIP262155:FIQ262157 EYT262155:EYU262157 EOX262155:EOY262157 EFB262155:EFC262157 DVF262155:DVG262157 DLJ262155:DLK262157 DBN262155:DBO262157 CRR262155:CRS262157 CHV262155:CHW262157 BXZ262155:BYA262157 BOD262155:BOE262157 BEH262155:BEI262157 AUL262155:AUM262157 AKP262155:AKQ262157 AAT262155:AAU262157 QX262155:QY262157 HB262155:HC262157 K262155:L262157 WTN196619:WTO196621 WJR196619:WJS196621 VZV196619:VZW196621 VPZ196619:VQA196621 VGD196619:VGE196621 UWH196619:UWI196621 UML196619:UMM196621 UCP196619:UCQ196621 TST196619:TSU196621 TIX196619:TIY196621 SZB196619:SZC196621 SPF196619:SPG196621 SFJ196619:SFK196621 RVN196619:RVO196621 RLR196619:RLS196621 RBV196619:RBW196621 QRZ196619:QSA196621 QID196619:QIE196621 PYH196619:PYI196621 POL196619:POM196621 PEP196619:PEQ196621 OUT196619:OUU196621 OKX196619:OKY196621 OBB196619:OBC196621 NRF196619:NRG196621 NHJ196619:NHK196621 MXN196619:MXO196621 MNR196619:MNS196621 MDV196619:MDW196621 LTZ196619:LUA196621 LKD196619:LKE196621 LAH196619:LAI196621 KQL196619:KQM196621 KGP196619:KGQ196621 JWT196619:JWU196621 JMX196619:JMY196621 JDB196619:JDC196621 ITF196619:ITG196621 IJJ196619:IJK196621 HZN196619:HZO196621 HPR196619:HPS196621 HFV196619:HFW196621 GVZ196619:GWA196621 GMD196619:GME196621 GCH196619:GCI196621 FSL196619:FSM196621 FIP196619:FIQ196621 EYT196619:EYU196621 EOX196619:EOY196621 EFB196619:EFC196621 DVF196619:DVG196621 DLJ196619:DLK196621 DBN196619:DBO196621 CRR196619:CRS196621 CHV196619:CHW196621 BXZ196619:BYA196621 BOD196619:BOE196621 BEH196619:BEI196621 AUL196619:AUM196621 AKP196619:AKQ196621 AAT196619:AAU196621 QX196619:QY196621 HB196619:HC196621 K196619:L196621 WTN131083:WTO131085 WJR131083:WJS131085 VZV131083:VZW131085 VPZ131083:VQA131085 VGD131083:VGE131085 UWH131083:UWI131085 UML131083:UMM131085 UCP131083:UCQ131085 TST131083:TSU131085 TIX131083:TIY131085 SZB131083:SZC131085 SPF131083:SPG131085 SFJ131083:SFK131085 RVN131083:RVO131085 RLR131083:RLS131085 RBV131083:RBW131085 QRZ131083:QSA131085 QID131083:QIE131085 PYH131083:PYI131085 POL131083:POM131085 PEP131083:PEQ131085 OUT131083:OUU131085 OKX131083:OKY131085 OBB131083:OBC131085 NRF131083:NRG131085 NHJ131083:NHK131085 MXN131083:MXO131085 MNR131083:MNS131085 MDV131083:MDW131085 LTZ131083:LUA131085 LKD131083:LKE131085 LAH131083:LAI131085 KQL131083:KQM131085 KGP131083:KGQ131085 JWT131083:JWU131085 JMX131083:JMY131085 JDB131083:JDC131085 ITF131083:ITG131085 IJJ131083:IJK131085 HZN131083:HZO131085 HPR131083:HPS131085 HFV131083:HFW131085 GVZ131083:GWA131085 GMD131083:GME131085 GCH131083:GCI131085 FSL131083:FSM131085 FIP131083:FIQ131085 EYT131083:EYU131085 EOX131083:EOY131085 EFB131083:EFC131085 DVF131083:DVG131085 DLJ131083:DLK131085 DBN131083:DBO131085 CRR131083:CRS131085 CHV131083:CHW131085 BXZ131083:BYA131085 BOD131083:BOE131085 BEH131083:BEI131085 AUL131083:AUM131085 AKP131083:AKQ131085 AAT131083:AAU131085 QX131083:QY131085 HB131083:HC131085 K131083:L131085 WTN65547:WTO65549 WJR65547:WJS65549 VZV65547:VZW65549 VPZ65547:VQA65549 VGD65547:VGE65549 UWH65547:UWI65549 UML65547:UMM65549 UCP65547:UCQ65549 TST65547:TSU65549 TIX65547:TIY65549 SZB65547:SZC65549 SPF65547:SPG65549 SFJ65547:SFK65549 RVN65547:RVO65549 RLR65547:RLS65549 RBV65547:RBW65549 QRZ65547:QSA65549 QID65547:QIE65549 PYH65547:PYI65549 POL65547:POM65549 PEP65547:PEQ65549 OUT65547:OUU65549 OKX65547:OKY65549 OBB65547:OBC65549 NRF65547:NRG65549 NHJ65547:NHK65549 MXN65547:MXO65549 MNR65547:MNS65549 MDV65547:MDW65549 LTZ65547:LUA65549 LKD65547:LKE65549 LAH65547:LAI65549 KQL65547:KQM65549 KGP65547:KGQ65549 JWT65547:JWU65549 JMX65547:JMY65549 JDB65547:JDC65549 ITF65547:ITG65549 IJJ65547:IJK65549 HZN65547:HZO65549 HPR65547:HPS65549 HFV65547:HFW65549 GVZ65547:GWA65549 GMD65547:GME65549 GCH65547:GCI65549 FSL65547:FSM65549 FIP65547:FIQ65549 EYT65547:EYU65549 EOX65547:EOY65549 EFB65547:EFC65549 DVF65547:DVG65549 DLJ65547:DLK65549 DBN65547:DBO65549 CRR65547:CRS65549 CHV65547:CHW65549 BXZ65547:BYA65549 BOD65547:BOE65549 BEH65547:BEI65549 AUL65547:AUM65549 AKP65547:AKQ65549 AAT65547:AAU65549 QX65547:QY65549 HB65547:HC65549 K65547:L65549 WTN38:WTO43 WJR38:WJS43 VZV38:VZW43 VPZ38:VQA43 VGD38:VGE43 UWH38:UWI43 UML38:UMM43 UCP38:UCQ43 TST38:TSU43 TIX38:TIY43 SZB38:SZC43 SPF38:SPG43 SFJ38:SFK43 RVN38:RVO43 RLR38:RLS43 RBV38:RBW43 QRZ38:QSA43 QID38:QIE43 PYH38:PYI43 POL38:POM43 PEP38:PEQ43 OUT38:OUU43 OKX38:OKY43 OBB38:OBC43 NRF38:NRG43 NHJ38:NHK43 MXN38:MXO43 MNR38:MNS43 MDV38:MDW43 LTZ38:LUA43 LKD38:LKE43 LAH38:LAI43 KQL38:KQM43 KGP38:KGQ43 JWT38:JWU43 JMX38:JMY43 JDB38:JDC43 ITF38:ITG43 IJJ38:IJK43 HZN38:HZO43 HPR38:HPS43 HFV38:HFW43 GVZ38:GWA43 GMD38:GME43 GCH38:GCI43 FSL38:FSM43 FIP38:FIQ43 EYT38:EYU43 EOX38:EOY43 EFB38:EFC43 DVF38:DVG43 DLJ38:DLK43 DBN38:DBO43 CRR38:CRS43 CHV38:CHW43 BXZ38:BYA43 BOD38:BOE43 BEH38:BEI43 AUL38:AUM43 AKP38:AKQ43 AAT38:AAU43 QX38:QY43 K38:L43 GZ37:GZ44 WTL983051:WTL983054 WJP983051:WJP983054 VZT983051:VZT983054 VPX983051:VPX983054 VGB983051:VGB983054 UWF983051:UWF983054 UMJ983051:UMJ983054 UCN983051:UCN983054 TSR983051:TSR983054 TIV983051:TIV983054 SYZ983051:SYZ983054 SPD983051:SPD983054 SFH983051:SFH983054 RVL983051:RVL983054 RLP983051:RLP983054 RBT983051:RBT983054 QRX983051:QRX983054 QIB983051:QIB983054 PYF983051:PYF983054 POJ983051:POJ983054 PEN983051:PEN983054 OUR983051:OUR983054 OKV983051:OKV983054 OAZ983051:OAZ983054 NRD983051:NRD983054 NHH983051:NHH983054 MXL983051:MXL983054 MNP983051:MNP983054 MDT983051:MDT983054 LTX983051:LTX983054 LKB983051:LKB983054 LAF983051:LAF983054 KQJ983051:KQJ983054 KGN983051:KGN983054 JWR983051:JWR983054 JMV983051:JMV983054 JCZ983051:JCZ983054 ITD983051:ITD983054 IJH983051:IJH983054 HZL983051:HZL983054 HPP983051:HPP983054 HFT983051:HFT983054 GVX983051:GVX983054 GMB983051:GMB983054 GCF983051:GCF983054 FSJ983051:FSJ983054 FIN983051:FIN983054 EYR983051:EYR983054 EOV983051:EOV983054 EEZ983051:EEZ983054 DVD983051:DVD983054 DLH983051:DLH983054 DBL983051:DBL983054 CRP983051:CRP983054 CHT983051:CHT983054 BXX983051:BXX983054 BOB983051:BOB983054 BEF983051:BEF983054 AUJ983051:AUJ983054 AKN983051:AKN983054 AAR983051:AAR983054 QV983051:QV983054 GZ983051:GZ983054 WTL917515:WTL917518 WJP917515:WJP917518 VZT917515:VZT917518 VPX917515:VPX917518 VGB917515:VGB917518 UWF917515:UWF917518 UMJ917515:UMJ917518 UCN917515:UCN917518 TSR917515:TSR917518 TIV917515:TIV917518 SYZ917515:SYZ917518 SPD917515:SPD917518 SFH917515:SFH917518 RVL917515:RVL917518 RLP917515:RLP917518 RBT917515:RBT917518 QRX917515:QRX917518 QIB917515:QIB917518 PYF917515:PYF917518 POJ917515:POJ917518 PEN917515:PEN917518 OUR917515:OUR917518 OKV917515:OKV917518 OAZ917515:OAZ917518 NRD917515:NRD917518 NHH917515:NHH917518 MXL917515:MXL917518 MNP917515:MNP917518 MDT917515:MDT917518 LTX917515:LTX917518 LKB917515:LKB917518 LAF917515:LAF917518 KQJ917515:KQJ917518 KGN917515:KGN917518 JWR917515:JWR917518 JMV917515:JMV917518 JCZ917515:JCZ917518 ITD917515:ITD917518 IJH917515:IJH917518 HZL917515:HZL917518 HPP917515:HPP917518 HFT917515:HFT917518 GVX917515:GVX917518 GMB917515:GMB917518 GCF917515:GCF917518 FSJ917515:FSJ917518 FIN917515:FIN917518 EYR917515:EYR917518 EOV917515:EOV917518 EEZ917515:EEZ917518 DVD917515:DVD917518 DLH917515:DLH917518 DBL917515:DBL917518 CRP917515:CRP917518 CHT917515:CHT917518 BXX917515:BXX917518 BOB917515:BOB917518 BEF917515:BEF917518 AUJ917515:AUJ917518 AKN917515:AKN917518 AAR917515:AAR917518 QV917515:QV917518 GZ917515:GZ917518 WTL851979:WTL851982 WJP851979:WJP851982 VZT851979:VZT851982 VPX851979:VPX851982 VGB851979:VGB851982 UWF851979:UWF851982 UMJ851979:UMJ851982 UCN851979:UCN851982 TSR851979:TSR851982 TIV851979:TIV851982 SYZ851979:SYZ851982 SPD851979:SPD851982 SFH851979:SFH851982 RVL851979:RVL851982 RLP851979:RLP851982 RBT851979:RBT851982 QRX851979:QRX851982 QIB851979:QIB851982 PYF851979:PYF851982 POJ851979:POJ851982 PEN851979:PEN851982 OUR851979:OUR851982 OKV851979:OKV851982 OAZ851979:OAZ851982 NRD851979:NRD851982 NHH851979:NHH851982 MXL851979:MXL851982 MNP851979:MNP851982 MDT851979:MDT851982 LTX851979:LTX851982 LKB851979:LKB851982 LAF851979:LAF851982 KQJ851979:KQJ851982 KGN851979:KGN851982 JWR851979:JWR851982 JMV851979:JMV851982 JCZ851979:JCZ851982 ITD851979:ITD851982 IJH851979:IJH851982 HZL851979:HZL851982 HPP851979:HPP851982 HFT851979:HFT851982 GVX851979:GVX851982 GMB851979:GMB851982 GCF851979:GCF851982 FSJ851979:FSJ851982 FIN851979:FIN851982 EYR851979:EYR851982 EOV851979:EOV851982 EEZ851979:EEZ851982 DVD851979:DVD851982 DLH851979:DLH851982 DBL851979:DBL851982 CRP851979:CRP851982 CHT851979:CHT851982 BXX851979:BXX851982 BOB851979:BOB851982 BEF851979:BEF851982 AUJ851979:AUJ851982 AKN851979:AKN851982 AAR851979:AAR851982 QV851979:QV851982 GZ851979:GZ851982 WTL786443:WTL786446 WJP786443:WJP786446 VZT786443:VZT786446 VPX786443:VPX786446 VGB786443:VGB786446 UWF786443:UWF786446 UMJ786443:UMJ786446 UCN786443:UCN786446 TSR786443:TSR786446 TIV786443:TIV786446 SYZ786443:SYZ786446 SPD786443:SPD786446 SFH786443:SFH786446 RVL786443:RVL786446 RLP786443:RLP786446 RBT786443:RBT786446 QRX786443:QRX786446 QIB786443:QIB786446 PYF786443:PYF786446 POJ786443:POJ786446 PEN786443:PEN786446 OUR786443:OUR786446 OKV786443:OKV786446 OAZ786443:OAZ786446 NRD786443:NRD786446 NHH786443:NHH786446 MXL786443:MXL786446 MNP786443:MNP786446 MDT786443:MDT786446 LTX786443:LTX786446 LKB786443:LKB786446 LAF786443:LAF786446 KQJ786443:KQJ786446 KGN786443:KGN786446 JWR786443:JWR786446 JMV786443:JMV786446 JCZ786443:JCZ786446 ITD786443:ITD786446 IJH786443:IJH786446 HZL786443:HZL786446 HPP786443:HPP786446 HFT786443:HFT786446 GVX786443:GVX786446 GMB786443:GMB786446 GCF786443:GCF786446 FSJ786443:FSJ786446 FIN786443:FIN786446 EYR786443:EYR786446 EOV786443:EOV786446 EEZ786443:EEZ786446 DVD786443:DVD786446 DLH786443:DLH786446 DBL786443:DBL786446 CRP786443:CRP786446 CHT786443:CHT786446 BXX786443:BXX786446 BOB786443:BOB786446 BEF786443:BEF786446 AUJ786443:AUJ786446 AKN786443:AKN786446 AAR786443:AAR786446 QV786443:QV786446 GZ786443:GZ786446 WTL720907:WTL720910 WJP720907:WJP720910 VZT720907:VZT720910 VPX720907:VPX720910 VGB720907:VGB720910 UWF720907:UWF720910 UMJ720907:UMJ720910 UCN720907:UCN720910 TSR720907:TSR720910 TIV720907:TIV720910 SYZ720907:SYZ720910 SPD720907:SPD720910 SFH720907:SFH720910 RVL720907:RVL720910 RLP720907:RLP720910 RBT720907:RBT720910 QRX720907:QRX720910 QIB720907:QIB720910 PYF720907:PYF720910 POJ720907:POJ720910 PEN720907:PEN720910 OUR720907:OUR720910 OKV720907:OKV720910 OAZ720907:OAZ720910 NRD720907:NRD720910 NHH720907:NHH720910 MXL720907:MXL720910 MNP720907:MNP720910 MDT720907:MDT720910 LTX720907:LTX720910 LKB720907:LKB720910 LAF720907:LAF720910 KQJ720907:KQJ720910 KGN720907:KGN720910 JWR720907:JWR720910 JMV720907:JMV720910 JCZ720907:JCZ720910 ITD720907:ITD720910 IJH720907:IJH720910 HZL720907:HZL720910 HPP720907:HPP720910 HFT720907:HFT720910 GVX720907:GVX720910 GMB720907:GMB720910 GCF720907:GCF720910 FSJ720907:FSJ720910 FIN720907:FIN720910 EYR720907:EYR720910 EOV720907:EOV720910 EEZ720907:EEZ720910 DVD720907:DVD720910 DLH720907:DLH720910 DBL720907:DBL720910 CRP720907:CRP720910 CHT720907:CHT720910 BXX720907:BXX720910 BOB720907:BOB720910 BEF720907:BEF720910 AUJ720907:AUJ720910 AKN720907:AKN720910 AAR720907:AAR720910 QV720907:QV720910 GZ720907:GZ720910 WTL655371:WTL655374 WJP655371:WJP655374 VZT655371:VZT655374 VPX655371:VPX655374 VGB655371:VGB655374 UWF655371:UWF655374 UMJ655371:UMJ655374 UCN655371:UCN655374 TSR655371:TSR655374 TIV655371:TIV655374 SYZ655371:SYZ655374 SPD655371:SPD655374 SFH655371:SFH655374 RVL655371:RVL655374 RLP655371:RLP655374 RBT655371:RBT655374 QRX655371:QRX655374 QIB655371:QIB655374 PYF655371:PYF655374 POJ655371:POJ655374 PEN655371:PEN655374 OUR655371:OUR655374 OKV655371:OKV655374 OAZ655371:OAZ655374 NRD655371:NRD655374 NHH655371:NHH655374 MXL655371:MXL655374 MNP655371:MNP655374 MDT655371:MDT655374 LTX655371:LTX655374 LKB655371:LKB655374 LAF655371:LAF655374 KQJ655371:KQJ655374 KGN655371:KGN655374 JWR655371:JWR655374 JMV655371:JMV655374 JCZ655371:JCZ655374 ITD655371:ITD655374 IJH655371:IJH655374 HZL655371:HZL655374 HPP655371:HPP655374 HFT655371:HFT655374 GVX655371:GVX655374 GMB655371:GMB655374 GCF655371:GCF655374 FSJ655371:FSJ655374 FIN655371:FIN655374 EYR655371:EYR655374 EOV655371:EOV655374 EEZ655371:EEZ655374 DVD655371:DVD655374 DLH655371:DLH655374 DBL655371:DBL655374 CRP655371:CRP655374 CHT655371:CHT655374 BXX655371:BXX655374 BOB655371:BOB655374 BEF655371:BEF655374 AUJ655371:AUJ655374 AKN655371:AKN655374 AAR655371:AAR655374 QV655371:QV655374 GZ655371:GZ655374 WTL589835:WTL589838 WJP589835:WJP589838 VZT589835:VZT589838 VPX589835:VPX589838 VGB589835:VGB589838 UWF589835:UWF589838 UMJ589835:UMJ589838 UCN589835:UCN589838 TSR589835:TSR589838 TIV589835:TIV589838 SYZ589835:SYZ589838 SPD589835:SPD589838 SFH589835:SFH589838 RVL589835:RVL589838 RLP589835:RLP589838 RBT589835:RBT589838 QRX589835:QRX589838 QIB589835:QIB589838 PYF589835:PYF589838 POJ589835:POJ589838 PEN589835:PEN589838 OUR589835:OUR589838 OKV589835:OKV589838 OAZ589835:OAZ589838 NRD589835:NRD589838 NHH589835:NHH589838 MXL589835:MXL589838 MNP589835:MNP589838 MDT589835:MDT589838 LTX589835:LTX589838 LKB589835:LKB589838 LAF589835:LAF589838 KQJ589835:KQJ589838 KGN589835:KGN589838 JWR589835:JWR589838 JMV589835:JMV589838 JCZ589835:JCZ589838 ITD589835:ITD589838 IJH589835:IJH589838 HZL589835:HZL589838 HPP589835:HPP589838 HFT589835:HFT589838 GVX589835:GVX589838 GMB589835:GMB589838 GCF589835:GCF589838 FSJ589835:FSJ589838 FIN589835:FIN589838 EYR589835:EYR589838 EOV589835:EOV589838 EEZ589835:EEZ589838 DVD589835:DVD589838 DLH589835:DLH589838 DBL589835:DBL589838 CRP589835:CRP589838 CHT589835:CHT589838 BXX589835:BXX589838 BOB589835:BOB589838 BEF589835:BEF589838 AUJ589835:AUJ589838 AKN589835:AKN589838 AAR589835:AAR589838 QV589835:QV589838 GZ589835:GZ589838 WTL524299:WTL524302 WJP524299:WJP524302 VZT524299:VZT524302 VPX524299:VPX524302 VGB524299:VGB524302 UWF524299:UWF524302 UMJ524299:UMJ524302 UCN524299:UCN524302 TSR524299:TSR524302 TIV524299:TIV524302 SYZ524299:SYZ524302 SPD524299:SPD524302 SFH524299:SFH524302 RVL524299:RVL524302 RLP524299:RLP524302 RBT524299:RBT524302 QRX524299:QRX524302 QIB524299:QIB524302 PYF524299:PYF524302 POJ524299:POJ524302 PEN524299:PEN524302 OUR524299:OUR524302 OKV524299:OKV524302 OAZ524299:OAZ524302 NRD524299:NRD524302 NHH524299:NHH524302 MXL524299:MXL524302 MNP524299:MNP524302 MDT524299:MDT524302 LTX524299:LTX524302 LKB524299:LKB524302 LAF524299:LAF524302 KQJ524299:KQJ524302 KGN524299:KGN524302 JWR524299:JWR524302 JMV524299:JMV524302 JCZ524299:JCZ524302 ITD524299:ITD524302 IJH524299:IJH524302 HZL524299:HZL524302 HPP524299:HPP524302 HFT524299:HFT524302 GVX524299:GVX524302 GMB524299:GMB524302 GCF524299:GCF524302 FSJ524299:FSJ524302 FIN524299:FIN524302 EYR524299:EYR524302 EOV524299:EOV524302 EEZ524299:EEZ524302 DVD524299:DVD524302 DLH524299:DLH524302 DBL524299:DBL524302 CRP524299:CRP524302 CHT524299:CHT524302 BXX524299:BXX524302 BOB524299:BOB524302 BEF524299:BEF524302 AUJ524299:AUJ524302 AKN524299:AKN524302 AAR524299:AAR524302 QV524299:QV524302 GZ524299:GZ524302 WTL458763:WTL458766 WJP458763:WJP458766 VZT458763:VZT458766 VPX458763:VPX458766 VGB458763:VGB458766 UWF458763:UWF458766 UMJ458763:UMJ458766 UCN458763:UCN458766 TSR458763:TSR458766 TIV458763:TIV458766 SYZ458763:SYZ458766 SPD458763:SPD458766 SFH458763:SFH458766 RVL458763:RVL458766 RLP458763:RLP458766 RBT458763:RBT458766 QRX458763:QRX458766 QIB458763:QIB458766 PYF458763:PYF458766 POJ458763:POJ458766 PEN458763:PEN458766 OUR458763:OUR458766 OKV458763:OKV458766 OAZ458763:OAZ458766 NRD458763:NRD458766 NHH458763:NHH458766 MXL458763:MXL458766 MNP458763:MNP458766 MDT458763:MDT458766 LTX458763:LTX458766 LKB458763:LKB458766 LAF458763:LAF458766 KQJ458763:KQJ458766 KGN458763:KGN458766 JWR458763:JWR458766 JMV458763:JMV458766 JCZ458763:JCZ458766 ITD458763:ITD458766 IJH458763:IJH458766 HZL458763:HZL458766 HPP458763:HPP458766 HFT458763:HFT458766 GVX458763:GVX458766 GMB458763:GMB458766 GCF458763:GCF458766 FSJ458763:FSJ458766 FIN458763:FIN458766 EYR458763:EYR458766 EOV458763:EOV458766 EEZ458763:EEZ458766 DVD458763:DVD458766 DLH458763:DLH458766 DBL458763:DBL458766 CRP458763:CRP458766 CHT458763:CHT458766 BXX458763:BXX458766 BOB458763:BOB458766 BEF458763:BEF458766 AUJ458763:AUJ458766 AKN458763:AKN458766 AAR458763:AAR458766 QV458763:QV458766 GZ458763:GZ458766 WTL393227:WTL393230 WJP393227:WJP393230 VZT393227:VZT393230 VPX393227:VPX393230 VGB393227:VGB393230 UWF393227:UWF393230 UMJ393227:UMJ393230 UCN393227:UCN393230 TSR393227:TSR393230 TIV393227:TIV393230 SYZ393227:SYZ393230 SPD393227:SPD393230 SFH393227:SFH393230 RVL393227:RVL393230 RLP393227:RLP393230 RBT393227:RBT393230 QRX393227:QRX393230 QIB393227:QIB393230 PYF393227:PYF393230 POJ393227:POJ393230 PEN393227:PEN393230 OUR393227:OUR393230 OKV393227:OKV393230 OAZ393227:OAZ393230 NRD393227:NRD393230 NHH393227:NHH393230 MXL393227:MXL393230 MNP393227:MNP393230 MDT393227:MDT393230 LTX393227:LTX393230 LKB393227:LKB393230 LAF393227:LAF393230 KQJ393227:KQJ393230 KGN393227:KGN393230 JWR393227:JWR393230 JMV393227:JMV393230 JCZ393227:JCZ393230 ITD393227:ITD393230 IJH393227:IJH393230 HZL393227:HZL393230 HPP393227:HPP393230 HFT393227:HFT393230 GVX393227:GVX393230 GMB393227:GMB393230 GCF393227:GCF393230 FSJ393227:FSJ393230 FIN393227:FIN393230 EYR393227:EYR393230 EOV393227:EOV393230 EEZ393227:EEZ393230 DVD393227:DVD393230 DLH393227:DLH393230 DBL393227:DBL393230 CRP393227:CRP393230 CHT393227:CHT393230 BXX393227:BXX393230 BOB393227:BOB393230 BEF393227:BEF393230 AUJ393227:AUJ393230 AKN393227:AKN393230 AAR393227:AAR393230 QV393227:QV393230 GZ393227:GZ393230 WTL327691:WTL327694 WJP327691:WJP327694 VZT327691:VZT327694 VPX327691:VPX327694 VGB327691:VGB327694 UWF327691:UWF327694 UMJ327691:UMJ327694 UCN327691:UCN327694 TSR327691:TSR327694 TIV327691:TIV327694 SYZ327691:SYZ327694 SPD327691:SPD327694 SFH327691:SFH327694 RVL327691:RVL327694 RLP327691:RLP327694 RBT327691:RBT327694 QRX327691:QRX327694 QIB327691:QIB327694 PYF327691:PYF327694 POJ327691:POJ327694 PEN327691:PEN327694 OUR327691:OUR327694 OKV327691:OKV327694 OAZ327691:OAZ327694 NRD327691:NRD327694 NHH327691:NHH327694 MXL327691:MXL327694 MNP327691:MNP327694 MDT327691:MDT327694 LTX327691:LTX327694 LKB327691:LKB327694 LAF327691:LAF327694 KQJ327691:KQJ327694 KGN327691:KGN327694 JWR327691:JWR327694 JMV327691:JMV327694 JCZ327691:JCZ327694 ITD327691:ITD327694 IJH327691:IJH327694 HZL327691:HZL327694 HPP327691:HPP327694 HFT327691:HFT327694 GVX327691:GVX327694 GMB327691:GMB327694 GCF327691:GCF327694 FSJ327691:FSJ327694 FIN327691:FIN327694 EYR327691:EYR327694 EOV327691:EOV327694 EEZ327691:EEZ327694 DVD327691:DVD327694 DLH327691:DLH327694 DBL327691:DBL327694 CRP327691:CRP327694 CHT327691:CHT327694 BXX327691:BXX327694 BOB327691:BOB327694 BEF327691:BEF327694 AUJ327691:AUJ327694 AKN327691:AKN327694 AAR327691:AAR327694 QV327691:QV327694 GZ327691:GZ327694 WTL262155:WTL262158 WJP262155:WJP262158 VZT262155:VZT262158 VPX262155:VPX262158 VGB262155:VGB262158 UWF262155:UWF262158 UMJ262155:UMJ262158 UCN262155:UCN262158 TSR262155:TSR262158 TIV262155:TIV262158 SYZ262155:SYZ262158 SPD262155:SPD262158 SFH262155:SFH262158 RVL262155:RVL262158 RLP262155:RLP262158 RBT262155:RBT262158 QRX262155:QRX262158 QIB262155:QIB262158 PYF262155:PYF262158 POJ262155:POJ262158 PEN262155:PEN262158 OUR262155:OUR262158 OKV262155:OKV262158 OAZ262155:OAZ262158 NRD262155:NRD262158 NHH262155:NHH262158 MXL262155:MXL262158 MNP262155:MNP262158 MDT262155:MDT262158 LTX262155:LTX262158 LKB262155:LKB262158 LAF262155:LAF262158 KQJ262155:KQJ262158 KGN262155:KGN262158 JWR262155:JWR262158 JMV262155:JMV262158 JCZ262155:JCZ262158 ITD262155:ITD262158 IJH262155:IJH262158 HZL262155:HZL262158 HPP262155:HPP262158 HFT262155:HFT262158 GVX262155:GVX262158 GMB262155:GMB262158 GCF262155:GCF262158 FSJ262155:FSJ262158 FIN262155:FIN262158 EYR262155:EYR262158 EOV262155:EOV262158 EEZ262155:EEZ262158 DVD262155:DVD262158 DLH262155:DLH262158 DBL262155:DBL262158 CRP262155:CRP262158 CHT262155:CHT262158 BXX262155:BXX262158 BOB262155:BOB262158 BEF262155:BEF262158 AUJ262155:AUJ262158 AKN262155:AKN262158 AAR262155:AAR262158 QV262155:QV262158 GZ262155:GZ262158 WTL196619:WTL196622 WJP196619:WJP196622 VZT196619:VZT196622 VPX196619:VPX196622 VGB196619:VGB196622 UWF196619:UWF196622 UMJ196619:UMJ196622 UCN196619:UCN196622 TSR196619:TSR196622 TIV196619:TIV196622 SYZ196619:SYZ196622 SPD196619:SPD196622 SFH196619:SFH196622 RVL196619:RVL196622 RLP196619:RLP196622 RBT196619:RBT196622 QRX196619:QRX196622 QIB196619:QIB196622 PYF196619:PYF196622 POJ196619:POJ196622 PEN196619:PEN196622 OUR196619:OUR196622 OKV196619:OKV196622 OAZ196619:OAZ196622 NRD196619:NRD196622 NHH196619:NHH196622 MXL196619:MXL196622 MNP196619:MNP196622 MDT196619:MDT196622 LTX196619:LTX196622 LKB196619:LKB196622 LAF196619:LAF196622 KQJ196619:KQJ196622 KGN196619:KGN196622 JWR196619:JWR196622 JMV196619:JMV196622 JCZ196619:JCZ196622 ITD196619:ITD196622 IJH196619:IJH196622 HZL196619:HZL196622 HPP196619:HPP196622 HFT196619:HFT196622 GVX196619:GVX196622 GMB196619:GMB196622 GCF196619:GCF196622 FSJ196619:FSJ196622 FIN196619:FIN196622 EYR196619:EYR196622 EOV196619:EOV196622 EEZ196619:EEZ196622 DVD196619:DVD196622 DLH196619:DLH196622 DBL196619:DBL196622 CRP196619:CRP196622 CHT196619:CHT196622 BXX196619:BXX196622 BOB196619:BOB196622 BEF196619:BEF196622 AUJ196619:AUJ196622 AKN196619:AKN196622 AAR196619:AAR196622 QV196619:QV196622 GZ196619:GZ196622 WTL131083:WTL131086 WJP131083:WJP131086 VZT131083:VZT131086 VPX131083:VPX131086 VGB131083:VGB131086 UWF131083:UWF131086 UMJ131083:UMJ131086 UCN131083:UCN131086 TSR131083:TSR131086 TIV131083:TIV131086 SYZ131083:SYZ131086 SPD131083:SPD131086 SFH131083:SFH131086 RVL131083:RVL131086 RLP131083:RLP131086 RBT131083:RBT131086 QRX131083:QRX131086 QIB131083:QIB131086 PYF131083:PYF131086 POJ131083:POJ131086 PEN131083:PEN131086 OUR131083:OUR131086 OKV131083:OKV131086 OAZ131083:OAZ131086 NRD131083:NRD131086 NHH131083:NHH131086 MXL131083:MXL131086 MNP131083:MNP131086 MDT131083:MDT131086 LTX131083:LTX131086 LKB131083:LKB131086 LAF131083:LAF131086 KQJ131083:KQJ131086 KGN131083:KGN131086 JWR131083:JWR131086 JMV131083:JMV131086 JCZ131083:JCZ131086 ITD131083:ITD131086 IJH131083:IJH131086 HZL131083:HZL131086 HPP131083:HPP131086 HFT131083:HFT131086 GVX131083:GVX131086 GMB131083:GMB131086 GCF131083:GCF131086 FSJ131083:FSJ131086 FIN131083:FIN131086 EYR131083:EYR131086 EOV131083:EOV131086 EEZ131083:EEZ131086 DVD131083:DVD131086 DLH131083:DLH131086 DBL131083:DBL131086 CRP131083:CRP131086 CHT131083:CHT131086 BXX131083:BXX131086 BOB131083:BOB131086 BEF131083:BEF131086 AUJ131083:AUJ131086 AKN131083:AKN131086 AAR131083:AAR131086 QV131083:QV131086 GZ131083:GZ131086 WTL65547:WTL65550 WJP65547:WJP65550 VZT65547:VZT65550 VPX65547:VPX65550 VGB65547:VGB65550 UWF65547:UWF65550 UMJ65547:UMJ65550 UCN65547:UCN65550 TSR65547:TSR65550 TIV65547:TIV65550 SYZ65547:SYZ65550 SPD65547:SPD65550 SFH65547:SFH65550 RVL65547:RVL65550 RLP65547:RLP65550 RBT65547:RBT65550 QRX65547:QRX65550 QIB65547:QIB65550 PYF65547:PYF65550 POJ65547:POJ65550 PEN65547:PEN65550 OUR65547:OUR65550 OKV65547:OKV65550 OAZ65547:OAZ65550 NRD65547:NRD65550 NHH65547:NHH65550 MXL65547:MXL65550 MNP65547:MNP65550 MDT65547:MDT65550 LTX65547:LTX65550 LKB65547:LKB65550 LAF65547:LAF65550 KQJ65547:KQJ65550 KGN65547:KGN65550 JWR65547:JWR65550 JMV65547:JMV65550 JCZ65547:JCZ65550 ITD65547:ITD65550 IJH65547:IJH65550 HZL65547:HZL65550 HPP65547:HPP65550 HFT65547:HFT65550 GVX65547:GVX65550 GMB65547:GMB65550 GCF65547:GCF65550 FSJ65547:FSJ65550 FIN65547:FIN65550 EYR65547:EYR65550 EOV65547:EOV65550 EEZ65547:EEZ65550 DVD65547:DVD65550 DLH65547:DLH65550 DBL65547:DBL65550 CRP65547:CRP65550 CHT65547:CHT65550 BXX65547:BXX65550 BOB65547:BOB65550 BEF65547:BEF65550 AUJ65547:AUJ65550 AKN65547:AKN65550 AAR65547:AAR65550 QV65547:QV65550 GZ65547:GZ65550 WTL37:WTL44 WJP37:WJP44 VZT37:VZT44 VPX37:VPX44 VGB37:VGB44 UWF37:UWF44 UMJ37:UMJ44 UCN37:UCN44 TSR37:TSR44 TIV37:TIV44 SYZ37:SYZ44 SPD37:SPD44 SFH37:SFH44 RVL37:RVL44 RLP37:RLP44 RBT37:RBT44 QRX37:QRX44 QIB37:QIB44 PYF37:PYF44 POJ37:POJ44 PEN37:PEN44 OUR37:OUR44 OKV37:OKV44 OAZ37:OAZ44 NRD37:NRD44 NHH37:NHH44 MXL37:MXL44 MNP37:MNP44 MDT37:MDT44 LTX37:LTX44 LKB37:LKB44 LAF37:LAF44 KQJ37:KQJ44 KGN37:KGN44 JWR37:JWR44 JMV37:JMV44 JCZ37:JCZ44 ITD37:ITD44 IJH37:IJH44 HZL37:HZL44 HPP37:HPP44 HFT37:HFT44 GVX37:GVX44 GMB37:GMB44 GCF37:GCF44 FSJ37:FSJ44 FIN37:FIN44 EYR37:EYR44 EOV37:EOV44 EEZ37:EEZ44 DVD37:DVD44 DLH37:DLH44 DBL37:DBL44 CRP37:CRP44 CHT37:CHT44 BXX37:BXX44 BOB37:BOB44 BEF37:BEF44 AUJ37:AUJ44 AKN37:AKN44 AAR37:AAR44 QV37:QV44</xm:sqref>
        </x14:dataValidation>
        <x14:dataValidation type="list" allowBlank="1" showInputMessage="1" showErrorMessage="1" xr:uid="{34DC5E7C-93D3-4D1F-958F-3B21F623B6D3}">
          <x14:formula1>
            <xm:f>"5,,4,3,2,1"</xm:f>
          </x14:formula1>
          <xm:sqref>G65540:H65540 WTI983066:WTJ983067 WJM983066:WJN983067 VZQ983066:VZR983067 VPU983066:VPV983067 VFY983066:VFZ983067 UWC983066:UWD983067 UMG983066:UMH983067 UCK983066:UCL983067 TSO983066:TSP983067 TIS983066:TIT983067 SYW983066:SYX983067 SPA983066:SPB983067 SFE983066:SFF983067 RVI983066:RVJ983067 RLM983066:RLN983067 RBQ983066:RBR983067 QRU983066:QRV983067 QHY983066:QHZ983067 PYC983066:PYD983067 POG983066:POH983067 PEK983066:PEL983067 OUO983066:OUP983067 OKS983066:OKT983067 OAW983066:OAX983067 NRA983066:NRB983067 NHE983066:NHF983067 MXI983066:MXJ983067 MNM983066:MNN983067 MDQ983066:MDR983067 LTU983066:LTV983067 LJY983066:LJZ983067 LAC983066:LAD983067 KQG983066:KQH983067 KGK983066:KGL983067 JWO983066:JWP983067 JMS983066:JMT983067 JCW983066:JCX983067 ITA983066:ITB983067 IJE983066:IJF983067 HZI983066:HZJ983067 HPM983066:HPN983067 HFQ983066:HFR983067 GVU983066:GVV983067 GLY983066:GLZ983067 GCC983066:GCD983067 FSG983066:FSH983067 FIK983066:FIL983067 EYO983066:EYP983067 EOS983066:EOT983067 EEW983066:EEX983067 DVA983066:DVB983067 DLE983066:DLF983067 DBI983066:DBJ983067 CRM983066:CRN983067 CHQ983066:CHR983067 BXU983066:BXV983067 BNY983066:BNZ983067 BEC983066:BED983067 AUG983066:AUH983067 AKK983066:AKL983067 AAO983066:AAP983067 QS983066:QT983067 GW983066:GX983067 G983066:H983067 WTI917530:WTJ917531 WJM917530:WJN917531 VZQ917530:VZR917531 VPU917530:VPV917531 VFY917530:VFZ917531 UWC917530:UWD917531 UMG917530:UMH917531 UCK917530:UCL917531 TSO917530:TSP917531 TIS917530:TIT917531 SYW917530:SYX917531 SPA917530:SPB917531 SFE917530:SFF917531 RVI917530:RVJ917531 RLM917530:RLN917531 RBQ917530:RBR917531 QRU917530:QRV917531 QHY917530:QHZ917531 PYC917530:PYD917531 POG917530:POH917531 PEK917530:PEL917531 OUO917530:OUP917531 OKS917530:OKT917531 OAW917530:OAX917531 NRA917530:NRB917531 NHE917530:NHF917531 MXI917530:MXJ917531 MNM917530:MNN917531 MDQ917530:MDR917531 LTU917530:LTV917531 LJY917530:LJZ917531 LAC917530:LAD917531 KQG917530:KQH917531 KGK917530:KGL917531 JWO917530:JWP917531 JMS917530:JMT917531 JCW917530:JCX917531 ITA917530:ITB917531 IJE917530:IJF917531 HZI917530:HZJ917531 HPM917530:HPN917531 HFQ917530:HFR917531 GVU917530:GVV917531 GLY917530:GLZ917531 GCC917530:GCD917531 FSG917530:FSH917531 FIK917530:FIL917531 EYO917530:EYP917531 EOS917530:EOT917531 EEW917530:EEX917531 DVA917530:DVB917531 DLE917530:DLF917531 DBI917530:DBJ917531 CRM917530:CRN917531 CHQ917530:CHR917531 BXU917530:BXV917531 BNY917530:BNZ917531 BEC917530:BED917531 AUG917530:AUH917531 AKK917530:AKL917531 AAO917530:AAP917531 QS917530:QT917531 GW917530:GX917531 G917530:H917531 WTI851994:WTJ851995 WJM851994:WJN851995 VZQ851994:VZR851995 VPU851994:VPV851995 VFY851994:VFZ851995 UWC851994:UWD851995 UMG851994:UMH851995 UCK851994:UCL851995 TSO851994:TSP851995 TIS851994:TIT851995 SYW851994:SYX851995 SPA851994:SPB851995 SFE851994:SFF851995 RVI851994:RVJ851995 RLM851994:RLN851995 RBQ851994:RBR851995 QRU851994:QRV851995 QHY851994:QHZ851995 PYC851994:PYD851995 POG851994:POH851995 PEK851994:PEL851995 OUO851994:OUP851995 OKS851994:OKT851995 OAW851994:OAX851995 NRA851994:NRB851995 NHE851994:NHF851995 MXI851994:MXJ851995 MNM851994:MNN851995 MDQ851994:MDR851995 LTU851994:LTV851995 LJY851994:LJZ851995 LAC851994:LAD851995 KQG851994:KQH851995 KGK851994:KGL851995 JWO851994:JWP851995 JMS851994:JMT851995 JCW851994:JCX851995 ITA851994:ITB851995 IJE851994:IJF851995 HZI851994:HZJ851995 HPM851994:HPN851995 HFQ851994:HFR851995 GVU851994:GVV851995 GLY851994:GLZ851995 GCC851994:GCD851995 FSG851994:FSH851995 FIK851994:FIL851995 EYO851994:EYP851995 EOS851994:EOT851995 EEW851994:EEX851995 DVA851994:DVB851995 DLE851994:DLF851995 DBI851994:DBJ851995 CRM851994:CRN851995 CHQ851994:CHR851995 BXU851994:BXV851995 BNY851994:BNZ851995 BEC851994:BED851995 AUG851994:AUH851995 AKK851994:AKL851995 AAO851994:AAP851995 QS851994:QT851995 GW851994:GX851995 G851994:H851995 WTI786458:WTJ786459 WJM786458:WJN786459 VZQ786458:VZR786459 VPU786458:VPV786459 VFY786458:VFZ786459 UWC786458:UWD786459 UMG786458:UMH786459 UCK786458:UCL786459 TSO786458:TSP786459 TIS786458:TIT786459 SYW786458:SYX786459 SPA786458:SPB786459 SFE786458:SFF786459 RVI786458:RVJ786459 RLM786458:RLN786459 RBQ786458:RBR786459 QRU786458:QRV786459 QHY786458:QHZ786459 PYC786458:PYD786459 POG786458:POH786459 PEK786458:PEL786459 OUO786458:OUP786459 OKS786458:OKT786459 OAW786458:OAX786459 NRA786458:NRB786459 NHE786458:NHF786459 MXI786458:MXJ786459 MNM786458:MNN786459 MDQ786458:MDR786459 LTU786458:LTV786459 LJY786458:LJZ786459 LAC786458:LAD786459 KQG786458:KQH786459 KGK786458:KGL786459 JWO786458:JWP786459 JMS786458:JMT786459 JCW786458:JCX786459 ITA786458:ITB786459 IJE786458:IJF786459 HZI786458:HZJ786459 HPM786458:HPN786459 HFQ786458:HFR786459 GVU786458:GVV786459 GLY786458:GLZ786459 GCC786458:GCD786459 FSG786458:FSH786459 FIK786458:FIL786459 EYO786458:EYP786459 EOS786458:EOT786459 EEW786458:EEX786459 DVA786458:DVB786459 DLE786458:DLF786459 DBI786458:DBJ786459 CRM786458:CRN786459 CHQ786458:CHR786459 BXU786458:BXV786459 BNY786458:BNZ786459 BEC786458:BED786459 AUG786458:AUH786459 AKK786458:AKL786459 AAO786458:AAP786459 QS786458:QT786459 GW786458:GX786459 G786458:H786459 WTI720922:WTJ720923 WJM720922:WJN720923 VZQ720922:VZR720923 VPU720922:VPV720923 VFY720922:VFZ720923 UWC720922:UWD720923 UMG720922:UMH720923 UCK720922:UCL720923 TSO720922:TSP720923 TIS720922:TIT720923 SYW720922:SYX720923 SPA720922:SPB720923 SFE720922:SFF720923 RVI720922:RVJ720923 RLM720922:RLN720923 RBQ720922:RBR720923 QRU720922:QRV720923 QHY720922:QHZ720923 PYC720922:PYD720923 POG720922:POH720923 PEK720922:PEL720923 OUO720922:OUP720923 OKS720922:OKT720923 OAW720922:OAX720923 NRA720922:NRB720923 NHE720922:NHF720923 MXI720922:MXJ720923 MNM720922:MNN720923 MDQ720922:MDR720923 LTU720922:LTV720923 LJY720922:LJZ720923 LAC720922:LAD720923 KQG720922:KQH720923 KGK720922:KGL720923 JWO720922:JWP720923 JMS720922:JMT720923 JCW720922:JCX720923 ITA720922:ITB720923 IJE720922:IJF720923 HZI720922:HZJ720923 HPM720922:HPN720923 HFQ720922:HFR720923 GVU720922:GVV720923 GLY720922:GLZ720923 GCC720922:GCD720923 FSG720922:FSH720923 FIK720922:FIL720923 EYO720922:EYP720923 EOS720922:EOT720923 EEW720922:EEX720923 DVA720922:DVB720923 DLE720922:DLF720923 DBI720922:DBJ720923 CRM720922:CRN720923 CHQ720922:CHR720923 BXU720922:BXV720923 BNY720922:BNZ720923 BEC720922:BED720923 AUG720922:AUH720923 AKK720922:AKL720923 AAO720922:AAP720923 QS720922:QT720923 GW720922:GX720923 G720922:H720923 WTI655386:WTJ655387 WJM655386:WJN655387 VZQ655386:VZR655387 VPU655386:VPV655387 VFY655386:VFZ655387 UWC655386:UWD655387 UMG655386:UMH655387 UCK655386:UCL655387 TSO655386:TSP655387 TIS655386:TIT655387 SYW655386:SYX655387 SPA655386:SPB655387 SFE655386:SFF655387 RVI655386:RVJ655387 RLM655386:RLN655387 RBQ655386:RBR655387 QRU655386:QRV655387 QHY655386:QHZ655387 PYC655386:PYD655387 POG655386:POH655387 PEK655386:PEL655387 OUO655386:OUP655387 OKS655386:OKT655387 OAW655386:OAX655387 NRA655386:NRB655387 NHE655386:NHF655387 MXI655386:MXJ655387 MNM655386:MNN655387 MDQ655386:MDR655387 LTU655386:LTV655387 LJY655386:LJZ655387 LAC655386:LAD655387 KQG655386:KQH655387 KGK655386:KGL655387 JWO655386:JWP655387 JMS655386:JMT655387 JCW655386:JCX655387 ITA655386:ITB655387 IJE655386:IJF655387 HZI655386:HZJ655387 HPM655386:HPN655387 HFQ655386:HFR655387 GVU655386:GVV655387 GLY655386:GLZ655387 GCC655386:GCD655387 FSG655386:FSH655387 FIK655386:FIL655387 EYO655386:EYP655387 EOS655386:EOT655387 EEW655386:EEX655387 DVA655386:DVB655387 DLE655386:DLF655387 DBI655386:DBJ655387 CRM655386:CRN655387 CHQ655386:CHR655387 BXU655386:BXV655387 BNY655386:BNZ655387 BEC655386:BED655387 AUG655386:AUH655387 AKK655386:AKL655387 AAO655386:AAP655387 QS655386:QT655387 GW655386:GX655387 G655386:H655387 WTI589850:WTJ589851 WJM589850:WJN589851 VZQ589850:VZR589851 VPU589850:VPV589851 VFY589850:VFZ589851 UWC589850:UWD589851 UMG589850:UMH589851 UCK589850:UCL589851 TSO589850:TSP589851 TIS589850:TIT589851 SYW589850:SYX589851 SPA589850:SPB589851 SFE589850:SFF589851 RVI589850:RVJ589851 RLM589850:RLN589851 RBQ589850:RBR589851 QRU589850:QRV589851 QHY589850:QHZ589851 PYC589850:PYD589851 POG589850:POH589851 PEK589850:PEL589851 OUO589850:OUP589851 OKS589850:OKT589851 OAW589850:OAX589851 NRA589850:NRB589851 NHE589850:NHF589851 MXI589850:MXJ589851 MNM589850:MNN589851 MDQ589850:MDR589851 LTU589850:LTV589851 LJY589850:LJZ589851 LAC589850:LAD589851 KQG589850:KQH589851 KGK589850:KGL589851 JWO589850:JWP589851 JMS589850:JMT589851 JCW589850:JCX589851 ITA589850:ITB589851 IJE589850:IJF589851 HZI589850:HZJ589851 HPM589850:HPN589851 HFQ589850:HFR589851 GVU589850:GVV589851 GLY589850:GLZ589851 GCC589850:GCD589851 FSG589850:FSH589851 FIK589850:FIL589851 EYO589850:EYP589851 EOS589850:EOT589851 EEW589850:EEX589851 DVA589850:DVB589851 DLE589850:DLF589851 DBI589850:DBJ589851 CRM589850:CRN589851 CHQ589850:CHR589851 BXU589850:BXV589851 BNY589850:BNZ589851 BEC589850:BED589851 AUG589850:AUH589851 AKK589850:AKL589851 AAO589850:AAP589851 QS589850:QT589851 GW589850:GX589851 G589850:H589851 WTI524314:WTJ524315 WJM524314:WJN524315 VZQ524314:VZR524315 VPU524314:VPV524315 VFY524314:VFZ524315 UWC524314:UWD524315 UMG524314:UMH524315 UCK524314:UCL524315 TSO524314:TSP524315 TIS524314:TIT524315 SYW524314:SYX524315 SPA524314:SPB524315 SFE524314:SFF524315 RVI524314:RVJ524315 RLM524314:RLN524315 RBQ524314:RBR524315 QRU524314:QRV524315 QHY524314:QHZ524315 PYC524314:PYD524315 POG524314:POH524315 PEK524314:PEL524315 OUO524314:OUP524315 OKS524314:OKT524315 OAW524314:OAX524315 NRA524314:NRB524315 NHE524314:NHF524315 MXI524314:MXJ524315 MNM524314:MNN524315 MDQ524314:MDR524315 LTU524314:LTV524315 LJY524314:LJZ524315 LAC524314:LAD524315 KQG524314:KQH524315 KGK524314:KGL524315 JWO524314:JWP524315 JMS524314:JMT524315 JCW524314:JCX524315 ITA524314:ITB524315 IJE524314:IJF524315 HZI524314:HZJ524315 HPM524314:HPN524315 HFQ524314:HFR524315 GVU524314:GVV524315 GLY524314:GLZ524315 GCC524314:GCD524315 FSG524314:FSH524315 FIK524314:FIL524315 EYO524314:EYP524315 EOS524314:EOT524315 EEW524314:EEX524315 DVA524314:DVB524315 DLE524314:DLF524315 DBI524314:DBJ524315 CRM524314:CRN524315 CHQ524314:CHR524315 BXU524314:BXV524315 BNY524314:BNZ524315 BEC524314:BED524315 AUG524314:AUH524315 AKK524314:AKL524315 AAO524314:AAP524315 QS524314:QT524315 GW524314:GX524315 G524314:H524315 WTI458778:WTJ458779 WJM458778:WJN458779 VZQ458778:VZR458779 VPU458778:VPV458779 VFY458778:VFZ458779 UWC458778:UWD458779 UMG458778:UMH458779 UCK458778:UCL458779 TSO458778:TSP458779 TIS458778:TIT458779 SYW458778:SYX458779 SPA458778:SPB458779 SFE458778:SFF458779 RVI458778:RVJ458779 RLM458778:RLN458779 RBQ458778:RBR458779 QRU458778:QRV458779 QHY458778:QHZ458779 PYC458778:PYD458779 POG458778:POH458779 PEK458778:PEL458779 OUO458778:OUP458779 OKS458778:OKT458779 OAW458778:OAX458779 NRA458778:NRB458779 NHE458778:NHF458779 MXI458778:MXJ458779 MNM458778:MNN458779 MDQ458778:MDR458779 LTU458778:LTV458779 LJY458778:LJZ458779 LAC458778:LAD458779 KQG458778:KQH458779 KGK458778:KGL458779 JWO458778:JWP458779 JMS458778:JMT458779 JCW458778:JCX458779 ITA458778:ITB458779 IJE458778:IJF458779 HZI458778:HZJ458779 HPM458778:HPN458779 HFQ458778:HFR458779 GVU458778:GVV458779 GLY458778:GLZ458779 GCC458778:GCD458779 FSG458778:FSH458779 FIK458778:FIL458779 EYO458778:EYP458779 EOS458778:EOT458779 EEW458778:EEX458779 DVA458778:DVB458779 DLE458778:DLF458779 DBI458778:DBJ458779 CRM458778:CRN458779 CHQ458778:CHR458779 BXU458778:BXV458779 BNY458778:BNZ458779 BEC458778:BED458779 AUG458778:AUH458779 AKK458778:AKL458779 AAO458778:AAP458779 QS458778:QT458779 GW458778:GX458779 G458778:H458779 WTI393242:WTJ393243 WJM393242:WJN393243 VZQ393242:VZR393243 VPU393242:VPV393243 VFY393242:VFZ393243 UWC393242:UWD393243 UMG393242:UMH393243 UCK393242:UCL393243 TSO393242:TSP393243 TIS393242:TIT393243 SYW393242:SYX393243 SPA393242:SPB393243 SFE393242:SFF393243 RVI393242:RVJ393243 RLM393242:RLN393243 RBQ393242:RBR393243 QRU393242:QRV393243 QHY393242:QHZ393243 PYC393242:PYD393243 POG393242:POH393243 PEK393242:PEL393243 OUO393242:OUP393243 OKS393242:OKT393243 OAW393242:OAX393243 NRA393242:NRB393243 NHE393242:NHF393243 MXI393242:MXJ393243 MNM393242:MNN393243 MDQ393242:MDR393243 LTU393242:LTV393243 LJY393242:LJZ393243 LAC393242:LAD393243 KQG393242:KQH393243 KGK393242:KGL393243 JWO393242:JWP393243 JMS393242:JMT393243 JCW393242:JCX393243 ITA393242:ITB393243 IJE393242:IJF393243 HZI393242:HZJ393243 HPM393242:HPN393243 HFQ393242:HFR393243 GVU393242:GVV393243 GLY393242:GLZ393243 GCC393242:GCD393243 FSG393242:FSH393243 FIK393242:FIL393243 EYO393242:EYP393243 EOS393242:EOT393243 EEW393242:EEX393243 DVA393242:DVB393243 DLE393242:DLF393243 DBI393242:DBJ393243 CRM393242:CRN393243 CHQ393242:CHR393243 BXU393242:BXV393243 BNY393242:BNZ393243 BEC393242:BED393243 AUG393242:AUH393243 AKK393242:AKL393243 AAO393242:AAP393243 QS393242:QT393243 GW393242:GX393243 G393242:H393243 WTI327706:WTJ327707 WJM327706:WJN327707 VZQ327706:VZR327707 VPU327706:VPV327707 VFY327706:VFZ327707 UWC327706:UWD327707 UMG327706:UMH327707 UCK327706:UCL327707 TSO327706:TSP327707 TIS327706:TIT327707 SYW327706:SYX327707 SPA327706:SPB327707 SFE327706:SFF327707 RVI327706:RVJ327707 RLM327706:RLN327707 RBQ327706:RBR327707 QRU327706:QRV327707 QHY327706:QHZ327707 PYC327706:PYD327707 POG327706:POH327707 PEK327706:PEL327707 OUO327706:OUP327707 OKS327706:OKT327707 OAW327706:OAX327707 NRA327706:NRB327707 NHE327706:NHF327707 MXI327706:MXJ327707 MNM327706:MNN327707 MDQ327706:MDR327707 LTU327706:LTV327707 LJY327706:LJZ327707 LAC327706:LAD327707 KQG327706:KQH327707 KGK327706:KGL327707 JWO327706:JWP327707 JMS327706:JMT327707 JCW327706:JCX327707 ITA327706:ITB327707 IJE327706:IJF327707 HZI327706:HZJ327707 HPM327706:HPN327707 HFQ327706:HFR327707 GVU327706:GVV327707 GLY327706:GLZ327707 GCC327706:GCD327707 FSG327706:FSH327707 FIK327706:FIL327707 EYO327706:EYP327707 EOS327706:EOT327707 EEW327706:EEX327707 DVA327706:DVB327707 DLE327706:DLF327707 DBI327706:DBJ327707 CRM327706:CRN327707 CHQ327706:CHR327707 BXU327706:BXV327707 BNY327706:BNZ327707 BEC327706:BED327707 AUG327706:AUH327707 AKK327706:AKL327707 AAO327706:AAP327707 QS327706:QT327707 GW327706:GX327707 G327706:H327707 WTI262170:WTJ262171 WJM262170:WJN262171 VZQ262170:VZR262171 VPU262170:VPV262171 VFY262170:VFZ262171 UWC262170:UWD262171 UMG262170:UMH262171 UCK262170:UCL262171 TSO262170:TSP262171 TIS262170:TIT262171 SYW262170:SYX262171 SPA262170:SPB262171 SFE262170:SFF262171 RVI262170:RVJ262171 RLM262170:RLN262171 RBQ262170:RBR262171 QRU262170:QRV262171 QHY262170:QHZ262171 PYC262170:PYD262171 POG262170:POH262171 PEK262170:PEL262171 OUO262170:OUP262171 OKS262170:OKT262171 OAW262170:OAX262171 NRA262170:NRB262171 NHE262170:NHF262171 MXI262170:MXJ262171 MNM262170:MNN262171 MDQ262170:MDR262171 LTU262170:LTV262171 LJY262170:LJZ262171 LAC262170:LAD262171 KQG262170:KQH262171 KGK262170:KGL262171 JWO262170:JWP262171 JMS262170:JMT262171 JCW262170:JCX262171 ITA262170:ITB262171 IJE262170:IJF262171 HZI262170:HZJ262171 HPM262170:HPN262171 HFQ262170:HFR262171 GVU262170:GVV262171 GLY262170:GLZ262171 GCC262170:GCD262171 FSG262170:FSH262171 FIK262170:FIL262171 EYO262170:EYP262171 EOS262170:EOT262171 EEW262170:EEX262171 DVA262170:DVB262171 DLE262170:DLF262171 DBI262170:DBJ262171 CRM262170:CRN262171 CHQ262170:CHR262171 BXU262170:BXV262171 BNY262170:BNZ262171 BEC262170:BED262171 AUG262170:AUH262171 AKK262170:AKL262171 AAO262170:AAP262171 QS262170:QT262171 GW262170:GX262171 G262170:H262171 WTI196634:WTJ196635 WJM196634:WJN196635 VZQ196634:VZR196635 VPU196634:VPV196635 VFY196634:VFZ196635 UWC196634:UWD196635 UMG196634:UMH196635 UCK196634:UCL196635 TSO196634:TSP196635 TIS196634:TIT196635 SYW196634:SYX196635 SPA196634:SPB196635 SFE196634:SFF196635 RVI196634:RVJ196635 RLM196634:RLN196635 RBQ196634:RBR196635 QRU196634:QRV196635 QHY196634:QHZ196635 PYC196634:PYD196635 POG196634:POH196635 PEK196634:PEL196635 OUO196634:OUP196635 OKS196634:OKT196635 OAW196634:OAX196635 NRA196634:NRB196635 NHE196634:NHF196635 MXI196634:MXJ196635 MNM196634:MNN196635 MDQ196634:MDR196635 LTU196634:LTV196635 LJY196634:LJZ196635 LAC196634:LAD196635 KQG196634:KQH196635 KGK196634:KGL196635 JWO196634:JWP196635 JMS196634:JMT196635 JCW196634:JCX196635 ITA196634:ITB196635 IJE196634:IJF196635 HZI196634:HZJ196635 HPM196634:HPN196635 HFQ196634:HFR196635 GVU196634:GVV196635 GLY196634:GLZ196635 GCC196634:GCD196635 FSG196634:FSH196635 FIK196634:FIL196635 EYO196634:EYP196635 EOS196634:EOT196635 EEW196634:EEX196635 DVA196634:DVB196635 DLE196634:DLF196635 DBI196634:DBJ196635 CRM196634:CRN196635 CHQ196634:CHR196635 BXU196634:BXV196635 BNY196634:BNZ196635 BEC196634:BED196635 AUG196634:AUH196635 AKK196634:AKL196635 AAO196634:AAP196635 QS196634:QT196635 GW196634:GX196635 G196634:H196635 WTI131098:WTJ131099 WJM131098:WJN131099 VZQ131098:VZR131099 VPU131098:VPV131099 VFY131098:VFZ131099 UWC131098:UWD131099 UMG131098:UMH131099 UCK131098:UCL131099 TSO131098:TSP131099 TIS131098:TIT131099 SYW131098:SYX131099 SPA131098:SPB131099 SFE131098:SFF131099 RVI131098:RVJ131099 RLM131098:RLN131099 RBQ131098:RBR131099 QRU131098:QRV131099 QHY131098:QHZ131099 PYC131098:PYD131099 POG131098:POH131099 PEK131098:PEL131099 OUO131098:OUP131099 OKS131098:OKT131099 OAW131098:OAX131099 NRA131098:NRB131099 NHE131098:NHF131099 MXI131098:MXJ131099 MNM131098:MNN131099 MDQ131098:MDR131099 LTU131098:LTV131099 LJY131098:LJZ131099 LAC131098:LAD131099 KQG131098:KQH131099 KGK131098:KGL131099 JWO131098:JWP131099 JMS131098:JMT131099 JCW131098:JCX131099 ITA131098:ITB131099 IJE131098:IJF131099 HZI131098:HZJ131099 HPM131098:HPN131099 HFQ131098:HFR131099 GVU131098:GVV131099 GLY131098:GLZ131099 GCC131098:GCD131099 FSG131098:FSH131099 FIK131098:FIL131099 EYO131098:EYP131099 EOS131098:EOT131099 EEW131098:EEX131099 DVA131098:DVB131099 DLE131098:DLF131099 DBI131098:DBJ131099 CRM131098:CRN131099 CHQ131098:CHR131099 BXU131098:BXV131099 BNY131098:BNZ131099 BEC131098:BED131099 AUG131098:AUH131099 AKK131098:AKL131099 AAO131098:AAP131099 QS131098:QT131099 GW131098:GX131099 G131098:H131099 WTI65562:WTJ65563 WJM65562:WJN65563 VZQ65562:VZR65563 VPU65562:VPV65563 VFY65562:VFZ65563 UWC65562:UWD65563 UMG65562:UMH65563 UCK65562:UCL65563 TSO65562:TSP65563 TIS65562:TIT65563 SYW65562:SYX65563 SPA65562:SPB65563 SFE65562:SFF65563 RVI65562:RVJ65563 RLM65562:RLN65563 RBQ65562:RBR65563 QRU65562:QRV65563 QHY65562:QHZ65563 PYC65562:PYD65563 POG65562:POH65563 PEK65562:PEL65563 OUO65562:OUP65563 OKS65562:OKT65563 OAW65562:OAX65563 NRA65562:NRB65563 NHE65562:NHF65563 MXI65562:MXJ65563 MNM65562:MNN65563 MDQ65562:MDR65563 LTU65562:LTV65563 LJY65562:LJZ65563 LAC65562:LAD65563 KQG65562:KQH65563 KGK65562:KGL65563 JWO65562:JWP65563 JMS65562:JMT65563 JCW65562:JCX65563 ITA65562:ITB65563 IJE65562:IJF65563 HZI65562:HZJ65563 HPM65562:HPN65563 HFQ65562:HFR65563 GVU65562:GVV65563 GLY65562:GLZ65563 GCC65562:GCD65563 FSG65562:FSH65563 FIK65562:FIL65563 EYO65562:EYP65563 EOS65562:EOT65563 EEW65562:EEX65563 DVA65562:DVB65563 DLE65562:DLF65563 DBI65562:DBJ65563 CRM65562:CRN65563 CHQ65562:CHR65563 BXU65562:BXV65563 BNY65562:BNZ65563 BEC65562:BED65563 AUG65562:AUH65563 AKK65562:AKL65563 AAO65562:AAP65563 QS65562:QT65563 GW65562:GX65563 G65562:H65563 WTN983054:WTO983054 WJR983054:WJS983054 VZV983054:VZW983054 VPZ983054:VQA983054 VGD983054:VGE983054 UWH983054:UWI983054 UML983054:UMM983054 UCP983054:UCQ983054 TST983054:TSU983054 TIX983054:TIY983054 SZB983054:SZC983054 SPF983054:SPG983054 SFJ983054:SFK983054 RVN983054:RVO983054 RLR983054:RLS983054 RBV983054:RBW983054 QRZ983054:QSA983054 QID983054:QIE983054 PYH983054:PYI983054 POL983054:POM983054 PEP983054:PEQ983054 OUT983054:OUU983054 OKX983054:OKY983054 OBB983054:OBC983054 NRF983054:NRG983054 NHJ983054:NHK983054 MXN983054:MXO983054 MNR983054:MNS983054 MDV983054:MDW983054 LTZ983054:LUA983054 LKD983054:LKE983054 LAH983054:LAI983054 KQL983054:KQM983054 KGP983054:KGQ983054 JWT983054:JWU983054 JMX983054:JMY983054 JDB983054:JDC983054 ITF983054:ITG983054 IJJ983054:IJK983054 HZN983054:HZO983054 HPR983054:HPS983054 HFV983054:HFW983054 GVZ983054:GWA983054 GMD983054:GME983054 GCH983054:GCI983054 FSL983054:FSM983054 FIP983054:FIQ983054 EYT983054:EYU983054 EOX983054:EOY983054 EFB983054:EFC983054 DVF983054:DVG983054 DLJ983054:DLK983054 DBN983054:DBO983054 CRR983054:CRS983054 CHV983054:CHW983054 BXZ983054:BYA983054 BOD983054:BOE983054 BEH983054:BEI983054 AUL983054:AUM983054 AKP983054:AKQ983054 AAT983054:AAU983054 QX983054:QY983054 HB983054:HC983054 K983054:L983054 WTN917518:WTO917518 WJR917518:WJS917518 VZV917518:VZW917518 VPZ917518:VQA917518 VGD917518:VGE917518 UWH917518:UWI917518 UML917518:UMM917518 UCP917518:UCQ917518 TST917518:TSU917518 TIX917518:TIY917518 SZB917518:SZC917518 SPF917518:SPG917518 SFJ917518:SFK917518 RVN917518:RVO917518 RLR917518:RLS917518 RBV917518:RBW917518 QRZ917518:QSA917518 QID917518:QIE917518 PYH917518:PYI917518 POL917518:POM917518 PEP917518:PEQ917518 OUT917518:OUU917518 OKX917518:OKY917518 OBB917518:OBC917518 NRF917518:NRG917518 NHJ917518:NHK917518 MXN917518:MXO917518 MNR917518:MNS917518 MDV917518:MDW917518 LTZ917518:LUA917518 LKD917518:LKE917518 LAH917518:LAI917518 KQL917518:KQM917518 KGP917518:KGQ917518 JWT917518:JWU917518 JMX917518:JMY917518 JDB917518:JDC917518 ITF917518:ITG917518 IJJ917518:IJK917518 HZN917518:HZO917518 HPR917518:HPS917518 HFV917518:HFW917518 GVZ917518:GWA917518 GMD917518:GME917518 GCH917518:GCI917518 FSL917518:FSM917518 FIP917518:FIQ917518 EYT917518:EYU917518 EOX917518:EOY917518 EFB917518:EFC917518 DVF917518:DVG917518 DLJ917518:DLK917518 DBN917518:DBO917518 CRR917518:CRS917518 CHV917518:CHW917518 BXZ917518:BYA917518 BOD917518:BOE917518 BEH917518:BEI917518 AUL917518:AUM917518 AKP917518:AKQ917518 AAT917518:AAU917518 QX917518:QY917518 HB917518:HC917518 K917518:L917518 WTN851982:WTO851982 WJR851982:WJS851982 VZV851982:VZW851982 VPZ851982:VQA851982 VGD851982:VGE851982 UWH851982:UWI851982 UML851982:UMM851982 UCP851982:UCQ851982 TST851982:TSU851982 TIX851982:TIY851982 SZB851982:SZC851982 SPF851982:SPG851982 SFJ851982:SFK851982 RVN851982:RVO851982 RLR851982:RLS851982 RBV851982:RBW851982 QRZ851982:QSA851982 QID851982:QIE851982 PYH851982:PYI851982 POL851982:POM851982 PEP851982:PEQ851982 OUT851982:OUU851982 OKX851982:OKY851982 OBB851982:OBC851982 NRF851982:NRG851982 NHJ851982:NHK851982 MXN851982:MXO851982 MNR851982:MNS851982 MDV851982:MDW851982 LTZ851982:LUA851982 LKD851982:LKE851982 LAH851982:LAI851982 KQL851982:KQM851982 KGP851982:KGQ851982 JWT851982:JWU851982 JMX851982:JMY851982 JDB851982:JDC851982 ITF851982:ITG851982 IJJ851982:IJK851982 HZN851982:HZO851982 HPR851982:HPS851982 HFV851982:HFW851982 GVZ851982:GWA851982 GMD851982:GME851982 GCH851982:GCI851982 FSL851982:FSM851982 FIP851982:FIQ851982 EYT851982:EYU851982 EOX851982:EOY851982 EFB851982:EFC851982 DVF851982:DVG851982 DLJ851982:DLK851982 DBN851982:DBO851982 CRR851982:CRS851982 CHV851982:CHW851982 BXZ851982:BYA851982 BOD851982:BOE851982 BEH851982:BEI851982 AUL851982:AUM851982 AKP851982:AKQ851982 AAT851982:AAU851982 QX851982:QY851982 HB851982:HC851982 K851982:L851982 WTN786446:WTO786446 WJR786446:WJS786446 VZV786446:VZW786446 VPZ786446:VQA786446 VGD786446:VGE786446 UWH786446:UWI786446 UML786446:UMM786446 UCP786446:UCQ786446 TST786446:TSU786446 TIX786446:TIY786446 SZB786446:SZC786446 SPF786446:SPG786446 SFJ786446:SFK786446 RVN786446:RVO786446 RLR786446:RLS786446 RBV786446:RBW786446 QRZ786446:QSA786446 QID786446:QIE786446 PYH786446:PYI786446 POL786446:POM786446 PEP786446:PEQ786446 OUT786446:OUU786446 OKX786446:OKY786446 OBB786446:OBC786446 NRF786446:NRG786446 NHJ786446:NHK786446 MXN786446:MXO786446 MNR786446:MNS786446 MDV786446:MDW786446 LTZ786446:LUA786446 LKD786446:LKE786446 LAH786446:LAI786446 KQL786446:KQM786446 KGP786446:KGQ786446 JWT786446:JWU786446 JMX786446:JMY786446 JDB786446:JDC786446 ITF786446:ITG786446 IJJ786446:IJK786446 HZN786446:HZO786446 HPR786446:HPS786446 HFV786446:HFW786446 GVZ786446:GWA786446 GMD786446:GME786446 GCH786446:GCI786446 FSL786446:FSM786446 FIP786446:FIQ786446 EYT786446:EYU786446 EOX786446:EOY786446 EFB786446:EFC786446 DVF786446:DVG786446 DLJ786446:DLK786446 DBN786446:DBO786446 CRR786446:CRS786446 CHV786446:CHW786446 BXZ786446:BYA786446 BOD786446:BOE786446 BEH786446:BEI786446 AUL786446:AUM786446 AKP786446:AKQ786446 AAT786446:AAU786446 QX786446:QY786446 HB786446:HC786446 K786446:L786446 WTN720910:WTO720910 WJR720910:WJS720910 VZV720910:VZW720910 VPZ720910:VQA720910 VGD720910:VGE720910 UWH720910:UWI720910 UML720910:UMM720910 UCP720910:UCQ720910 TST720910:TSU720910 TIX720910:TIY720910 SZB720910:SZC720910 SPF720910:SPG720910 SFJ720910:SFK720910 RVN720910:RVO720910 RLR720910:RLS720910 RBV720910:RBW720910 QRZ720910:QSA720910 QID720910:QIE720910 PYH720910:PYI720910 POL720910:POM720910 PEP720910:PEQ720910 OUT720910:OUU720910 OKX720910:OKY720910 OBB720910:OBC720910 NRF720910:NRG720910 NHJ720910:NHK720910 MXN720910:MXO720910 MNR720910:MNS720910 MDV720910:MDW720910 LTZ720910:LUA720910 LKD720910:LKE720910 LAH720910:LAI720910 KQL720910:KQM720910 KGP720910:KGQ720910 JWT720910:JWU720910 JMX720910:JMY720910 JDB720910:JDC720910 ITF720910:ITG720910 IJJ720910:IJK720910 HZN720910:HZO720910 HPR720910:HPS720910 HFV720910:HFW720910 GVZ720910:GWA720910 GMD720910:GME720910 GCH720910:GCI720910 FSL720910:FSM720910 FIP720910:FIQ720910 EYT720910:EYU720910 EOX720910:EOY720910 EFB720910:EFC720910 DVF720910:DVG720910 DLJ720910:DLK720910 DBN720910:DBO720910 CRR720910:CRS720910 CHV720910:CHW720910 BXZ720910:BYA720910 BOD720910:BOE720910 BEH720910:BEI720910 AUL720910:AUM720910 AKP720910:AKQ720910 AAT720910:AAU720910 QX720910:QY720910 HB720910:HC720910 K720910:L720910 WTN655374:WTO655374 WJR655374:WJS655374 VZV655374:VZW655374 VPZ655374:VQA655374 VGD655374:VGE655374 UWH655374:UWI655374 UML655374:UMM655374 UCP655374:UCQ655374 TST655374:TSU655374 TIX655374:TIY655374 SZB655374:SZC655374 SPF655374:SPG655374 SFJ655374:SFK655374 RVN655374:RVO655374 RLR655374:RLS655374 RBV655374:RBW655374 QRZ655374:QSA655374 QID655374:QIE655374 PYH655374:PYI655374 POL655374:POM655374 PEP655374:PEQ655374 OUT655374:OUU655374 OKX655374:OKY655374 OBB655374:OBC655374 NRF655374:NRG655374 NHJ655374:NHK655374 MXN655374:MXO655374 MNR655374:MNS655374 MDV655374:MDW655374 LTZ655374:LUA655374 LKD655374:LKE655374 LAH655374:LAI655374 KQL655374:KQM655374 KGP655374:KGQ655374 JWT655374:JWU655374 JMX655374:JMY655374 JDB655374:JDC655374 ITF655374:ITG655374 IJJ655374:IJK655374 HZN655374:HZO655374 HPR655374:HPS655374 HFV655374:HFW655374 GVZ655374:GWA655374 GMD655374:GME655374 GCH655374:GCI655374 FSL655374:FSM655374 FIP655374:FIQ655374 EYT655374:EYU655374 EOX655374:EOY655374 EFB655374:EFC655374 DVF655374:DVG655374 DLJ655374:DLK655374 DBN655374:DBO655374 CRR655374:CRS655374 CHV655374:CHW655374 BXZ655374:BYA655374 BOD655374:BOE655374 BEH655374:BEI655374 AUL655374:AUM655374 AKP655374:AKQ655374 AAT655374:AAU655374 QX655374:QY655374 HB655374:HC655374 K655374:L655374 WTN589838:WTO589838 WJR589838:WJS589838 VZV589838:VZW589838 VPZ589838:VQA589838 VGD589838:VGE589838 UWH589838:UWI589838 UML589838:UMM589838 UCP589838:UCQ589838 TST589838:TSU589838 TIX589838:TIY589838 SZB589838:SZC589838 SPF589838:SPG589838 SFJ589838:SFK589838 RVN589838:RVO589838 RLR589838:RLS589838 RBV589838:RBW589838 QRZ589838:QSA589838 QID589838:QIE589838 PYH589838:PYI589838 POL589838:POM589838 PEP589838:PEQ589838 OUT589838:OUU589838 OKX589838:OKY589838 OBB589838:OBC589838 NRF589838:NRG589838 NHJ589838:NHK589838 MXN589838:MXO589838 MNR589838:MNS589838 MDV589838:MDW589838 LTZ589838:LUA589838 LKD589838:LKE589838 LAH589838:LAI589838 KQL589838:KQM589838 KGP589838:KGQ589838 JWT589838:JWU589838 JMX589838:JMY589838 JDB589838:JDC589838 ITF589838:ITG589838 IJJ589838:IJK589838 HZN589838:HZO589838 HPR589838:HPS589838 HFV589838:HFW589838 GVZ589838:GWA589838 GMD589838:GME589838 GCH589838:GCI589838 FSL589838:FSM589838 FIP589838:FIQ589838 EYT589838:EYU589838 EOX589838:EOY589838 EFB589838:EFC589838 DVF589838:DVG589838 DLJ589838:DLK589838 DBN589838:DBO589838 CRR589838:CRS589838 CHV589838:CHW589838 BXZ589838:BYA589838 BOD589838:BOE589838 BEH589838:BEI589838 AUL589838:AUM589838 AKP589838:AKQ589838 AAT589838:AAU589838 QX589838:QY589838 HB589838:HC589838 K589838:L589838 WTN524302:WTO524302 WJR524302:WJS524302 VZV524302:VZW524302 VPZ524302:VQA524302 VGD524302:VGE524302 UWH524302:UWI524302 UML524302:UMM524302 UCP524302:UCQ524302 TST524302:TSU524302 TIX524302:TIY524302 SZB524302:SZC524302 SPF524302:SPG524302 SFJ524302:SFK524302 RVN524302:RVO524302 RLR524302:RLS524302 RBV524302:RBW524302 QRZ524302:QSA524302 QID524302:QIE524302 PYH524302:PYI524302 POL524302:POM524302 PEP524302:PEQ524302 OUT524302:OUU524302 OKX524302:OKY524302 OBB524302:OBC524302 NRF524302:NRG524302 NHJ524302:NHK524302 MXN524302:MXO524302 MNR524302:MNS524302 MDV524302:MDW524302 LTZ524302:LUA524302 LKD524302:LKE524302 LAH524302:LAI524302 KQL524302:KQM524302 KGP524302:KGQ524302 JWT524302:JWU524302 JMX524302:JMY524302 JDB524302:JDC524302 ITF524302:ITG524302 IJJ524302:IJK524302 HZN524302:HZO524302 HPR524302:HPS524302 HFV524302:HFW524302 GVZ524302:GWA524302 GMD524302:GME524302 GCH524302:GCI524302 FSL524302:FSM524302 FIP524302:FIQ524302 EYT524302:EYU524302 EOX524302:EOY524302 EFB524302:EFC524302 DVF524302:DVG524302 DLJ524302:DLK524302 DBN524302:DBO524302 CRR524302:CRS524302 CHV524302:CHW524302 BXZ524302:BYA524302 BOD524302:BOE524302 BEH524302:BEI524302 AUL524302:AUM524302 AKP524302:AKQ524302 AAT524302:AAU524302 QX524302:QY524302 HB524302:HC524302 K524302:L524302 WTN458766:WTO458766 WJR458766:WJS458766 VZV458766:VZW458766 VPZ458766:VQA458766 VGD458766:VGE458766 UWH458766:UWI458766 UML458766:UMM458766 UCP458766:UCQ458766 TST458766:TSU458766 TIX458766:TIY458766 SZB458766:SZC458766 SPF458766:SPG458766 SFJ458766:SFK458766 RVN458766:RVO458766 RLR458766:RLS458766 RBV458766:RBW458766 QRZ458766:QSA458766 QID458766:QIE458766 PYH458766:PYI458766 POL458766:POM458766 PEP458766:PEQ458766 OUT458766:OUU458766 OKX458766:OKY458766 OBB458766:OBC458766 NRF458766:NRG458766 NHJ458766:NHK458766 MXN458766:MXO458766 MNR458766:MNS458766 MDV458766:MDW458766 LTZ458766:LUA458766 LKD458766:LKE458766 LAH458766:LAI458766 KQL458766:KQM458766 KGP458766:KGQ458766 JWT458766:JWU458766 JMX458766:JMY458766 JDB458766:JDC458766 ITF458766:ITG458766 IJJ458766:IJK458766 HZN458766:HZO458766 HPR458766:HPS458766 HFV458766:HFW458766 GVZ458766:GWA458766 GMD458766:GME458766 GCH458766:GCI458766 FSL458766:FSM458766 FIP458766:FIQ458766 EYT458766:EYU458766 EOX458766:EOY458766 EFB458766:EFC458766 DVF458766:DVG458766 DLJ458766:DLK458766 DBN458766:DBO458766 CRR458766:CRS458766 CHV458766:CHW458766 BXZ458766:BYA458766 BOD458766:BOE458766 BEH458766:BEI458766 AUL458766:AUM458766 AKP458766:AKQ458766 AAT458766:AAU458766 QX458766:QY458766 HB458766:HC458766 K458766:L458766 WTN393230:WTO393230 WJR393230:WJS393230 VZV393230:VZW393230 VPZ393230:VQA393230 VGD393230:VGE393230 UWH393230:UWI393230 UML393230:UMM393230 UCP393230:UCQ393230 TST393230:TSU393230 TIX393230:TIY393230 SZB393230:SZC393230 SPF393230:SPG393230 SFJ393230:SFK393230 RVN393230:RVO393230 RLR393230:RLS393230 RBV393230:RBW393230 QRZ393230:QSA393230 QID393230:QIE393230 PYH393230:PYI393230 POL393230:POM393230 PEP393230:PEQ393230 OUT393230:OUU393230 OKX393230:OKY393230 OBB393230:OBC393230 NRF393230:NRG393230 NHJ393230:NHK393230 MXN393230:MXO393230 MNR393230:MNS393230 MDV393230:MDW393230 LTZ393230:LUA393230 LKD393230:LKE393230 LAH393230:LAI393230 KQL393230:KQM393230 KGP393230:KGQ393230 JWT393230:JWU393230 JMX393230:JMY393230 JDB393230:JDC393230 ITF393230:ITG393230 IJJ393230:IJK393230 HZN393230:HZO393230 HPR393230:HPS393230 HFV393230:HFW393230 GVZ393230:GWA393230 GMD393230:GME393230 GCH393230:GCI393230 FSL393230:FSM393230 FIP393230:FIQ393230 EYT393230:EYU393230 EOX393230:EOY393230 EFB393230:EFC393230 DVF393230:DVG393230 DLJ393230:DLK393230 DBN393230:DBO393230 CRR393230:CRS393230 CHV393230:CHW393230 BXZ393230:BYA393230 BOD393230:BOE393230 BEH393230:BEI393230 AUL393230:AUM393230 AKP393230:AKQ393230 AAT393230:AAU393230 QX393230:QY393230 HB393230:HC393230 K393230:L393230 WTN327694:WTO327694 WJR327694:WJS327694 VZV327694:VZW327694 VPZ327694:VQA327694 VGD327694:VGE327694 UWH327694:UWI327694 UML327694:UMM327694 UCP327694:UCQ327694 TST327694:TSU327694 TIX327694:TIY327694 SZB327694:SZC327694 SPF327694:SPG327694 SFJ327694:SFK327694 RVN327694:RVO327694 RLR327694:RLS327694 RBV327694:RBW327694 QRZ327694:QSA327694 QID327694:QIE327694 PYH327694:PYI327694 POL327694:POM327694 PEP327694:PEQ327694 OUT327694:OUU327694 OKX327694:OKY327694 OBB327694:OBC327694 NRF327694:NRG327694 NHJ327694:NHK327694 MXN327694:MXO327694 MNR327694:MNS327694 MDV327694:MDW327694 LTZ327694:LUA327694 LKD327694:LKE327694 LAH327694:LAI327694 KQL327694:KQM327694 KGP327694:KGQ327694 JWT327694:JWU327694 JMX327694:JMY327694 JDB327694:JDC327694 ITF327694:ITG327694 IJJ327694:IJK327694 HZN327694:HZO327694 HPR327694:HPS327694 HFV327694:HFW327694 GVZ327694:GWA327694 GMD327694:GME327694 GCH327694:GCI327694 FSL327694:FSM327694 FIP327694:FIQ327694 EYT327694:EYU327694 EOX327694:EOY327694 EFB327694:EFC327694 DVF327694:DVG327694 DLJ327694:DLK327694 DBN327694:DBO327694 CRR327694:CRS327694 CHV327694:CHW327694 BXZ327694:BYA327694 BOD327694:BOE327694 BEH327694:BEI327694 AUL327694:AUM327694 AKP327694:AKQ327694 AAT327694:AAU327694 QX327694:QY327694 HB327694:HC327694 K327694:L327694 WTN262158:WTO262158 WJR262158:WJS262158 VZV262158:VZW262158 VPZ262158:VQA262158 VGD262158:VGE262158 UWH262158:UWI262158 UML262158:UMM262158 UCP262158:UCQ262158 TST262158:TSU262158 TIX262158:TIY262158 SZB262158:SZC262158 SPF262158:SPG262158 SFJ262158:SFK262158 RVN262158:RVO262158 RLR262158:RLS262158 RBV262158:RBW262158 QRZ262158:QSA262158 QID262158:QIE262158 PYH262158:PYI262158 POL262158:POM262158 PEP262158:PEQ262158 OUT262158:OUU262158 OKX262158:OKY262158 OBB262158:OBC262158 NRF262158:NRG262158 NHJ262158:NHK262158 MXN262158:MXO262158 MNR262158:MNS262158 MDV262158:MDW262158 LTZ262158:LUA262158 LKD262158:LKE262158 LAH262158:LAI262158 KQL262158:KQM262158 KGP262158:KGQ262158 JWT262158:JWU262158 JMX262158:JMY262158 JDB262158:JDC262158 ITF262158:ITG262158 IJJ262158:IJK262158 HZN262158:HZO262158 HPR262158:HPS262158 HFV262158:HFW262158 GVZ262158:GWA262158 GMD262158:GME262158 GCH262158:GCI262158 FSL262158:FSM262158 FIP262158:FIQ262158 EYT262158:EYU262158 EOX262158:EOY262158 EFB262158:EFC262158 DVF262158:DVG262158 DLJ262158:DLK262158 DBN262158:DBO262158 CRR262158:CRS262158 CHV262158:CHW262158 BXZ262158:BYA262158 BOD262158:BOE262158 BEH262158:BEI262158 AUL262158:AUM262158 AKP262158:AKQ262158 AAT262158:AAU262158 QX262158:QY262158 HB262158:HC262158 K262158:L262158 WTN196622:WTO196622 WJR196622:WJS196622 VZV196622:VZW196622 VPZ196622:VQA196622 VGD196622:VGE196622 UWH196622:UWI196622 UML196622:UMM196622 UCP196622:UCQ196622 TST196622:TSU196622 TIX196622:TIY196622 SZB196622:SZC196622 SPF196622:SPG196622 SFJ196622:SFK196622 RVN196622:RVO196622 RLR196622:RLS196622 RBV196622:RBW196622 QRZ196622:QSA196622 QID196622:QIE196622 PYH196622:PYI196622 POL196622:POM196622 PEP196622:PEQ196622 OUT196622:OUU196622 OKX196622:OKY196622 OBB196622:OBC196622 NRF196622:NRG196622 NHJ196622:NHK196622 MXN196622:MXO196622 MNR196622:MNS196622 MDV196622:MDW196622 LTZ196622:LUA196622 LKD196622:LKE196622 LAH196622:LAI196622 KQL196622:KQM196622 KGP196622:KGQ196622 JWT196622:JWU196622 JMX196622:JMY196622 JDB196622:JDC196622 ITF196622:ITG196622 IJJ196622:IJK196622 HZN196622:HZO196622 HPR196622:HPS196622 HFV196622:HFW196622 GVZ196622:GWA196622 GMD196622:GME196622 GCH196622:GCI196622 FSL196622:FSM196622 FIP196622:FIQ196622 EYT196622:EYU196622 EOX196622:EOY196622 EFB196622:EFC196622 DVF196622:DVG196622 DLJ196622:DLK196622 DBN196622:DBO196622 CRR196622:CRS196622 CHV196622:CHW196622 BXZ196622:BYA196622 BOD196622:BOE196622 BEH196622:BEI196622 AUL196622:AUM196622 AKP196622:AKQ196622 AAT196622:AAU196622 QX196622:QY196622 HB196622:HC196622 K196622:L196622 WTN131086:WTO131086 WJR131086:WJS131086 VZV131086:VZW131086 VPZ131086:VQA131086 VGD131086:VGE131086 UWH131086:UWI131086 UML131086:UMM131086 UCP131086:UCQ131086 TST131086:TSU131086 TIX131086:TIY131086 SZB131086:SZC131086 SPF131086:SPG131086 SFJ131086:SFK131086 RVN131086:RVO131086 RLR131086:RLS131086 RBV131086:RBW131086 QRZ131086:QSA131086 QID131086:QIE131086 PYH131086:PYI131086 POL131086:POM131086 PEP131086:PEQ131086 OUT131086:OUU131086 OKX131086:OKY131086 OBB131086:OBC131086 NRF131086:NRG131086 NHJ131086:NHK131086 MXN131086:MXO131086 MNR131086:MNS131086 MDV131086:MDW131086 LTZ131086:LUA131086 LKD131086:LKE131086 LAH131086:LAI131086 KQL131086:KQM131086 KGP131086:KGQ131086 JWT131086:JWU131086 JMX131086:JMY131086 JDB131086:JDC131086 ITF131086:ITG131086 IJJ131086:IJK131086 HZN131086:HZO131086 HPR131086:HPS131086 HFV131086:HFW131086 GVZ131086:GWA131086 GMD131086:GME131086 GCH131086:GCI131086 FSL131086:FSM131086 FIP131086:FIQ131086 EYT131086:EYU131086 EOX131086:EOY131086 EFB131086:EFC131086 DVF131086:DVG131086 DLJ131086:DLK131086 DBN131086:DBO131086 CRR131086:CRS131086 CHV131086:CHW131086 BXZ131086:BYA131086 BOD131086:BOE131086 BEH131086:BEI131086 AUL131086:AUM131086 AKP131086:AKQ131086 AAT131086:AAU131086 QX131086:QY131086 HB131086:HC131086 K131086:L131086 WTN65550:WTO65550 WJR65550:WJS65550 VZV65550:VZW65550 VPZ65550:VQA65550 VGD65550:VGE65550 UWH65550:UWI65550 UML65550:UMM65550 UCP65550:UCQ65550 TST65550:TSU65550 TIX65550:TIY65550 SZB65550:SZC65550 SPF65550:SPG65550 SFJ65550:SFK65550 RVN65550:RVO65550 RLR65550:RLS65550 RBV65550:RBW65550 QRZ65550:QSA65550 QID65550:QIE65550 PYH65550:PYI65550 POL65550:POM65550 PEP65550:PEQ65550 OUT65550:OUU65550 OKX65550:OKY65550 OBB65550:OBC65550 NRF65550:NRG65550 NHJ65550:NHK65550 MXN65550:MXO65550 MNR65550:MNS65550 MDV65550:MDW65550 LTZ65550:LUA65550 LKD65550:LKE65550 LAH65550:LAI65550 KQL65550:KQM65550 KGP65550:KGQ65550 JWT65550:JWU65550 JMX65550:JMY65550 JDB65550:JDC65550 ITF65550:ITG65550 IJJ65550:IJK65550 HZN65550:HZO65550 HPR65550:HPS65550 HFV65550:HFW65550 GVZ65550:GWA65550 GMD65550:GME65550 GCH65550:GCI65550 FSL65550:FSM65550 FIP65550:FIQ65550 EYT65550:EYU65550 EOX65550:EOY65550 EFB65550:EFC65550 DVF65550:DVG65550 DLJ65550:DLK65550 DBN65550:DBO65550 CRR65550:CRS65550 CHV65550:CHW65550 BXZ65550:BYA65550 BOD65550:BOE65550 BEH65550:BEI65550 AUL65550:AUM65550 AKP65550:AKQ65550 AAT65550:AAU65550 QX65550:QY65550 HB65550:HC65550 K65550:L65550 WTN44:WTO44 WJR44:WJS44 VZV44:VZW44 VPZ44:VQA44 VGD44:VGE44 UWH44:UWI44 UML44:UMM44 UCP44:UCQ44 TST44:TSU44 TIX44:TIY44 SZB44:SZC44 SPF44:SPG44 SFJ44:SFK44 RVN44:RVO44 RLR44:RLS44 RBV44:RBW44 QRZ44:QSA44 QID44:QIE44 PYH44:PYI44 POL44:POM44 PEP44:PEQ44 OUT44:OUU44 OKX44:OKY44 OBB44:OBC44 NRF44:NRG44 NHJ44:NHK44 MXN44:MXO44 MNR44:MNS44 MDV44:MDW44 LTZ44:LUA44 LKD44:LKE44 LAH44:LAI44 KQL44:KQM44 KGP44:KGQ44 JWT44:JWU44 JMX44:JMY44 JDB44:JDC44 ITF44:ITG44 IJJ44:IJK44 HZN44:HZO44 HPR44:HPS44 HFV44:HFW44 GVZ44:GWA44 GMD44:GME44 GCH44:GCI44 FSL44:FSM44 FIP44:FIQ44 EYT44:EYU44 EOX44:EOY44 EFB44:EFC44 DVF44:DVG44 DLJ44:DLK44 DBN44:DBO44 CRR44:CRS44 CHV44:CHW44 BXZ44:BYA44 BOD44:BOE44 BEH44:BEI44 AUL44:AUM44 AKP44:AKQ44 AAT44:AAU44 QX44:QY44 HB44:HC44 K44:L44 WTN983056:WTO983056 WJR983056:WJS983056 VZV983056:VZW983056 VPZ983056:VQA983056 VGD983056:VGE983056 UWH983056:UWI983056 UML983056:UMM983056 UCP983056:UCQ983056 TST983056:TSU983056 TIX983056:TIY983056 SZB983056:SZC983056 SPF983056:SPG983056 SFJ983056:SFK983056 RVN983056:RVO983056 RLR983056:RLS983056 RBV983056:RBW983056 QRZ983056:QSA983056 QID983056:QIE983056 PYH983056:PYI983056 POL983056:POM983056 PEP983056:PEQ983056 OUT983056:OUU983056 OKX983056:OKY983056 OBB983056:OBC983056 NRF983056:NRG983056 NHJ983056:NHK983056 MXN983056:MXO983056 MNR983056:MNS983056 MDV983056:MDW983056 LTZ983056:LUA983056 LKD983056:LKE983056 LAH983056:LAI983056 KQL983056:KQM983056 KGP983056:KGQ983056 JWT983056:JWU983056 JMX983056:JMY983056 JDB983056:JDC983056 ITF983056:ITG983056 IJJ983056:IJK983056 HZN983056:HZO983056 HPR983056:HPS983056 HFV983056:HFW983056 GVZ983056:GWA983056 GMD983056:GME983056 GCH983056:GCI983056 FSL983056:FSM983056 FIP983056:FIQ983056 EYT983056:EYU983056 EOX983056:EOY983056 EFB983056:EFC983056 DVF983056:DVG983056 DLJ983056:DLK983056 DBN983056:DBO983056 CRR983056:CRS983056 CHV983056:CHW983056 BXZ983056:BYA983056 BOD983056:BOE983056 BEH983056:BEI983056 AUL983056:AUM983056 AKP983056:AKQ983056 AAT983056:AAU983056 QX983056:QY983056 HB983056:HC983056 K983056:L983056 WTN917520:WTO917520 WJR917520:WJS917520 VZV917520:VZW917520 VPZ917520:VQA917520 VGD917520:VGE917520 UWH917520:UWI917520 UML917520:UMM917520 UCP917520:UCQ917520 TST917520:TSU917520 TIX917520:TIY917520 SZB917520:SZC917520 SPF917520:SPG917520 SFJ917520:SFK917520 RVN917520:RVO917520 RLR917520:RLS917520 RBV917520:RBW917520 QRZ917520:QSA917520 QID917520:QIE917520 PYH917520:PYI917520 POL917520:POM917520 PEP917520:PEQ917520 OUT917520:OUU917520 OKX917520:OKY917520 OBB917520:OBC917520 NRF917520:NRG917520 NHJ917520:NHK917520 MXN917520:MXO917520 MNR917520:MNS917520 MDV917520:MDW917520 LTZ917520:LUA917520 LKD917520:LKE917520 LAH917520:LAI917520 KQL917520:KQM917520 KGP917520:KGQ917520 JWT917520:JWU917520 JMX917520:JMY917520 JDB917520:JDC917520 ITF917520:ITG917520 IJJ917520:IJK917520 HZN917520:HZO917520 HPR917520:HPS917520 HFV917520:HFW917520 GVZ917520:GWA917520 GMD917520:GME917520 GCH917520:GCI917520 FSL917520:FSM917520 FIP917520:FIQ917520 EYT917520:EYU917520 EOX917520:EOY917520 EFB917520:EFC917520 DVF917520:DVG917520 DLJ917520:DLK917520 DBN917520:DBO917520 CRR917520:CRS917520 CHV917520:CHW917520 BXZ917520:BYA917520 BOD917520:BOE917520 BEH917520:BEI917520 AUL917520:AUM917520 AKP917520:AKQ917520 AAT917520:AAU917520 QX917520:QY917520 HB917520:HC917520 K917520:L917520 WTN851984:WTO851984 WJR851984:WJS851984 VZV851984:VZW851984 VPZ851984:VQA851984 VGD851984:VGE851984 UWH851984:UWI851984 UML851984:UMM851984 UCP851984:UCQ851984 TST851984:TSU851984 TIX851984:TIY851984 SZB851984:SZC851984 SPF851984:SPG851984 SFJ851984:SFK851984 RVN851984:RVO851984 RLR851984:RLS851984 RBV851984:RBW851984 QRZ851984:QSA851984 QID851984:QIE851984 PYH851984:PYI851984 POL851984:POM851984 PEP851984:PEQ851984 OUT851984:OUU851984 OKX851984:OKY851984 OBB851984:OBC851984 NRF851984:NRG851984 NHJ851984:NHK851984 MXN851984:MXO851984 MNR851984:MNS851984 MDV851984:MDW851984 LTZ851984:LUA851984 LKD851984:LKE851984 LAH851984:LAI851984 KQL851984:KQM851984 KGP851984:KGQ851984 JWT851984:JWU851984 JMX851984:JMY851984 JDB851984:JDC851984 ITF851984:ITG851984 IJJ851984:IJK851984 HZN851984:HZO851984 HPR851984:HPS851984 HFV851984:HFW851984 GVZ851984:GWA851984 GMD851984:GME851984 GCH851984:GCI851984 FSL851984:FSM851984 FIP851984:FIQ851984 EYT851984:EYU851984 EOX851984:EOY851984 EFB851984:EFC851984 DVF851984:DVG851984 DLJ851984:DLK851984 DBN851984:DBO851984 CRR851984:CRS851984 CHV851984:CHW851984 BXZ851984:BYA851984 BOD851984:BOE851984 BEH851984:BEI851984 AUL851984:AUM851984 AKP851984:AKQ851984 AAT851984:AAU851984 QX851984:QY851984 HB851984:HC851984 K851984:L851984 WTN786448:WTO786448 WJR786448:WJS786448 VZV786448:VZW786448 VPZ786448:VQA786448 VGD786448:VGE786448 UWH786448:UWI786448 UML786448:UMM786448 UCP786448:UCQ786448 TST786448:TSU786448 TIX786448:TIY786448 SZB786448:SZC786448 SPF786448:SPG786448 SFJ786448:SFK786448 RVN786448:RVO786448 RLR786448:RLS786448 RBV786448:RBW786448 QRZ786448:QSA786448 QID786448:QIE786448 PYH786448:PYI786448 POL786448:POM786448 PEP786448:PEQ786448 OUT786448:OUU786448 OKX786448:OKY786448 OBB786448:OBC786448 NRF786448:NRG786448 NHJ786448:NHK786448 MXN786448:MXO786448 MNR786448:MNS786448 MDV786448:MDW786448 LTZ786448:LUA786448 LKD786448:LKE786448 LAH786448:LAI786448 KQL786448:KQM786448 KGP786448:KGQ786448 JWT786448:JWU786448 JMX786448:JMY786448 JDB786448:JDC786448 ITF786448:ITG786448 IJJ786448:IJK786448 HZN786448:HZO786448 HPR786448:HPS786448 HFV786448:HFW786448 GVZ786448:GWA786448 GMD786448:GME786448 GCH786448:GCI786448 FSL786448:FSM786448 FIP786448:FIQ786448 EYT786448:EYU786448 EOX786448:EOY786448 EFB786448:EFC786448 DVF786448:DVG786448 DLJ786448:DLK786448 DBN786448:DBO786448 CRR786448:CRS786448 CHV786448:CHW786448 BXZ786448:BYA786448 BOD786448:BOE786448 BEH786448:BEI786448 AUL786448:AUM786448 AKP786448:AKQ786448 AAT786448:AAU786448 QX786448:QY786448 HB786448:HC786448 K786448:L786448 WTN720912:WTO720912 WJR720912:WJS720912 VZV720912:VZW720912 VPZ720912:VQA720912 VGD720912:VGE720912 UWH720912:UWI720912 UML720912:UMM720912 UCP720912:UCQ720912 TST720912:TSU720912 TIX720912:TIY720912 SZB720912:SZC720912 SPF720912:SPG720912 SFJ720912:SFK720912 RVN720912:RVO720912 RLR720912:RLS720912 RBV720912:RBW720912 QRZ720912:QSA720912 QID720912:QIE720912 PYH720912:PYI720912 POL720912:POM720912 PEP720912:PEQ720912 OUT720912:OUU720912 OKX720912:OKY720912 OBB720912:OBC720912 NRF720912:NRG720912 NHJ720912:NHK720912 MXN720912:MXO720912 MNR720912:MNS720912 MDV720912:MDW720912 LTZ720912:LUA720912 LKD720912:LKE720912 LAH720912:LAI720912 KQL720912:KQM720912 KGP720912:KGQ720912 JWT720912:JWU720912 JMX720912:JMY720912 JDB720912:JDC720912 ITF720912:ITG720912 IJJ720912:IJK720912 HZN720912:HZO720912 HPR720912:HPS720912 HFV720912:HFW720912 GVZ720912:GWA720912 GMD720912:GME720912 GCH720912:GCI720912 FSL720912:FSM720912 FIP720912:FIQ720912 EYT720912:EYU720912 EOX720912:EOY720912 EFB720912:EFC720912 DVF720912:DVG720912 DLJ720912:DLK720912 DBN720912:DBO720912 CRR720912:CRS720912 CHV720912:CHW720912 BXZ720912:BYA720912 BOD720912:BOE720912 BEH720912:BEI720912 AUL720912:AUM720912 AKP720912:AKQ720912 AAT720912:AAU720912 QX720912:QY720912 HB720912:HC720912 K720912:L720912 WTN655376:WTO655376 WJR655376:WJS655376 VZV655376:VZW655376 VPZ655376:VQA655376 VGD655376:VGE655376 UWH655376:UWI655376 UML655376:UMM655376 UCP655376:UCQ655376 TST655376:TSU655376 TIX655376:TIY655376 SZB655376:SZC655376 SPF655376:SPG655376 SFJ655376:SFK655376 RVN655376:RVO655376 RLR655376:RLS655376 RBV655376:RBW655376 QRZ655376:QSA655376 QID655376:QIE655376 PYH655376:PYI655376 POL655376:POM655376 PEP655376:PEQ655376 OUT655376:OUU655376 OKX655376:OKY655376 OBB655376:OBC655376 NRF655376:NRG655376 NHJ655376:NHK655376 MXN655376:MXO655376 MNR655376:MNS655376 MDV655376:MDW655376 LTZ655376:LUA655376 LKD655376:LKE655376 LAH655376:LAI655376 KQL655376:KQM655376 KGP655376:KGQ655376 JWT655376:JWU655376 JMX655376:JMY655376 JDB655376:JDC655376 ITF655376:ITG655376 IJJ655376:IJK655376 HZN655376:HZO655376 HPR655376:HPS655376 HFV655376:HFW655376 GVZ655376:GWA655376 GMD655376:GME655376 GCH655376:GCI655376 FSL655376:FSM655376 FIP655376:FIQ655376 EYT655376:EYU655376 EOX655376:EOY655376 EFB655376:EFC655376 DVF655376:DVG655376 DLJ655376:DLK655376 DBN655376:DBO655376 CRR655376:CRS655376 CHV655376:CHW655376 BXZ655376:BYA655376 BOD655376:BOE655376 BEH655376:BEI655376 AUL655376:AUM655376 AKP655376:AKQ655376 AAT655376:AAU655376 QX655376:QY655376 HB655376:HC655376 K655376:L655376 WTN589840:WTO589840 WJR589840:WJS589840 VZV589840:VZW589840 VPZ589840:VQA589840 VGD589840:VGE589840 UWH589840:UWI589840 UML589840:UMM589840 UCP589840:UCQ589840 TST589840:TSU589840 TIX589840:TIY589840 SZB589840:SZC589840 SPF589840:SPG589840 SFJ589840:SFK589840 RVN589840:RVO589840 RLR589840:RLS589840 RBV589840:RBW589840 QRZ589840:QSA589840 QID589840:QIE589840 PYH589840:PYI589840 POL589840:POM589840 PEP589840:PEQ589840 OUT589840:OUU589840 OKX589840:OKY589840 OBB589840:OBC589840 NRF589840:NRG589840 NHJ589840:NHK589840 MXN589840:MXO589840 MNR589840:MNS589840 MDV589840:MDW589840 LTZ589840:LUA589840 LKD589840:LKE589840 LAH589840:LAI589840 KQL589840:KQM589840 KGP589840:KGQ589840 JWT589840:JWU589840 JMX589840:JMY589840 JDB589840:JDC589840 ITF589840:ITG589840 IJJ589840:IJK589840 HZN589840:HZO589840 HPR589840:HPS589840 HFV589840:HFW589840 GVZ589840:GWA589840 GMD589840:GME589840 GCH589840:GCI589840 FSL589840:FSM589840 FIP589840:FIQ589840 EYT589840:EYU589840 EOX589840:EOY589840 EFB589840:EFC589840 DVF589840:DVG589840 DLJ589840:DLK589840 DBN589840:DBO589840 CRR589840:CRS589840 CHV589840:CHW589840 BXZ589840:BYA589840 BOD589840:BOE589840 BEH589840:BEI589840 AUL589840:AUM589840 AKP589840:AKQ589840 AAT589840:AAU589840 QX589840:QY589840 HB589840:HC589840 K589840:L589840 WTN524304:WTO524304 WJR524304:WJS524304 VZV524304:VZW524304 VPZ524304:VQA524304 VGD524304:VGE524304 UWH524304:UWI524304 UML524304:UMM524304 UCP524304:UCQ524304 TST524304:TSU524304 TIX524304:TIY524304 SZB524304:SZC524304 SPF524304:SPG524304 SFJ524304:SFK524304 RVN524304:RVO524304 RLR524304:RLS524304 RBV524304:RBW524304 QRZ524304:QSA524304 QID524304:QIE524304 PYH524304:PYI524304 POL524304:POM524304 PEP524304:PEQ524304 OUT524304:OUU524304 OKX524304:OKY524304 OBB524304:OBC524304 NRF524304:NRG524304 NHJ524304:NHK524304 MXN524304:MXO524304 MNR524304:MNS524304 MDV524304:MDW524304 LTZ524304:LUA524304 LKD524304:LKE524304 LAH524304:LAI524304 KQL524304:KQM524304 KGP524304:KGQ524304 JWT524304:JWU524304 JMX524304:JMY524304 JDB524304:JDC524304 ITF524304:ITG524304 IJJ524304:IJK524304 HZN524304:HZO524304 HPR524304:HPS524304 HFV524304:HFW524304 GVZ524304:GWA524304 GMD524304:GME524304 GCH524304:GCI524304 FSL524304:FSM524304 FIP524304:FIQ524304 EYT524304:EYU524304 EOX524304:EOY524304 EFB524304:EFC524304 DVF524304:DVG524304 DLJ524304:DLK524304 DBN524304:DBO524304 CRR524304:CRS524304 CHV524304:CHW524304 BXZ524304:BYA524304 BOD524304:BOE524304 BEH524304:BEI524304 AUL524304:AUM524304 AKP524304:AKQ524304 AAT524304:AAU524304 QX524304:QY524304 HB524304:HC524304 K524304:L524304 WTN458768:WTO458768 WJR458768:WJS458768 VZV458768:VZW458768 VPZ458768:VQA458768 VGD458768:VGE458768 UWH458768:UWI458768 UML458768:UMM458768 UCP458768:UCQ458768 TST458768:TSU458768 TIX458768:TIY458768 SZB458768:SZC458768 SPF458768:SPG458768 SFJ458768:SFK458768 RVN458768:RVO458768 RLR458768:RLS458768 RBV458768:RBW458768 QRZ458768:QSA458768 QID458768:QIE458768 PYH458768:PYI458768 POL458768:POM458768 PEP458768:PEQ458768 OUT458768:OUU458768 OKX458768:OKY458768 OBB458768:OBC458768 NRF458768:NRG458768 NHJ458768:NHK458768 MXN458768:MXO458768 MNR458768:MNS458768 MDV458768:MDW458768 LTZ458768:LUA458768 LKD458768:LKE458768 LAH458768:LAI458768 KQL458768:KQM458768 KGP458768:KGQ458768 JWT458768:JWU458768 JMX458768:JMY458768 JDB458768:JDC458768 ITF458768:ITG458768 IJJ458768:IJK458768 HZN458768:HZO458768 HPR458768:HPS458768 HFV458768:HFW458768 GVZ458768:GWA458768 GMD458768:GME458768 GCH458768:GCI458768 FSL458768:FSM458768 FIP458768:FIQ458768 EYT458768:EYU458768 EOX458768:EOY458768 EFB458768:EFC458768 DVF458768:DVG458768 DLJ458768:DLK458768 DBN458768:DBO458768 CRR458768:CRS458768 CHV458768:CHW458768 BXZ458768:BYA458768 BOD458768:BOE458768 BEH458768:BEI458768 AUL458768:AUM458768 AKP458768:AKQ458768 AAT458768:AAU458768 QX458768:QY458768 HB458768:HC458768 K458768:L458768 WTN393232:WTO393232 WJR393232:WJS393232 VZV393232:VZW393232 VPZ393232:VQA393232 VGD393232:VGE393232 UWH393232:UWI393232 UML393232:UMM393232 UCP393232:UCQ393232 TST393232:TSU393232 TIX393232:TIY393232 SZB393232:SZC393232 SPF393232:SPG393232 SFJ393232:SFK393232 RVN393232:RVO393232 RLR393232:RLS393232 RBV393232:RBW393232 QRZ393232:QSA393232 QID393232:QIE393232 PYH393232:PYI393232 POL393232:POM393232 PEP393232:PEQ393232 OUT393232:OUU393232 OKX393232:OKY393232 OBB393232:OBC393232 NRF393232:NRG393232 NHJ393232:NHK393232 MXN393232:MXO393232 MNR393232:MNS393232 MDV393232:MDW393232 LTZ393232:LUA393232 LKD393232:LKE393232 LAH393232:LAI393232 KQL393232:KQM393232 KGP393232:KGQ393232 JWT393232:JWU393232 JMX393232:JMY393232 JDB393232:JDC393232 ITF393232:ITG393232 IJJ393232:IJK393232 HZN393232:HZO393232 HPR393232:HPS393232 HFV393232:HFW393232 GVZ393232:GWA393232 GMD393232:GME393232 GCH393232:GCI393232 FSL393232:FSM393232 FIP393232:FIQ393232 EYT393232:EYU393232 EOX393232:EOY393232 EFB393232:EFC393232 DVF393232:DVG393232 DLJ393232:DLK393232 DBN393232:DBO393232 CRR393232:CRS393232 CHV393232:CHW393232 BXZ393232:BYA393232 BOD393232:BOE393232 BEH393232:BEI393232 AUL393232:AUM393232 AKP393232:AKQ393232 AAT393232:AAU393232 QX393232:QY393232 HB393232:HC393232 K393232:L393232 WTN327696:WTO327696 WJR327696:WJS327696 VZV327696:VZW327696 VPZ327696:VQA327696 VGD327696:VGE327696 UWH327696:UWI327696 UML327696:UMM327696 UCP327696:UCQ327696 TST327696:TSU327696 TIX327696:TIY327696 SZB327696:SZC327696 SPF327696:SPG327696 SFJ327696:SFK327696 RVN327696:RVO327696 RLR327696:RLS327696 RBV327696:RBW327696 QRZ327696:QSA327696 QID327696:QIE327696 PYH327696:PYI327696 POL327696:POM327696 PEP327696:PEQ327696 OUT327696:OUU327696 OKX327696:OKY327696 OBB327696:OBC327696 NRF327696:NRG327696 NHJ327696:NHK327696 MXN327696:MXO327696 MNR327696:MNS327696 MDV327696:MDW327696 LTZ327696:LUA327696 LKD327696:LKE327696 LAH327696:LAI327696 KQL327696:KQM327696 KGP327696:KGQ327696 JWT327696:JWU327696 JMX327696:JMY327696 JDB327696:JDC327696 ITF327696:ITG327696 IJJ327696:IJK327696 HZN327696:HZO327696 HPR327696:HPS327696 HFV327696:HFW327696 GVZ327696:GWA327696 GMD327696:GME327696 GCH327696:GCI327696 FSL327696:FSM327696 FIP327696:FIQ327696 EYT327696:EYU327696 EOX327696:EOY327696 EFB327696:EFC327696 DVF327696:DVG327696 DLJ327696:DLK327696 DBN327696:DBO327696 CRR327696:CRS327696 CHV327696:CHW327696 BXZ327696:BYA327696 BOD327696:BOE327696 BEH327696:BEI327696 AUL327696:AUM327696 AKP327696:AKQ327696 AAT327696:AAU327696 QX327696:QY327696 HB327696:HC327696 K327696:L327696 WTN262160:WTO262160 WJR262160:WJS262160 VZV262160:VZW262160 VPZ262160:VQA262160 VGD262160:VGE262160 UWH262160:UWI262160 UML262160:UMM262160 UCP262160:UCQ262160 TST262160:TSU262160 TIX262160:TIY262160 SZB262160:SZC262160 SPF262160:SPG262160 SFJ262160:SFK262160 RVN262160:RVO262160 RLR262160:RLS262160 RBV262160:RBW262160 QRZ262160:QSA262160 QID262160:QIE262160 PYH262160:PYI262160 POL262160:POM262160 PEP262160:PEQ262160 OUT262160:OUU262160 OKX262160:OKY262160 OBB262160:OBC262160 NRF262160:NRG262160 NHJ262160:NHK262160 MXN262160:MXO262160 MNR262160:MNS262160 MDV262160:MDW262160 LTZ262160:LUA262160 LKD262160:LKE262160 LAH262160:LAI262160 KQL262160:KQM262160 KGP262160:KGQ262160 JWT262160:JWU262160 JMX262160:JMY262160 JDB262160:JDC262160 ITF262160:ITG262160 IJJ262160:IJK262160 HZN262160:HZO262160 HPR262160:HPS262160 HFV262160:HFW262160 GVZ262160:GWA262160 GMD262160:GME262160 GCH262160:GCI262160 FSL262160:FSM262160 FIP262160:FIQ262160 EYT262160:EYU262160 EOX262160:EOY262160 EFB262160:EFC262160 DVF262160:DVG262160 DLJ262160:DLK262160 DBN262160:DBO262160 CRR262160:CRS262160 CHV262160:CHW262160 BXZ262160:BYA262160 BOD262160:BOE262160 BEH262160:BEI262160 AUL262160:AUM262160 AKP262160:AKQ262160 AAT262160:AAU262160 QX262160:QY262160 HB262160:HC262160 K262160:L262160 WTN196624:WTO196624 WJR196624:WJS196624 VZV196624:VZW196624 VPZ196624:VQA196624 VGD196624:VGE196624 UWH196624:UWI196624 UML196624:UMM196624 UCP196624:UCQ196624 TST196624:TSU196624 TIX196624:TIY196624 SZB196624:SZC196624 SPF196624:SPG196624 SFJ196624:SFK196624 RVN196624:RVO196624 RLR196624:RLS196624 RBV196624:RBW196624 QRZ196624:QSA196624 QID196624:QIE196624 PYH196624:PYI196624 POL196624:POM196624 PEP196624:PEQ196624 OUT196624:OUU196624 OKX196624:OKY196624 OBB196624:OBC196624 NRF196624:NRG196624 NHJ196624:NHK196624 MXN196624:MXO196624 MNR196624:MNS196624 MDV196624:MDW196624 LTZ196624:LUA196624 LKD196624:LKE196624 LAH196624:LAI196624 KQL196624:KQM196624 KGP196624:KGQ196624 JWT196624:JWU196624 JMX196624:JMY196624 JDB196624:JDC196624 ITF196624:ITG196624 IJJ196624:IJK196624 HZN196624:HZO196624 HPR196624:HPS196624 HFV196624:HFW196624 GVZ196624:GWA196624 GMD196624:GME196624 GCH196624:GCI196624 FSL196624:FSM196624 FIP196624:FIQ196624 EYT196624:EYU196624 EOX196624:EOY196624 EFB196624:EFC196624 DVF196624:DVG196624 DLJ196624:DLK196624 DBN196624:DBO196624 CRR196624:CRS196624 CHV196624:CHW196624 BXZ196624:BYA196624 BOD196624:BOE196624 BEH196624:BEI196624 AUL196624:AUM196624 AKP196624:AKQ196624 AAT196624:AAU196624 QX196624:QY196624 HB196624:HC196624 K196624:L196624 WTN131088:WTO131088 WJR131088:WJS131088 VZV131088:VZW131088 VPZ131088:VQA131088 VGD131088:VGE131088 UWH131088:UWI131088 UML131088:UMM131088 UCP131088:UCQ131088 TST131088:TSU131088 TIX131088:TIY131088 SZB131088:SZC131088 SPF131088:SPG131088 SFJ131088:SFK131088 RVN131088:RVO131088 RLR131088:RLS131088 RBV131088:RBW131088 QRZ131088:QSA131088 QID131088:QIE131088 PYH131088:PYI131088 POL131088:POM131088 PEP131088:PEQ131088 OUT131088:OUU131088 OKX131088:OKY131088 OBB131088:OBC131088 NRF131088:NRG131088 NHJ131088:NHK131088 MXN131088:MXO131088 MNR131088:MNS131088 MDV131088:MDW131088 LTZ131088:LUA131088 LKD131088:LKE131088 LAH131088:LAI131088 KQL131088:KQM131088 KGP131088:KGQ131088 JWT131088:JWU131088 JMX131088:JMY131088 JDB131088:JDC131088 ITF131088:ITG131088 IJJ131088:IJK131088 HZN131088:HZO131088 HPR131088:HPS131088 HFV131088:HFW131088 GVZ131088:GWA131088 GMD131088:GME131088 GCH131088:GCI131088 FSL131088:FSM131088 FIP131088:FIQ131088 EYT131088:EYU131088 EOX131088:EOY131088 EFB131088:EFC131088 DVF131088:DVG131088 DLJ131088:DLK131088 DBN131088:DBO131088 CRR131088:CRS131088 CHV131088:CHW131088 BXZ131088:BYA131088 BOD131088:BOE131088 BEH131088:BEI131088 AUL131088:AUM131088 AKP131088:AKQ131088 AAT131088:AAU131088 QX131088:QY131088 HB131088:HC131088 K131088:L131088 WTN65552:WTO65552 WJR65552:WJS65552 VZV65552:VZW65552 VPZ65552:VQA65552 VGD65552:VGE65552 UWH65552:UWI65552 UML65552:UMM65552 UCP65552:UCQ65552 TST65552:TSU65552 TIX65552:TIY65552 SZB65552:SZC65552 SPF65552:SPG65552 SFJ65552:SFK65552 RVN65552:RVO65552 RLR65552:RLS65552 RBV65552:RBW65552 QRZ65552:QSA65552 QID65552:QIE65552 PYH65552:PYI65552 POL65552:POM65552 PEP65552:PEQ65552 OUT65552:OUU65552 OKX65552:OKY65552 OBB65552:OBC65552 NRF65552:NRG65552 NHJ65552:NHK65552 MXN65552:MXO65552 MNR65552:MNS65552 MDV65552:MDW65552 LTZ65552:LUA65552 LKD65552:LKE65552 LAH65552:LAI65552 KQL65552:KQM65552 KGP65552:KGQ65552 JWT65552:JWU65552 JMX65552:JMY65552 JDB65552:JDC65552 ITF65552:ITG65552 IJJ65552:IJK65552 HZN65552:HZO65552 HPR65552:HPS65552 HFV65552:HFW65552 GVZ65552:GWA65552 GMD65552:GME65552 GCH65552:GCI65552 FSL65552:FSM65552 FIP65552:FIQ65552 EYT65552:EYU65552 EOX65552:EOY65552 EFB65552:EFC65552 DVF65552:DVG65552 DLJ65552:DLK65552 DBN65552:DBO65552 CRR65552:CRS65552 CHV65552:CHW65552 BXZ65552:BYA65552 BOD65552:BOE65552 BEH65552:BEI65552 AUL65552:AUM65552 AKP65552:AKQ65552 AAT65552:AAU65552 QX65552:QY65552 HB65552:HC65552 K65552:L65552 WTN983058:WTO983064 WJR983058:WJS983064 VZV983058:VZW983064 VPZ983058:VQA983064 VGD983058:VGE983064 UWH983058:UWI983064 UML983058:UMM983064 UCP983058:UCQ983064 TST983058:TSU983064 TIX983058:TIY983064 SZB983058:SZC983064 SPF983058:SPG983064 SFJ983058:SFK983064 RVN983058:RVO983064 RLR983058:RLS983064 RBV983058:RBW983064 QRZ983058:QSA983064 QID983058:QIE983064 PYH983058:PYI983064 POL983058:POM983064 PEP983058:PEQ983064 OUT983058:OUU983064 OKX983058:OKY983064 OBB983058:OBC983064 NRF983058:NRG983064 NHJ983058:NHK983064 MXN983058:MXO983064 MNR983058:MNS983064 MDV983058:MDW983064 LTZ983058:LUA983064 LKD983058:LKE983064 LAH983058:LAI983064 KQL983058:KQM983064 KGP983058:KGQ983064 JWT983058:JWU983064 JMX983058:JMY983064 JDB983058:JDC983064 ITF983058:ITG983064 IJJ983058:IJK983064 HZN983058:HZO983064 HPR983058:HPS983064 HFV983058:HFW983064 GVZ983058:GWA983064 GMD983058:GME983064 GCH983058:GCI983064 FSL983058:FSM983064 FIP983058:FIQ983064 EYT983058:EYU983064 EOX983058:EOY983064 EFB983058:EFC983064 DVF983058:DVG983064 DLJ983058:DLK983064 DBN983058:DBO983064 CRR983058:CRS983064 CHV983058:CHW983064 BXZ983058:BYA983064 BOD983058:BOE983064 BEH983058:BEI983064 AUL983058:AUM983064 AKP983058:AKQ983064 AAT983058:AAU983064 QX983058:QY983064 HB983058:HC983064 K983058:L983064 WTN917522:WTO917528 WJR917522:WJS917528 VZV917522:VZW917528 VPZ917522:VQA917528 VGD917522:VGE917528 UWH917522:UWI917528 UML917522:UMM917528 UCP917522:UCQ917528 TST917522:TSU917528 TIX917522:TIY917528 SZB917522:SZC917528 SPF917522:SPG917528 SFJ917522:SFK917528 RVN917522:RVO917528 RLR917522:RLS917528 RBV917522:RBW917528 QRZ917522:QSA917528 QID917522:QIE917528 PYH917522:PYI917528 POL917522:POM917528 PEP917522:PEQ917528 OUT917522:OUU917528 OKX917522:OKY917528 OBB917522:OBC917528 NRF917522:NRG917528 NHJ917522:NHK917528 MXN917522:MXO917528 MNR917522:MNS917528 MDV917522:MDW917528 LTZ917522:LUA917528 LKD917522:LKE917528 LAH917522:LAI917528 KQL917522:KQM917528 KGP917522:KGQ917528 JWT917522:JWU917528 JMX917522:JMY917528 JDB917522:JDC917528 ITF917522:ITG917528 IJJ917522:IJK917528 HZN917522:HZO917528 HPR917522:HPS917528 HFV917522:HFW917528 GVZ917522:GWA917528 GMD917522:GME917528 GCH917522:GCI917528 FSL917522:FSM917528 FIP917522:FIQ917528 EYT917522:EYU917528 EOX917522:EOY917528 EFB917522:EFC917528 DVF917522:DVG917528 DLJ917522:DLK917528 DBN917522:DBO917528 CRR917522:CRS917528 CHV917522:CHW917528 BXZ917522:BYA917528 BOD917522:BOE917528 BEH917522:BEI917528 AUL917522:AUM917528 AKP917522:AKQ917528 AAT917522:AAU917528 QX917522:QY917528 HB917522:HC917528 K917522:L917528 WTN851986:WTO851992 WJR851986:WJS851992 VZV851986:VZW851992 VPZ851986:VQA851992 VGD851986:VGE851992 UWH851986:UWI851992 UML851986:UMM851992 UCP851986:UCQ851992 TST851986:TSU851992 TIX851986:TIY851992 SZB851986:SZC851992 SPF851986:SPG851992 SFJ851986:SFK851992 RVN851986:RVO851992 RLR851986:RLS851992 RBV851986:RBW851992 QRZ851986:QSA851992 QID851986:QIE851992 PYH851986:PYI851992 POL851986:POM851992 PEP851986:PEQ851992 OUT851986:OUU851992 OKX851986:OKY851992 OBB851986:OBC851992 NRF851986:NRG851992 NHJ851986:NHK851992 MXN851986:MXO851992 MNR851986:MNS851992 MDV851986:MDW851992 LTZ851986:LUA851992 LKD851986:LKE851992 LAH851986:LAI851992 KQL851986:KQM851992 KGP851986:KGQ851992 JWT851986:JWU851992 JMX851986:JMY851992 JDB851986:JDC851992 ITF851986:ITG851992 IJJ851986:IJK851992 HZN851986:HZO851992 HPR851986:HPS851992 HFV851986:HFW851992 GVZ851986:GWA851992 GMD851986:GME851992 GCH851986:GCI851992 FSL851986:FSM851992 FIP851986:FIQ851992 EYT851986:EYU851992 EOX851986:EOY851992 EFB851986:EFC851992 DVF851986:DVG851992 DLJ851986:DLK851992 DBN851986:DBO851992 CRR851986:CRS851992 CHV851986:CHW851992 BXZ851986:BYA851992 BOD851986:BOE851992 BEH851986:BEI851992 AUL851986:AUM851992 AKP851986:AKQ851992 AAT851986:AAU851992 QX851986:QY851992 HB851986:HC851992 K851986:L851992 WTN786450:WTO786456 WJR786450:WJS786456 VZV786450:VZW786456 VPZ786450:VQA786456 VGD786450:VGE786456 UWH786450:UWI786456 UML786450:UMM786456 UCP786450:UCQ786456 TST786450:TSU786456 TIX786450:TIY786456 SZB786450:SZC786456 SPF786450:SPG786456 SFJ786450:SFK786456 RVN786450:RVO786456 RLR786450:RLS786456 RBV786450:RBW786456 QRZ786450:QSA786456 QID786450:QIE786456 PYH786450:PYI786456 POL786450:POM786456 PEP786450:PEQ786456 OUT786450:OUU786456 OKX786450:OKY786456 OBB786450:OBC786456 NRF786450:NRG786456 NHJ786450:NHK786456 MXN786450:MXO786456 MNR786450:MNS786456 MDV786450:MDW786456 LTZ786450:LUA786456 LKD786450:LKE786456 LAH786450:LAI786456 KQL786450:KQM786456 KGP786450:KGQ786456 JWT786450:JWU786456 JMX786450:JMY786456 JDB786450:JDC786456 ITF786450:ITG786456 IJJ786450:IJK786456 HZN786450:HZO786456 HPR786450:HPS786456 HFV786450:HFW786456 GVZ786450:GWA786456 GMD786450:GME786456 GCH786450:GCI786456 FSL786450:FSM786456 FIP786450:FIQ786456 EYT786450:EYU786456 EOX786450:EOY786456 EFB786450:EFC786456 DVF786450:DVG786456 DLJ786450:DLK786456 DBN786450:DBO786456 CRR786450:CRS786456 CHV786450:CHW786456 BXZ786450:BYA786456 BOD786450:BOE786456 BEH786450:BEI786456 AUL786450:AUM786456 AKP786450:AKQ786456 AAT786450:AAU786456 QX786450:QY786456 HB786450:HC786456 K786450:L786456 WTN720914:WTO720920 WJR720914:WJS720920 VZV720914:VZW720920 VPZ720914:VQA720920 VGD720914:VGE720920 UWH720914:UWI720920 UML720914:UMM720920 UCP720914:UCQ720920 TST720914:TSU720920 TIX720914:TIY720920 SZB720914:SZC720920 SPF720914:SPG720920 SFJ720914:SFK720920 RVN720914:RVO720920 RLR720914:RLS720920 RBV720914:RBW720920 QRZ720914:QSA720920 QID720914:QIE720920 PYH720914:PYI720920 POL720914:POM720920 PEP720914:PEQ720920 OUT720914:OUU720920 OKX720914:OKY720920 OBB720914:OBC720920 NRF720914:NRG720920 NHJ720914:NHK720920 MXN720914:MXO720920 MNR720914:MNS720920 MDV720914:MDW720920 LTZ720914:LUA720920 LKD720914:LKE720920 LAH720914:LAI720920 KQL720914:KQM720920 KGP720914:KGQ720920 JWT720914:JWU720920 JMX720914:JMY720920 JDB720914:JDC720920 ITF720914:ITG720920 IJJ720914:IJK720920 HZN720914:HZO720920 HPR720914:HPS720920 HFV720914:HFW720920 GVZ720914:GWA720920 GMD720914:GME720920 GCH720914:GCI720920 FSL720914:FSM720920 FIP720914:FIQ720920 EYT720914:EYU720920 EOX720914:EOY720920 EFB720914:EFC720920 DVF720914:DVG720920 DLJ720914:DLK720920 DBN720914:DBO720920 CRR720914:CRS720920 CHV720914:CHW720920 BXZ720914:BYA720920 BOD720914:BOE720920 BEH720914:BEI720920 AUL720914:AUM720920 AKP720914:AKQ720920 AAT720914:AAU720920 QX720914:QY720920 HB720914:HC720920 K720914:L720920 WTN655378:WTO655384 WJR655378:WJS655384 VZV655378:VZW655384 VPZ655378:VQA655384 VGD655378:VGE655384 UWH655378:UWI655384 UML655378:UMM655384 UCP655378:UCQ655384 TST655378:TSU655384 TIX655378:TIY655384 SZB655378:SZC655384 SPF655378:SPG655384 SFJ655378:SFK655384 RVN655378:RVO655384 RLR655378:RLS655384 RBV655378:RBW655384 QRZ655378:QSA655384 QID655378:QIE655384 PYH655378:PYI655384 POL655378:POM655384 PEP655378:PEQ655384 OUT655378:OUU655384 OKX655378:OKY655384 OBB655378:OBC655384 NRF655378:NRG655384 NHJ655378:NHK655384 MXN655378:MXO655384 MNR655378:MNS655384 MDV655378:MDW655384 LTZ655378:LUA655384 LKD655378:LKE655384 LAH655378:LAI655384 KQL655378:KQM655384 KGP655378:KGQ655384 JWT655378:JWU655384 JMX655378:JMY655384 JDB655378:JDC655384 ITF655378:ITG655384 IJJ655378:IJK655384 HZN655378:HZO655384 HPR655378:HPS655384 HFV655378:HFW655384 GVZ655378:GWA655384 GMD655378:GME655384 GCH655378:GCI655384 FSL655378:FSM655384 FIP655378:FIQ655384 EYT655378:EYU655384 EOX655378:EOY655384 EFB655378:EFC655384 DVF655378:DVG655384 DLJ655378:DLK655384 DBN655378:DBO655384 CRR655378:CRS655384 CHV655378:CHW655384 BXZ655378:BYA655384 BOD655378:BOE655384 BEH655378:BEI655384 AUL655378:AUM655384 AKP655378:AKQ655384 AAT655378:AAU655384 QX655378:QY655384 HB655378:HC655384 K655378:L655384 WTN589842:WTO589848 WJR589842:WJS589848 VZV589842:VZW589848 VPZ589842:VQA589848 VGD589842:VGE589848 UWH589842:UWI589848 UML589842:UMM589848 UCP589842:UCQ589848 TST589842:TSU589848 TIX589842:TIY589848 SZB589842:SZC589848 SPF589842:SPG589848 SFJ589842:SFK589848 RVN589842:RVO589848 RLR589842:RLS589848 RBV589842:RBW589848 QRZ589842:QSA589848 QID589842:QIE589848 PYH589842:PYI589848 POL589842:POM589848 PEP589842:PEQ589848 OUT589842:OUU589848 OKX589842:OKY589848 OBB589842:OBC589848 NRF589842:NRG589848 NHJ589842:NHK589848 MXN589842:MXO589848 MNR589842:MNS589848 MDV589842:MDW589848 LTZ589842:LUA589848 LKD589842:LKE589848 LAH589842:LAI589848 KQL589842:KQM589848 KGP589842:KGQ589848 JWT589842:JWU589848 JMX589842:JMY589848 JDB589842:JDC589848 ITF589842:ITG589848 IJJ589842:IJK589848 HZN589842:HZO589848 HPR589842:HPS589848 HFV589842:HFW589848 GVZ589842:GWA589848 GMD589842:GME589848 GCH589842:GCI589848 FSL589842:FSM589848 FIP589842:FIQ589848 EYT589842:EYU589848 EOX589842:EOY589848 EFB589842:EFC589848 DVF589842:DVG589848 DLJ589842:DLK589848 DBN589842:DBO589848 CRR589842:CRS589848 CHV589842:CHW589848 BXZ589842:BYA589848 BOD589842:BOE589848 BEH589842:BEI589848 AUL589842:AUM589848 AKP589842:AKQ589848 AAT589842:AAU589848 QX589842:QY589848 HB589842:HC589848 K589842:L589848 WTN524306:WTO524312 WJR524306:WJS524312 VZV524306:VZW524312 VPZ524306:VQA524312 VGD524306:VGE524312 UWH524306:UWI524312 UML524306:UMM524312 UCP524306:UCQ524312 TST524306:TSU524312 TIX524306:TIY524312 SZB524306:SZC524312 SPF524306:SPG524312 SFJ524306:SFK524312 RVN524306:RVO524312 RLR524306:RLS524312 RBV524306:RBW524312 QRZ524306:QSA524312 QID524306:QIE524312 PYH524306:PYI524312 POL524306:POM524312 PEP524306:PEQ524312 OUT524306:OUU524312 OKX524306:OKY524312 OBB524306:OBC524312 NRF524306:NRG524312 NHJ524306:NHK524312 MXN524306:MXO524312 MNR524306:MNS524312 MDV524306:MDW524312 LTZ524306:LUA524312 LKD524306:LKE524312 LAH524306:LAI524312 KQL524306:KQM524312 KGP524306:KGQ524312 JWT524306:JWU524312 JMX524306:JMY524312 JDB524306:JDC524312 ITF524306:ITG524312 IJJ524306:IJK524312 HZN524306:HZO524312 HPR524306:HPS524312 HFV524306:HFW524312 GVZ524306:GWA524312 GMD524306:GME524312 GCH524306:GCI524312 FSL524306:FSM524312 FIP524306:FIQ524312 EYT524306:EYU524312 EOX524306:EOY524312 EFB524306:EFC524312 DVF524306:DVG524312 DLJ524306:DLK524312 DBN524306:DBO524312 CRR524306:CRS524312 CHV524306:CHW524312 BXZ524306:BYA524312 BOD524306:BOE524312 BEH524306:BEI524312 AUL524306:AUM524312 AKP524306:AKQ524312 AAT524306:AAU524312 QX524306:QY524312 HB524306:HC524312 K524306:L524312 WTN458770:WTO458776 WJR458770:WJS458776 VZV458770:VZW458776 VPZ458770:VQA458776 VGD458770:VGE458776 UWH458770:UWI458776 UML458770:UMM458776 UCP458770:UCQ458776 TST458770:TSU458776 TIX458770:TIY458776 SZB458770:SZC458776 SPF458770:SPG458776 SFJ458770:SFK458776 RVN458770:RVO458776 RLR458770:RLS458776 RBV458770:RBW458776 QRZ458770:QSA458776 QID458770:QIE458776 PYH458770:PYI458776 POL458770:POM458776 PEP458770:PEQ458776 OUT458770:OUU458776 OKX458770:OKY458776 OBB458770:OBC458776 NRF458770:NRG458776 NHJ458770:NHK458776 MXN458770:MXO458776 MNR458770:MNS458776 MDV458770:MDW458776 LTZ458770:LUA458776 LKD458770:LKE458776 LAH458770:LAI458776 KQL458770:KQM458776 KGP458770:KGQ458776 JWT458770:JWU458776 JMX458770:JMY458776 JDB458770:JDC458776 ITF458770:ITG458776 IJJ458770:IJK458776 HZN458770:HZO458776 HPR458770:HPS458776 HFV458770:HFW458776 GVZ458770:GWA458776 GMD458770:GME458776 GCH458770:GCI458776 FSL458770:FSM458776 FIP458770:FIQ458776 EYT458770:EYU458776 EOX458770:EOY458776 EFB458770:EFC458776 DVF458770:DVG458776 DLJ458770:DLK458776 DBN458770:DBO458776 CRR458770:CRS458776 CHV458770:CHW458776 BXZ458770:BYA458776 BOD458770:BOE458776 BEH458770:BEI458776 AUL458770:AUM458776 AKP458770:AKQ458776 AAT458770:AAU458776 QX458770:QY458776 HB458770:HC458776 K458770:L458776 WTN393234:WTO393240 WJR393234:WJS393240 VZV393234:VZW393240 VPZ393234:VQA393240 VGD393234:VGE393240 UWH393234:UWI393240 UML393234:UMM393240 UCP393234:UCQ393240 TST393234:TSU393240 TIX393234:TIY393240 SZB393234:SZC393240 SPF393234:SPG393240 SFJ393234:SFK393240 RVN393234:RVO393240 RLR393234:RLS393240 RBV393234:RBW393240 QRZ393234:QSA393240 QID393234:QIE393240 PYH393234:PYI393240 POL393234:POM393240 PEP393234:PEQ393240 OUT393234:OUU393240 OKX393234:OKY393240 OBB393234:OBC393240 NRF393234:NRG393240 NHJ393234:NHK393240 MXN393234:MXO393240 MNR393234:MNS393240 MDV393234:MDW393240 LTZ393234:LUA393240 LKD393234:LKE393240 LAH393234:LAI393240 KQL393234:KQM393240 KGP393234:KGQ393240 JWT393234:JWU393240 JMX393234:JMY393240 JDB393234:JDC393240 ITF393234:ITG393240 IJJ393234:IJK393240 HZN393234:HZO393240 HPR393234:HPS393240 HFV393234:HFW393240 GVZ393234:GWA393240 GMD393234:GME393240 GCH393234:GCI393240 FSL393234:FSM393240 FIP393234:FIQ393240 EYT393234:EYU393240 EOX393234:EOY393240 EFB393234:EFC393240 DVF393234:DVG393240 DLJ393234:DLK393240 DBN393234:DBO393240 CRR393234:CRS393240 CHV393234:CHW393240 BXZ393234:BYA393240 BOD393234:BOE393240 BEH393234:BEI393240 AUL393234:AUM393240 AKP393234:AKQ393240 AAT393234:AAU393240 QX393234:QY393240 HB393234:HC393240 K393234:L393240 WTN327698:WTO327704 WJR327698:WJS327704 VZV327698:VZW327704 VPZ327698:VQA327704 VGD327698:VGE327704 UWH327698:UWI327704 UML327698:UMM327704 UCP327698:UCQ327704 TST327698:TSU327704 TIX327698:TIY327704 SZB327698:SZC327704 SPF327698:SPG327704 SFJ327698:SFK327704 RVN327698:RVO327704 RLR327698:RLS327704 RBV327698:RBW327704 QRZ327698:QSA327704 QID327698:QIE327704 PYH327698:PYI327704 POL327698:POM327704 PEP327698:PEQ327704 OUT327698:OUU327704 OKX327698:OKY327704 OBB327698:OBC327704 NRF327698:NRG327704 NHJ327698:NHK327704 MXN327698:MXO327704 MNR327698:MNS327704 MDV327698:MDW327704 LTZ327698:LUA327704 LKD327698:LKE327704 LAH327698:LAI327704 KQL327698:KQM327704 KGP327698:KGQ327704 JWT327698:JWU327704 JMX327698:JMY327704 JDB327698:JDC327704 ITF327698:ITG327704 IJJ327698:IJK327704 HZN327698:HZO327704 HPR327698:HPS327704 HFV327698:HFW327704 GVZ327698:GWA327704 GMD327698:GME327704 GCH327698:GCI327704 FSL327698:FSM327704 FIP327698:FIQ327704 EYT327698:EYU327704 EOX327698:EOY327704 EFB327698:EFC327704 DVF327698:DVG327704 DLJ327698:DLK327704 DBN327698:DBO327704 CRR327698:CRS327704 CHV327698:CHW327704 BXZ327698:BYA327704 BOD327698:BOE327704 BEH327698:BEI327704 AUL327698:AUM327704 AKP327698:AKQ327704 AAT327698:AAU327704 QX327698:QY327704 HB327698:HC327704 K327698:L327704 WTN262162:WTO262168 WJR262162:WJS262168 VZV262162:VZW262168 VPZ262162:VQA262168 VGD262162:VGE262168 UWH262162:UWI262168 UML262162:UMM262168 UCP262162:UCQ262168 TST262162:TSU262168 TIX262162:TIY262168 SZB262162:SZC262168 SPF262162:SPG262168 SFJ262162:SFK262168 RVN262162:RVO262168 RLR262162:RLS262168 RBV262162:RBW262168 QRZ262162:QSA262168 QID262162:QIE262168 PYH262162:PYI262168 POL262162:POM262168 PEP262162:PEQ262168 OUT262162:OUU262168 OKX262162:OKY262168 OBB262162:OBC262168 NRF262162:NRG262168 NHJ262162:NHK262168 MXN262162:MXO262168 MNR262162:MNS262168 MDV262162:MDW262168 LTZ262162:LUA262168 LKD262162:LKE262168 LAH262162:LAI262168 KQL262162:KQM262168 KGP262162:KGQ262168 JWT262162:JWU262168 JMX262162:JMY262168 JDB262162:JDC262168 ITF262162:ITG262168 IJJ262162:IJK262168 HZN262162:HZO262168 HPR262162:HPS262168 HFV262162:HFW262168 GVZ262162:GWA262168 GMD262162:GME262168 GCH262162:GCI262168 FSL262162:FSM262168 FIP262162:FIQ262168 EYT262162:EYU262168 EOX262162:EOY262168 EFB262162:EFC262168 DVF262162:DVG262168 DLJ262162:DLK262168 DBN262162:DBO262168 CRR262162:CRS262168 CHV262162:CHW262168 BXZ262162:BYA262168 BOD262162:BOE262168 BEH262162:BEI262168 AUL262162:AUM262168 AKP262162:AKQ262168 AAT262162:AAU262168 QX262162:QY262168 HB262162:HC262168 K262162:L262168 WTN196626:WTO196632 WJR196626:WJS196632 VZV196626:VZW196632 VPZ196626:VQA196632 VGD196626:VGE196632 UWH196626:UWI196632 UML196626:UMM196632 UCP196626:UCQ196632 TST196626:TSU196632 TIX196626:TIY196632 SZB196626:SZC196632 SPF196626:SPG196632 SFJ196626:SFK196632 RVN196626:RVO196632 RLR196626:RLS196632 RBV196626:RBW196632 QRZ196626:QSA196632 QID196626:QIE196632 PYH196626:PYI196632 POL196626:POM196632 PEP196626:PEQ196632 OUT196626:OUU196632 OKX196626:OKY196632 OBB196626:OBC196632 NRF196626:NRG196632 NHJ196626:NHK196632 MXN196626:MXO196632 MNR196626:MNS196632 MDV196626:MDW196632 LTZ196626:LUA196632 LKD196626:LKE196632 LAH196626:LAI196632 KQL196626:KQM196632 KGP196626:KGQ196632 JWT196626:JWU196632 JMX196626:JMY196632 JDB196626:JDC196632 ITF196626:ITG196632 IJJ196626:IJK196632 HZN196626:HZO196632 HPR196626:HPS196632 HFV196626:HFW196632 GVZ196626:GWA196632 GMD196626:GME196632 GCH196626:GCI196632 FSL196626:FSM196632 FIP196626:FIQ196632 EYT196626:EYU196632 EOX196626:EOY196632 EFB196626:EFC196632 DVF196626:DVG196632 DLJ196626:DLK196632 DBN196626:DBO196632 CRR196626:CRS196632 CHV196626:CHW196632 BXZ196626:BYA196632 BOD196626:BOE196632 BEH196626:BEI196632 AUL196626:AUM196632 AKP196626:AKQ196632 AAT196626:AAU196632 QX196626:QY196632 HB196626:HC196632 K196626:L196632 WTN131090:WTO131096 WJR131090:WJS131096 VZV131090:VZW131096 VPZ131090:VQA131096 VGD131090:VGE131096 UWH131090:UWI131096 UML131090:UMM131096 UCP131090:UCQ131096 TST131090:TSU131096 TIX131090:TIY131096 SZB131090:SZC131096 SPF131090:SPG131096 SFJ131090:SFK131096 RVN131090:RVO131096 RLR131090:RLS131096 RBV131090:RBW131096 QRZ131090:QSA131096 QID131090:QIE131096 PYH131090:PYI131096 POL131090:POM131096 PEP131090:PEQ131096 OUT131090:OUU131096 OKX131090:OKY131096 OBB131090:OBC131096 NRF131090:NRG131096 NHJ131090:NHK131096 MXN131090:MXO131096 MNR131090:MNS131096 MDV131090:MDW131096 LTZ131090:LUA131096 LKD131090:LKE131096 LAH131090:LAI131096 KQL131090:KQM131096 KGP131090:KGQ131096 JWT131090:JWU131096 JMX131090:JMY131096 JDB131090:JDC131096 ITF131090:ITG131096 IJJ131090:IJK131096 HZN131090:HZO131096 HPR131090:HPS131096 HFV131090:HFW131096 GVZ131090:GWA131096 GMD131090:GME131096 GCH131090:GCI131096 FSL131090:FSM131096 FIP131090:FIQ131096 EYT131090:EYU131096 EOX131090:EOY131096 EFB131090:EFC131096 DVF131090:DVG131096 DLJ131090:DLK131096 DBN131090:DBO131096 CRR131090:CRS131096 CHV131090:CHW131096 BXZ131090:BYA131096 BOD131090:BOE131096 BEH131090:BEI131096 AUL131090:AUM131096 AKP131090:AKQ131096 AAT131090:AAU131096 QX131090:QY131096 HB131090:HC131096 K131090:L131096 WTN65554:WTO65560 WJR65554:WJS65560 VZV65554:VZW65560 VPZ65554:VQA65560 VGD65554:VGE65560 UWH65554:UWI65560 UML65554:UMM65560 UCP65554:UCQ65560 TST65554:TSU65560 TIX65554:TIY65560 SZB65554:SZC65560 SPF65554:SPG65560 SFJ65554:SFK65560 RVN65554:RVO65560 RLR65554:RLS65560 RBV65554:RBW65560 QRZ65554:QSA65560 QID65554:QIE65560 PYH65554:PYI65560 POL65554:POM65560 PEP65554:PEQ65560 OUT65554:OUU65560 OKX65554:OKY65560 OBB65554:OBC65560 NRF65554:NRG65560 NHJ65554:NHK65560 MXN65554:MXO65560 MNR65554:MNS65560 MDV65554:MDW65560 LTZ65554:LUA65560 LKD65554:LKE65560 LAH65554:LAI65560 KQL65554:KQM65560 KGP65554:KGQ65560 JWT65554:JWU65560 JMX65554:JMY65560 JDB65554:JDC65560 ITF65554:ITG65560 IJJ65554:IJK65560 HZN65554:HZO65560 HPR65554:HPS65560 HFV65554:HFW65560 GVZ65554:GWA65560 GMD65554:GME65560 GCH65554:GCI65560 FSL65554:FSM65560 FIP65554:FIQ65560 EYT65554:EYU65560 EOX65554:EOY65560 EFB65554:EFC65560 DVF65554:DVG65560 DLJ65554:DLK65560 DBN65554:DBO65560 CRR65554:CRS65560 CHV65554:CHW65560 BXZ65554:BYA65560 BOD65554:BOE65560 BEH65554:BEI65560 AUL65554:AUM65560 AKP65554:AKQ65560 AAT65554:AAU65560 QX65554:QY65560 HB65554:HC65560 K65554:L65560 WTN46:WTO52 WJR46:WJS52 VZV46:VZW52 VPZ46:VQA52 VGD46:VGE52 UWH46:UWI52 UML46:UMM52 UCP46:UCQ52 TST46:TSU52 TIX46:TIY52 SZB46:SZC52 SPF46:SPG52 SFJ46:SFK52 RVN46:RVO52 RLR46:RLS52 RBV46:RBW52 QRZ46:QSA52 QID46:QIE52 PYH46:PYI52 POL46:POM52 PEP46:PEQ52 OUT46:OUU52 OKX46:OKY52 OBB46:OBC52 NRF46:NRG52 NHJ46:NHK52 MXN46:MXO52 MNR46:MNS52 MDV46:MDW52 LTZ46:LUA52 LKD46:LKE52 LAH46:LAI52 KQL46:KQM52 KGP46:KGQ52 JWT46:JWU52 JMX46:JMY52 JDB46:JDC52 ITF46:ITG52 IJJ46:IJK52 HZN46:HZO52 HPR46:HPS52 HFV46:HFW52 GVZ46:GWA52 GMD46:GME52 GCH46:GCI52 FSL46:FSM52 FIP46:FIQ52 EYT46:EYU52 EOX46:EOY52 EFB46:EFC52 DVF46:DVG52 DLJ46:DLK52 DBN46:DBO52 CRR46:CRS52 CHV46:CHW52 BXZ46:BYA52 BOD46:BOE52 BEH46:BEI52 AUL46:AUM52 AKP46:AKQ52 AAT46:AAU52 QX46:QY52 HB46:HC52 G46:H52 WTI983046:WTJ983046 WJM983046:WJN983046 VZQ983046:VZR983046 VPU983046:VPV983046 VFY983046:VFZ983046 UWC983046:UWD983046 UMG983046:UMH983046 UCK983046:UCL983046 TSO983046:TSP983046 TIS983046:TIT983046 SYW983046:SYX983046 SPA983046:SPB983046 SFE983046:SFF983046 RVI983046:RVJ983046 RLM983046:RLN983046 RBQ983046:RBR983046 QRU983046:QRV983046 QHY983046:QHZ983046 PYC983046:PYD983046 POG983046:POH983046 PEK983046:PEL983046 OUO983046:OUP983046 OKS983046:OKT983046 OAW983046:OAX983046 NRA983046:NRB983046 NHE983046:NHF983046 MXI983046:MXJ983046 MNM983046:MNN983046 MDQ983046:MDR983046 LTU983046:LTV983046 LJY983046:LJZ983046 LAC983046:LAD983046 KQG983046:KQH983046 KGK983046:KGL983046 JWO983046:JWP983046 JMS983046:JMT983046 JCW983046:JCX983046 ITA983046:ITB983046 IJE983046:IJF983046 HZI983046:HZJ983046 HPM983046:HPN983046 HFQ983046:HFR983046 GVU983046:GVV983046 GLY983046:GLZ983046 GCC983046:GCD983046 FSG983046:FSH983046 FIK983046:FIL983046 EYO983046:EYP983046 EOS983046:EOT983046 EEW983046:EEX983046 DVA983046:DVB983046 DLE983046:DLF983046 DBI983046:DBJ983046 CRM983046:CRN983046 CHQ983046:CHR983046 BXU983046:BXV983046 BNY983046:BNZ983046 BEC983046:BED983046 AUG983046:AUH983046 AKK983046:AKL983046 AAO983046:AAP983046 QS983046:QT983046 GW983046:GX983046 G983046:H983046 WTI917510:WTJ917510 WJM917510:WJN917510 VZQ917510:VZR917510 VPU917510:VPV917510 VFY917510:VFZ917510 UWC917510:UWD917510 UMG917510:UMH917510 UCK917510:UCL917510 TSO917510:TSP917510 TIS917510:TIT917510 SYW917510:SYX917510 SPA917510:SPB917510 SFE917510:SFF917510 RVI917510:RVJ917510 RLM917510:RLN917510 RBQ917510:RBR917510 QRU917510:QRV917510 QHY917510:QHZ917510 PYC917510:PYD917510 POG917510:POH917510 PEK917510:PEL917510 OUO917510:OUP917510 OKS917510:OKT917510 OAW917510:OAX917510 NRA917510:NRB917510 NHE917510:NHF917510 MXI917510:MXJ917510 MNM917510:MNN917510 MDQ917510:MDR917510 LTU917510:LTV917510 LJY917510:LJZ917510 LAC917510:LAD917510 KQG917510:KQH917510 KGK917510:KGL917510 JWO917510:JWP917510 JMS917510:JMT917510 JCW917510:JCX917510 ITA917510:ITB917510 IJE917510:IJF917510 HZI917510:HZJ917510 HPM917510:HPN917510 HFQ917510:HFR917510 GVU917510:GVV917510 GLY917510:GLZ917510 GCC917510:GCD917510 FSG917510:FSH917510 FIK917510:FIL917510 EYO917510:EYP917510 EOS917510:EOT917510 EEW917510:EEX917510 DVA917510:DVB917510 DLE917510:DLF917510 DBI917510:DBJ917510 CRM917510:CRN917510 CHQ917510:CHR917510 BXU917510:BXV917510 BNY917510:BNZ917510 BEC917510:BED917510 AUG917510:AUH917510 AKK917510:AKL917510 AAO917510:AAP917510 QS917510:QT917510 GW917510:GX917510 G917510:H917510 WTI851974:WTJ851974 WJM851974:WJN851974 VZQ851974:VZR851974 VPU851974:VPV851974 VFY851974:VFZ851974 UWC851974:UWD851974 UMG851974:UMH851974 UCK851974:UCL851974 TSO851974:TSP851974 TIS851974:TIT851974 SYW851974:SYX851974 SPA851974:SPB851974 SFE851974:SFF851974 RVI851974:RVJ851974 RLM851974:RLN851974 RBQ851974:RBR851974 QRU851974:QRV851974 QHY851974:QHZ851974 PYC851974:PYD851974 POG851974:POH851974 PEK851974:PEL851974 OUO851974:OUP851974 OKS851974:OKT851974 OAW851974:OAX851974 NRA851974:NRB851974 NHE851974:NHF851974 MXI851974:MXJ851974 MNM851974:MNN851974 MDQ851974:MDR851974 LTU851974:LTV851974 LJY851974:LJZ851974 LAC851974:LAD851974 KQG851974:KQH851974 KGK851974:KGL851974 JWO851974:JWP851974 JMS851974:JMT851974 JCW851974:JCX851974 ITA851974:ITB851974 IJE851974:IJF851974 HZI851974:HZJ851974 HPM851974:HPN851974 HFQ851974:HFR851974 GVU851974:GVV851974 GLY851974:GLZ851974 GCC851974:GCD851974 FSG851974:FSH851974 FIK851974:FIL851974 EYO851974:EYP851974 EOS851974:EOT851974 EEW851974:EEX851974 DVA851974:DVB851974 DLE851974:DLF851974 DBI851974:DBJ851974 CRM851974:CRN851974 CHQ851974:CHR851974 BXU851974:BXV851974 BNY851974:BNZ851974 BEC851974:BED851974 AUG851974:AUH851974 AKK851974:AKL851974 AAO851974:AAP851974 QS851974:QT851974 GW851974:GX851974 G851974:H851974 WTI786438:WTJ786438 WJM786438:WJN786438 VZQ786438:VZR786438 VPU786438:VPV786438 VFY786438:VFZ786438 UWC786438:UWD786438 UMG786438:UMH786438 UCK786438:UCL786438 TSO786438:TSP786438 TIS786438:TIT786438 SYW786438:SYX786438 SPA786438:SPB786438 SFE786438:SFF786438 RVI786438:RVJ786438 RLM786438:RLN786438 RBQ786438:RBR786438 QRU786438:QRV786438 QHY786438:QHZ786438 PYC786438:PYD786438 POG786438:POH786438 PEK786438:PEL786438 OUO786438:OUP786438 OKS786438:OKT786438 OAW786438:OAX786438 NRA786438:NRB786438 NHE786438:NHF786438 MXI786438:MXJ786438 MNM786438:MNN786438 MDQ786438:MDR786438 LTU786438:LTV786438 LJY786438:LJZ786438 LAC786438:LAD786438 KQG786438:KQH786438 KGK786438:KGL786438 JWO786438:JWP786438 JMS786438:JMT786438 JCW786438:JCX786438 ITA786438:ITB786438 IJE786438:IJF786438 HZI786438:HZJ786438 HPM786438:HPN786438 HFQ786438:HFR786438 GVU786438:GVV786438 GLY786438:GLZ786438 GCC786438:GCD786438 FSG786438:FSH786438 FIK786438:FIL786438 EYO786438:EYP786438 EOS786438:EOT786438 EEW786438:EEX786438 DVA786438:DVB786438 DLE786438:DLF786438 DBI786438:DBJ786438 CRM786438:CRN786438 CHQ786438:CHR786438 BXU786438:BXV786438 BNY786438:BNZ786438 BEC786438:BED786438 AUG786438:AUH786438 AKK786438:AKL786438 AAO786438:AAP786438 QS786438:QT786438 GW786438:GX786438 G786438:H786438 WTI720902:WTJ720902 WJM720902:WJN720902 VZQ720902:VZR720902 VPU720902:VPV720902 VFY720902:VFZ720902 UWC720902:UWD720902 UMG720902:UMH720902 UCK720902:UCL720902 TSO720902:TSP720902 TIS720902:TIT720902 SYW720902:SYX720902 SPA720902:SPB720902 SFE720902:SFF720902 RVI720902:RVJ720902 RLM720902:RLN720902 RBQ720902:RBR720902 QRU720902:QRV720902 QHY720902:QHZ720902 PYC720902:PYD720902 POG720902:POH720902 PEK720902:PEL720902 OUO720902:OUP720902 OKS720902:OKT720902 OAW720902:OAX720902 NRA720902:NRB720902 NHE720902:NHF720902 MXI720902:MXJ720902 MNM720902:MNN720902 MDQ720902:MDR720902 LTU720902:LTV720902 LJY720902:LJZ720902 LAC720902:LAD720902 KQG720902:KQH720902 KGK720902:KGL720902 JWO720902:JWP720902 JMS720902:JMT720902 JCW720902:JCX720902 ITA720902:ITB720902 IJE720902:IJF720902 HZI720902:HZJ720902 HPM720902:HPN720902 HFQ720902:HFR720902 GVU720902:GVV720902 GLY720902:GLZ720902 GCC720902:GCD720902 FSG720902:FSH720902 FIK720902:FIL720902 EYO720902:EYP720902 EOS720902:EOT720902 EEW720902:EEX720902 DVA720902:DVB720902 DLE720902:DLF720902 DBI720902:DBJ720902 CRM720902:CRN720902 CHQ720902:CHR720902 BXU720902:BXV720902 BNY720902:BNZ720902 BEC720902:BED720902 AUG720902:AUH720902 AKK720902:AKL720902 AAO720902:AAP720902 QS720902:QT720902 GW720902:GX720902 G720902:H720902 WTI655366:WTJ655366 WJM655366:WJN655366 VZQ655366:VZR655366 VPU655366:VPV655366 VFY655366:VFZ655366 UWC655366:UWD655366 UMG655366:UMH655366 UCK655366:UCL655366 TSO655366:TSP655366 TIS655366:TIT655366 SYW655366:SYX655366 SPA655366:SPB655366 SFE655366:SFF655366 RVI655366:RVJ655366 RLM655366:RLN655366 RBQ655366:RBR655366 QRU655366:QRV655366 QHY655366:QHZ655366 PYC655366:PYD655366 POG655366:POH655366 PEK655366:PEL655366 OUO655366:OUP655366 OKS655366:OKT655366 OAW655366:OAX655366 NRA655366:NRB655366 NHE655366:NHF655366 MXI655366:MXJ655366 MNM655366:MNN655366 MDQ655366:MDR655366 LTU655366:LTV655366 LJY655366:LJZ655366 LAC655366:LAD655366 KQG655366:KQH655366 KGK655366:KGL655366 JWO655366:JWP655366 JMS655366:JMT655366 JCW655366:JCX655366 ITA655366:ITB655366 IJE655366:IJF655366 HZI655366:HZJ655366 HPM655366:HPN655366 HFQ655366:HFR655366 GVU655366:GVV655366 GLY655366:GLZ655366 GCC655366:GCD655366 FSG655366:FSH655366 FIK655366:FIL655366 EYO655366:EYP655366 EOS655366:EOT655366 EEW655366:EEX655366 DVA655366:DVB655366 DLE655366:DLF655366 DBI655366:DBJ655366 CRM655366:CRN655366 CHQ655366:CHR655366 BXU655366:BXV655366 BNY655366:BNZ655366 BEC655366:BED655366 AUG655366:AUH655366 AKK655366:AKL655366 AAO655366:AAP655366 QS655366:QT655366 GW655366:GX655366 G655366:H655366 WTI589830:WTJ589830 WJM589830:WJN589830 VZQ589830:VZR589830 VPU589830:VPV589830 VFY589830:VFZ589830 UWC589830:UWD589830 UMG589830:UMH589830 UCK589830:UCL589830 TSO589830:TSP589830 TIS589830:TIT589830 SYW589830:SYX589830 SPA589830:SPB589830 SFE589830:SFF589830 RVI589830:RVJ589830 RLM589830:RLN589830 RBQ589830:RBR589830 QRU589830:QRV589830 QHY589830:QHZ589830 PYC589830:PYD589830 POG589830:POH589830 PEK589830:PEL589830 OUO589830:OUP589830 OKS589830:OKT589830 OAW589830:OAX589830 NRA589830:NRB589830 NHE589830:NHF589830 MXI589830:MXJ589830 MNM589830:MNN589830 MDQ589830:MDR589830 LTU589830:LTV589830 LJY589830:LJZ589830 LAC589830:LAD589830 KQG589830:KQH589830 KGK589830:KGL589830 JWO589830:JWP589830 JMS589830:JMT589830 JCW589830:JCX589830 ITA589830:ITB589830 IJE589830:IJF589830 HZI589830:HZJ589830 HPM589830:HPN589830 HFQ589830:HFR589830 GVU589830:GVV589830 GLY589830:GLZ589830 GCC589830:GCD589830 FSG589830:FSH589830 FIK589830:FIL589830 EYO589830:EYP589830 EOS589830:EOT589830 EEW589830:EEX589830 DVA589830:DVB589830 DLE589830:DLF589830 DBI589830:DBJ589830 CRM589830:CRN589830 CHQ589830:CHR589830 BXU589830:BXV589830 BNY589830:BNZ589830 BEC589830:BED589830 AUG589830:AUH589830 AKK589830:AKL589830 AAO589830:AAP589830 QS589830:QT589830 GW589830:GX589830 G589830:H589830 WTI524294:WTJ524294 WJM524294:WJN524294 VZQ524294:VZR524294 VPU524294:VPV524294 VFY524294:VFZ524294 UWC524294:UWD524294 UMG524294:UMH524294 UCK524294:UCL524294 TSO524294:TSP524294 TIS524294:TIT524294 SYW524294:SYX524294 SPA524294:SPB524294 SFE524294:SFF524294 RVI524294:RVJ524294 RLM524294:RLN524294 RBQ524294:RBR524294 QRU524294:QRV524294 QHY524294:QHZ524294 PYC524294:PYD524294 POG524294:POH524294 PEK524294:PEL524294 OUO524294:OUP524294 OKS524294:OKT524294 OAW524294:OAX524294 NRA524294:NRB524294 NHE524294:NHF524294 MXI524294:MXJ524294 MNM524294:MNN524294 MDQ524294:MDR524294 LTU524294:LTV524294 LJY524294:LJZ524294 LAC524294:LAD524294 KQG524294:KQH524294 KGK524294:KGL524294 JWO524294:JWP524294 JMS524294:JMT524294 JCW524294:JCX524294 ITA524294:ITB524294 IJE524294:IJF524294 HZI524294:HZJ524294 HPM524294:HPN524294 HFQ524294:HFR524294 GVU524294:GVV524294 GLY524294:GLZ524294 GCC524294:GCD524294 FSG524294:FSH524294 FIK524294:FIL524294 EYO524294:EYP524294 EOS524294:EOT524294 EEW524294:EEX524294 DVA524294:DVB524294 DLE524294:DLF524294 DBI524294:DBJ524294 CRM524294:CRN524294 CHQ524294:CHR524294 BXU524294:BXV524294 BNY524294:BNZ524294 BEC524294:BED524294 AUG524294:AUH524294 AKK524294:AKL524294 AAO524294:AAP524294 QS524294:QT524294 GW524294:GX524294 G524294:H524294 WTI458758:WTJ458758 WJM458758:WJN458758 VZQ458758:VZR458758 VPU458758:VPV458758 VFY458758:VFZ458758 UWC458758:UWD458758 UMG458758:UMH458758 UCK458758:UCL458758 TSO458758:TSP458758 TIS458758:TIT458758 SYW458758:SYX458758 SPA458758:SPB458758 SFE458758:SFF458758 RVI458758:RVJ458758 RLM458758:RLN458758 RBQ458758:RBR458758 QRU458758:QRV458758 QHY458758:QHZ458758 PYC458758:PYD458758 POG458758:POH458758 PEK458758:PEL458758 OUO458758:OUP458758 OKS458758:OKT458758 OAW458758:OAX458758 NRA458758:NRB458758 NHE458758:NHF458758 MXI458758:MXJ458758 MNM458758:MNN458758 MDQ458758:MDR458758 LTU458758:LTV458758 LJY458758:LJZ458758 LAC458758:LAD458758 KQG458758:KQH458758 KGK458758:KGL458758 JWO458758:JWP458758 JMS458758:JMT458758 JCW458758:JCX458758 ITA458758:ITB458758 IJE458758:IJF458758 HZI458758:HZJ458758 HPM458758:HPN458758 HFQ458758:HFR458758 GVU458758:GVV458758 GLY458758:GLZ458758 GCC458758:GCD458758 FSG458758:FSH458758 FIK458758:FIL458758 EYO458758:EYP458758 EOS458758:EOT458758 EEW458758:EEX458758 DVA458758:DVB458758 DLE458758:DLF458758 DBI458758:DBJ458758 CRM458758:CRN458758 CHQ458758:CHR458758 BXU458758:BXV458758 BNY458758:BNZ458758 BEC458758:BED458758 AUG458758:AUH458758 AKK458758:AKL458758 AAO458758:AAP458758 QS458758:QT458758 GW458758:GX458758 G458758:H458758 WTI393222:WTJ393222 WJM393222:WJN393222 VZQ393222:VZR393222 VPU393222:VPV393222 VFY393222:VFZ393222 UWC393222:UWD393222 UMG393222:UMH393222 UCK393222:UCL393222 TSO393222:TSP393222 TIS393222:TIT393222 SYW393222:SYX393222 SPA393222:SPB393222 SFE393222:SFF393222 RVI393222:RVJ393222 RLM393222:RLN393222 RBQ393222:RBR393222 QRU393222:QRV393222 QHY393222:QHZ393222 PYC393222:PYD393222 POG393222:POH393222 PEK393222:PEL393222 OUO393222:OUP393222 OKS393222:OKT393222 OAW393222:OAX393222 NRA393222:NRB393222 NHE393222:NHF393222 MXI393222:MXJ393222 MNM393222:MNN393222 MDQ393222:MDR393222 LTU393222:LTV393222 LJY393222:LJZ393222 LAC393222:LAD393222 KQG393222:KQH393222 KGK393222:KGL393222 JWO393222:JWP393222 JMS393222:JMT393222 JCW393222:JCX393222 ITA393222:ITB393222 IJE393222:IJF393222 HZI393222:HZJ393222 HPM393222:HPN393222 HFQ393222:HFR393222 GVU393222:GVV393222 GLY393222:GLZ393222 GCC393222:GCD393222 FSG393222:FSH393222 FIK393222:FIL393222 EYO393222:EYP393222 EOS393222:EOT393222 EEW393222:EEX393222 DVA393222:DVB393222 DLE393222:DLF393222 DBI393222:DBJ393222 CRM393222:CRN393222 CHQ393222:CHR393222 BXU393222:BXV393222 BNY393222:BNZ393222 BEC393222:BED393222 AUG393222:AUH393222 AKK393222:AKL393222 AAO393222:AAP393222 QS393222:QT393222 GW393222:GX393222 G393222:H393222 WTI327686:WTJ327686 WJM327686:WJN327686 VZQ327686:VZR327686 VPU327686:VPV327686 VFY327686:VFZ327686 UWC327686:UWD327686 UMG327686:UMH327686 UCK327686:UCL327686 TSO327686:TSP327686 TIS327686:TIT327686 SYW327686:SYX327686 SPA327686:SPB327686 SFE327686:SFF327686 RVI327686:RVJ327686 RLM327686:RLN327686 RBQ327686:RBR327686 QRU327686:QRV327686 QHY327686:QHZ327686 PYC327686:PYD327686 POG327686:POH327686 PEK327686:PEL327686 OUO327686:OUP327686 OKS327686:OKT327686 OAW327686:OAX327686 NRA327686:NRB327686 NHE327686:NHF327686 MXI327686:MXJ327686 MNM327686:MNN327686 MDQ327686:MDR327686 LTU327686:LTV327686 LJY327686:LJZ327686 LAC327686:LAD327686 KQG327686:KQH327686 KGK327686:KGL327686 JWO327686:JWP327686 JMS327686:JMT327686 JCW327686:JCX327686 ITA327686:ITB327686 IJE327686:IJF327686 HZI327686:HZJ327686 HPM327686:HPN327686 HFQ327686:HFR327686 GVU327686:GVV327686 GLY327686:GLZ327686 GCC327686:GCD327686 FSG327686:FSH327686 FIK327686:FIL327686 EYO327686:EYP327686 EOS327686:EOT327686 EEW327686:EEX327686 DVA327686:DVB327686 DLE327686:DLF327686 DBI327686:DBJ327686 CRM327686:CRN327686 CHQ327686:CHR327686 BXU327686:BXV327686 BNY327686:BNZ327686 BEC327686:BED327686 AUG327686:AUH327686 AKK327686:AKL327686 AAO327686:AAP327686 QS327686:QT327686 GW327686:GX327686 G327686:H327686 WTI262150:WTJ262150 WJM262150:WJN262150 VZQ262150:VZR262150 VPU262150:VPV262150 VFY262150:VFZ262150 UWC262150:UWD262150 UMG262150:UMH262150 UCK262150:UCL262150 TSO262150:TSP262150 TIS262150:TIT262150 SYW262150:SYX262150 SPA262150:SPB262150 SFE262150:SFF262150 RVI262150:RVJ262150 RLM262150:RLN262150 RBQ262150:RBR262150 QRU262150:QRV262150 QHY262150:QHZ262150 PYC262150:PYD262150 POG262150:POH262150 PEK262150:PEL262150 OUO262150:OUP262150 OKS262150:OKT262150 OAW262150:OAX262150 NRA262150:NRB262150 NHE262150:NHF262150 MXI262150:MXJ262150 MNM262150:MNN262150 MDQ262150:MDR262150 LTU262150:LTV262150 LJY262150:LJZ262150 LAC262150:LAD262150 KQG262150:KQH262150 KGK262150:KGL262150 JWO262150:JWP262150 JMS262150:JMT262150 JCW262150:JCX262150 ITA262150:ITB262150 IJE262150:IJF262150 HZI262150:HZJ262150 HPM262150:HPN262150 HFQ262150:HFR262150 GVU262150:GVV262150 GLY262150:GLZ262150 GCC262150:GCD262150 FSG262150:FSH262150 FIK262150:FIL262150 EYO262150:EYP262150 EOS262150:EOT262150 EEW262150:EEX262150 DVA262150:DVB262150 DLE262150:DLF262150 DBI262150:DBJ262150 CRM262150:CRN262150 CHQ262150:CHR262150 BXU262150:BXV262150 BNY262150:BNZ262150 BEC262150:BED262150 AUG262150:AUH262150 AKK262150:AKL262150 AAO262150:AAP262150 QS262150:QT262150 GW262150:GX262150 G262150:H262150 WTI196614:WTJ196614 WJM196614:WJN196614 VZQ196614:VZR196614 VPU196614:VPV196614 VFY196614:VFZ196614 UWC196614:UWD196614 UMG196614:UMH196614 UCK196614:UCL196614 TSO196614:TSP196614 TIS196614:TIT196614 SYW196614:SYX196614 SPA196614:SPB196614 SFE196614:SFF196614 RVI196614:RVJ196614 RLM196614:RLN196614 RBQ196614:RBR196614 QRU196614:QRV196614 QHY196614:QHZ196614 PYC196614:PYD196614 POG196614:POH196614 PEK196614:PEL196614 OUO196614:OUP196614 OKS196614:OKT196614 OAW196614:OAX196614 NRA196614:NRB196614 NHE196614:NHF196614 MXI196614:MXJ196614 MNM196614:MNN196614 MDQ196614:MDR196614 LTU196614:LTV196614 LJY196614:LJZ196614 LAC196614:LAD196614 KQG196614:KQH196614 KGK196614:KGL196614 JWO196614:JWP196614 JMS196614:JMT196614 JCW196614:JCX196614 ITA196614:ITB196614 IJE196614:IJF196614 HZI196614:HZJ196614 HPM196614:HPN196614 HFQ196614:HFR196614 GVU196614:GVV196614 GLY196614:GLZ196614 GCC196614:GCD196614 FSG196614:FSH196614 FIK196614:FIL196614 EYO196614:EYP196614 EOS196614:EOT196614 EEW196614:EEX196614 DVA196614:DVB196614 DLE196614:DLF196614 DBI196614:DBJ196614 CRM196614:CRN196614 CHQ196614:CHR196614 BXU196614:BXV196614 BNY196614:BNZ196614 BEC196614:BED196614 AUG196614:AUH196614 AKK196614:AKL196614 AAO196614:AAP196614 QS196614:QT196614 GW196614:GX196614 G196614:H196614 WTI131078:WTJ131078 WJM131078:WJN131078 VZQ131078:VZR131078 VPU131078:VPV131078 VFY131078:VFZ131078 UWC131078:UWD131078 UMG131078:UMH131078 UCK131078:UCL131078 TSO131078:TSP131078 TIS131078:TIT131078 SYW131078:SYX131078 SPA131078:SPB131078 SFE131078:SFF131078 RVI131078:RVJ131078 RLM131078:RLN131078 RBQ131078:RBR131078 QRU131078:QRV131078 QHY131078:QHZ131078 PYC131078:PYD131078 POG131078:POH131078 PEK131078:PEL131078 OUO131078:OUP131078 OKS131078:OKT131078 OAW131078:OAX131078 NRA131078:NRB131078 NHE131078:NHF131078 MXI131078:MXJ131078 MNM131078:MNN131078 MDQ131078:MDR131078 LTU131078:LTV131078 LJY131078:LJZ131078 LAC131078:LAD131078 KQG131078:KQH131078 KGK131078:KGL131078 JWO131078:JWP131078 JMS131078:JMT131078 JCW131078:JCX131078 ITA131078:ITB131078 IJE131078:IJF131078 HZI131078:HZJ131078 HPM131078:HPN131078 HFQ131078:HFR131078 GVU131078:GVV131078 GLY131078:GLZ131078 GCC131078:GCD131078 FSG131078:FSH131078 FIK131078:FIL131078 EYO131078:EYP131078 EOS131078:EOT131078 EEW131078:EEX131078 DVA131078:DVB131078 DLE131078:DLF131078 DBI131078:DBJ131078 CRM131078:CRN131078 CHQ131078:CHR131078 BXU131078:BXV131078 BNY131078:BNZ131078 BEC131078:BED131078 AUG131078:AUH131078 AKK131078:AKL131078 AAO131078:AAP131078 QS131078:QT131078 GW131078:GX131078 G131078:H131078 WTI65542:WTJ65542 WJM65542:WJN65542 VZQ65542:VZR65542 VPU65542:VPV65542 VFY65542:VFZ65542 UWC65542:UWD65542 UMG65542:UMH65542 UCK65542:UCL65542 TSO65542:TSP65542 TIS65542:TIT65542 SYW65542:SYX65542 SPA65542:SPB65542 SFE65542:SFF65542 RVI65542:RVJ65542 RLM65542:RLN65542 RBQ65542:RBR65542 QRU65542:QRV65542 QHY65542:QHZ65542 PYC65542:PYD65542 POG65542:POH65542 PEK65542:PEL65542 OUO65542:OUP65542 OKS65542:OKT65542 OAW65542:OAX65542 NRA65542:NRB65542 NHE65542:NHF65542 MXI65542:MXJ65542 MNM65542:MNN65542 MDQ65542:MDR65542 LTU65542:LTV65542 LJY65542:LJZ65542 LAC65542:LAD65542 KQG65542:KQH65542 KGK65542:KGL65542 JWO65542:JWP65542 JMS65542:JMT65542 JCW65542:JCX65542 ITA65542:ITB65542 IJE65542:IJF65542 HZI65542:HZJ65542 HPM65542:HPN65542 HFQ65542:HFR65542 GVU65542:GVV65542 GLY65542:GLZ65542 GCC65542:GCD65542 FSG65542:FSH65542 FIK65542:FIL65542 EYO65542:EYP65542 EOS65542:EOT65542 EEW65542:EEX65542 DVA65542:DVB65542 DLE65542:DLF65542 DBI65542:DBJ65542 CRM65542:CRN65542 CHQ65542:CHR65542 BXU65542:BXV65542 BNY65542:BNZ65542 BEC65542:BED65542 AUG65542:AUH65542 AKK65542:AKL65542 AAO65542:AAP65542 QS65542:QT65542 GW65542:GX65542 G65542:H65542 WTI37:WTJ37 WJM37:WJN37 VZQ37:VZR37 VPU37:VPV37 VFY37:VFZ37 UWC37:UWD37 UMG37:UMH37 UCK37:UCL37 TSO37:TSP37 TIS37:TIT37 SYW37:SYX37 SPA37:SPB37 SFE37:SFF37 RVI37:RVJ37 RLM37:RLN37 RBQ37:RBR37 QRU37:QRV37 QHY37:QHZ37 PYC37:PYD37 POG37:POH37 PEK37:PEL37 OUO37:OUP37 OKS37:OKT37 OAW37:OAX37 NRA37:NRB37 NHE37:NHF37 MXI37:MXJ37 MNM37:MNN37 MDQ37:MDR37 LTU37:LTV37 LJY37:LJZ37 LAC37:LAD37 KQG37:KQH37 KGK37:KGL37 JWO37:JWP37 JMS37:JMT37 JCW37:JCX37 ITA37:ITB37 IJE37:IJF37 HZI37:HZJ37 HPM37:HPN37 HFQ37:HFR37 GVU37:GVV37 GLY37:GLZ37 GCC37:GCD37 FSG37:FSH37 FIK37:FIL37 EYO37:EYP37 EOS37:EOT37 EEW37:EEX37 DVA37:DVB37 DLE37:DLF37 DBI37:DBJ37 CRM37:CRN37 CHQ37:CHR37 BXU37:BXV37 BNY37:BNZ37 BEC37:BED37 AUG37:AUH37 AKK37:AKL37 AAO37:AAP37 QS37:QT37 GW37:GX37 G37:H37 WTN983070:WTO983070 WJR983070:WJS983070 VZV983070:VZW983070 VPZ983070:VQA983070 VGD983070:VGE983070 UWH983070:UWI983070 UML983070:UMM983070 UCP983070:UCQ983070 TST983070:TSU983070 TIX983070:TIY983070 SZB983070:SZC983070 SPF983070:SPG983070 SFJ983070:SFK983070 RVN983070:RVO983070 RLR983070:RLS983070 RBV983070:RBW983070 QRZ983070:QSA983070 QID983070:QIE983070 PYH983070:PYI983070 POL983070:POM983070 PEP983070:PEQ983070 OUT983070:OUU983070 OKX983070:OKY983070 OBB983070:OBC983070 NRF983070:NRG983070 NHJ983070:NHK983070 MXN983070:MXO983070 MNR983070:MNS983070 MDV983070:MDW983070 LTZ983070:LUA983070 LKD983070:LKE983070 LAH983070:LAI983070 KQL983070:KQM983070 KGP983070:KGQ983070 JWT983070:JWU983070 JMX983070:JMY983070 JDB983070:JDC983070 ITF983070:ITG983070 IJJ983070:IJK983070 HZN983070:HZO983070 HPR983070:HPS983070 HFV983070:HFW983070 GVZ983070:GWA983070 GMD983070:GME983070 GCH983070:GCI983070 FSL983070:FSM983070 FIP983070:FIQ983070 EYT983070:EYU983070 EOX983070:EOY983070 EFB983070:EFC983070 DVF983070:DVG983070 DLJ983070:DLK983070 DBN983070:DBO983070 CRR983070:CRS983070 CHV983070:CHW983070 BXZ983070:BYA983070 BOD983070:BOE983070 BEH983070:BEI983070 AUL983070:AUM983070 AKP983070:AKQ983070 AAT983070:AAU983070 QX983070:QY983070 HB983070:HC983070 K983070:L983070 WTN917534:WTO917534 WJR917534:WJS917534 VZV917534:VZW917534 VPZ917534:VQA917534 VGD917534:VGE917534 UWH917534:UWI917534 UML917534:UMM917534 UCP917534:UCQ917534 TST917534:TSU917534 TIX917534:TIY917534 SZB917534:SZC917534 SPF917534:SPG917534 SFJ917534:SFK917534 RVN917534:RVO917534 RLR917534:RLS917534 RBV917534:RBW917534 QRZ917534:QSA917534 QID917534:QIE917534 PYH917534:PYI917534 POL917534:POM917534 PEP917534:PEQ917534 OUT917534:OUU917534 OKX917534:OKY917534 OBB917534:OBC917534 NRF917534:NRG917534 NHJ917534:NHK917534 MXN917534:MXO917534 MNR917534:MNS917534 MDV917534:MDW917534 LTZ917534:LUA917534 LKD917534:LKE917534 LAH917534:LAI917534 KQL917534:KQM917534 KGP917534:KGQ917534 JWT917534:JWU917534 JMX917534:JMY917534 JDB917534:JDC917534 ITF917534:ITG917534 IJJ917534:IJK917534 HZN917534:HZO917534 HPR917534:HPS917534 HFV917534:HFW917534 GVZ917534:GWA917534 GMD917534:GME917534 GCH917534:GCI917534 FSL917534:FSM917534 FIP917534:FIQ917534 EYT917534:EYU917534 EOX917534:EOY917534 EFB917534:EFC917534 DVF917534:DVG917534 DLJ917534:DLK917534 DBN917534:DBO917534 CRR917534:CRS917534 CHV917534:CHW917534 BXZ917534:BYA917534 BOD917534:BOE917534 BEH917534:BEI917534 AUL917534:AUM917534 AKP917534:AKQ917534 AAT917534:AAU917534 QX917534:QY917534 HB917534:HC917534 K917534:L917534 WTN851998:WTO851998 WJR851998:WJS851998 VZV851998:VZW851998 VPZ851998:VQA851998 VGD851998:VGE851998 UWH851998:UWI851998 UML851998:UMM851998 UCP851998:UCQ851998 TST851998:TSU851998 TIX851998:TIY851998 SZB851998:SZC851998 SPF851998:SPG851998 SFJ851998:SFK851998 RVN851998:RVO851998 RLR851998:RLS851998 RBV851998:RBW851998 QRZ851998:QSA851998 QID851998:QIE851998 PYH851998:PYI851998 POL851998:POM851998 PEP851998:PEQ851998 OUT851998:OUU851998 OKX851998:OKY851998 OBB851998:OBC851998 NRF851998:NRG851998 NHJ851998:NHK851998 MXN851998:MXO851998 MNR851998:MNS851998 MDV851998:MDW851998 LTZ851998:LUA851998 LKD851998:LKE851998 LAH851998:LAI851998 KQL851998:KQM851998 KGP851998:KGQ851998 JWT851998:JWU851998 JMX851998:JMY851998 JDB851998:JDC851998 ITF851998:ITG851998 IJJ851998:IJK851998 HZN851998:HZO851998 HPR851998:HPS851998 HFV851998:HFW851998 GVZ851998:GWA851998 GMD851998:GME851998 GCH851998:GCI851998 FSL851998:FSM851998 FIP851998:FIQ851998 EYT851998:EYU851998 EOX851998:EOY851998 EFB851998:EFC851998 DVF851998:DVG851998 DLJ851998:DLK851998 DBN851998:DBO851998 CRR851998:CRS851998 CHV851998:CHW851998 BXZ851998:BYA851998 BOD851998:BOE851998 BEH851998:BEI851998 AUL851998:AUM851998 AKP851998:AKQ851998 AAT851998:AAU851998 QX851998:QY851998 HB851998:HC851998 K851998:L851998 WTN786462:WTO786462 WJR786462:WJS786462 VZV786462:VZW786462 VPZ786462:VQA786462 VGD786462:VGE786462 UWH786462:UWI786462 UML786462:UMM786462 UCP786462:UCQ786462 TST786462:TSU786462 TIX786462:TIY786462 SZB786462:SZC786462 SPF786462:SPG786462 SFJ786462:SFK786462 RVN786462:RVO786462 RLR786462:RLS786462 RBV786462:RBW786462 QRZ786462:QSA786462 QID786462:QIE786462 PYH786462:PYI786462 POL786462:POM786462 PEP786462:PEQ786462 OUT786462:OUU786462 OKX786462:OKY786462 OBB786462:OBC786462 NRF786462:NRG786462 NHJ786462:NHK786462 MXN786462:MXO786462 MNR786462:MNS786462 MDV786462:MDW786462 LTZ786462:LUA786462 LKD786462:LKE786462 LAH786462:LAI786462 KQL786462:KQM786462 KGP786462:KGQ786462 JWT786462:JWU786462 JMX786462:JMY786462 JDB786462:JDC786462 ITF786462:ITG786462 IJJ786462:IJK786462 HZN786462:HZO786462 HPR786462:HPS786462 HFV786462:HFW786462 GVZ786462:GWA786462 GMD786462:GME786462 GCH786462:GCI786462 FSL786462:FSM786462 FIP786462:FIQ786462 EYT786462:EYU786462 EOX786462:EOY786462 EFB786462:EFC786462 DVF786462:DVG786462 DLJ786462:DLK786462 DBN786462:DBO786462 CRR786462:CRS786462 CHV786462:CHW786462 BXZ786462:BYA786462 BOD786462:BOE786462 BEH786462:BEI786462 AUL786462:AUM786462 AKP786462:AKQ786462 AAT786462:AAU786462 QX786462:QY786462 HB786462:HC786462 K786462:L786462 WTN720926:WTO720926 WJR720926:WJS720926 VZV720926:VZW720926 VPZ720926:VQA720926 VGD720926:VGE720926 UWH720926:UWI720926 UML720926:UMM720926 UCP720926:UCQ720926 TST720926:TSU720926 TIX720926:TIY720926 SZB720926:SZC720926 SPF720926:SPG720926 SFJ720926:SFK720926 RVN720926:RVO720926 RLR720926:RLS720926 RBV720926:RBW720926 QRZ720926:QSA720926 QID720926:QIE720926 PYH720926:PYI720926 POL720926:POM720926 PEP720926:PEQ720926 OUT720926:OUU720926 OKX720926:OKY720926 OBB720926:OBC720926 NRF720926:NRG720926 NHJ720926:NHK720926 MXN720926:MXO720926 MNR720926:MNS720926 MDV720926:MDW720926 LTZ720926:LUA720926 LKD720926:LKE720926 LAH720926:LAI720926 KQL720926:KQM720926 KGP720926:KGQ720926 JWT720926:JWU720926 JMX720926:JMY720926 JDB720926:JDC720926 ITF720926:ITG720926 IJJ720926:IJK720926 HZN720926:HZO720926 HPR720926:HPS720926 HFV720926:HFW720926 GVZ720926:GWA720926 GMD720926:GME720926 GCH720926:GCI720926 FSL720926:FSM720926 FIP720926:FIQ720926 EYT720926:EYU720926 EOX720926:EOY720926 EFB720926:EFC720926 DVF720926:DVG720926 DLJ720926:DLK720926 DBN720926:DBO720926 CRR720926:CRS720926 CHV720926:CHW720926 BXZ720926:BYA720926 BOD720926:BOE720926 BEH720926:BEI720926 AUL720926:AUM720926 AKP720926:AKQ720926 AAT720926:AAU720926 QX720926:QY720926 HB720926:HC720926 K720926:L720926 WTN655390:WTO655390 WJR655390:WJS655390 VZV655390:VZW655390 VPZ655390:VQA655390 VGD655390:VGE655390 UWH655390:UWI655390 UML655390:UMM655390 UCP655390:UCQ655390 TST655390:TSU655390 TIX655390:TIY655390 SZB655390:SZC655390 SPF655390:SPG655390 SFJ655390:SFK655390 RVN655390:RVO655390 RLR655390:RLS655390 RBV655390:RBW655390 QRZ655390:QSA655390 QID655390:QIE655390 PYH655390:PYI655390 POL655390:POM655390 PEP655390:PEQ655390 OUT655390:OUU655390 OKX655390:OKY655390 OBB655390:OBC655390 NRF655390:NRG655390 NHJ655390:NHK655390 MXN655390:MXO655390 MNR655390:MNS655390 MDV655390:MDW655390 LTZ655390:LUA655390 LKD655390:LKE655390 LAH655390:LAI655390 KQL655390:KQM655390 KGP655390:KGQ655390 JWT655390:JWU655390 JMX655390:JMY655390 JDB655390:JDC655390 ITF655390:ITG655390 IJJ655390:IJK655390 HZN655390:HZO655390 HPR655390:HPS655390 HFV655390:HFW655390 GVZ655390:GWA655390 GMD655390:GME655390 GCH655390:GCI655390 FSL655390:FSM655390 FIP655390:FIQ655390 EYT655390:EYU655390 EOX655390:EOY655390 EFB655390:EFC655390 DVF655390:DVG655390 DLJ655390:DLK655390 DBN655390:DBO655390 CRR655390:CRS655390 CHV655390:CHW655390 BXZ655390:BYA655390 BOD655390:BOE655390 BEH655390:BEI655390 AUL655390:AUM655390 AKP655390:AKQ655390 AAT655390:AAU655390 QX655390:QY655390 HB655390:HC655390 K655390:L655390 WTN589854:WTO589854 WJR589854:WJS589854 VZV589854:VZW589854 VPZ589854:VQA589854 VGD589854:VGE589854 UWH589854:UWI589854 UML589854:UMM589854 UCP589854:UCQ589854 TST589854:TSU589854 TIX589854:TIY589854 SZB589854:SZC589854 SPF589854:SPG589854 SFJ589854:SFK589854 RVN589854:RVO589854 RLR589854:RLS589854 RBV589854:RBW589854 QRZ589854:QSA589854 QID589854:QIE589854 PYH589854:PYI589854 POL589854:POM589854 PEP589854:PEQ589854 OUT589854:OUU589854 OKX589854:OKY589854 OBB589854:OBC589854 NRF589854:NRG589854 NHJ589854:NHK589854 MXN589854:MXO589854 MNR589854:MNS589854 MDV589854:MDW589854 LTZ589854:LUA589854 LKD589854:LKE589854 LAH589854:LAI589854 KQL589854:KQM589854 KGP589854:KGQ589854 JWT589854:JWU589854 JMX589854:JMY589854 JDB589854:JDC589854 ITF589854:ITG589854 IJJ589854:IJK589854 HZN589854:HZO589854 HPR589854:HPS589854 HFV589854:HFW589854 GVZ589854:GWA589854 GMD589854:GME589854 GCH589854:GCI589854 FSL589854:FSM589854 FIP589854:FIQ589854 EYT589854:EYU589854 EOX589854:EOY589854 EFB589854:EFC589854 DVF589854:DVG589854 DLJ589854:DLK589854 DBN589854:DBO589854 CRR589854:CRS589854 CHV589854:CHW589854 BXZ589854:BYA589854 BOD589854:BOE589854 BEH589854:BEI589854 AUL589854:AUM589854 AKP589854:AKQ589854 AAT589854:AAU589854 QX589854:QY589854 HB589854:HC589854 K589854:L589854 WTN524318:WTO524318 WJR524318:WJS524318 VZV524318:VZW524318 VPZ524318:VQA524318 VGD524318:VGE524318 UWH524318:UWI524318 UML524318:UMM524318 UCP524318:UCQ524318 TST524318:TSU524318 TIX524318:TIY524318 SZB524318:SZC524318 SPF524318:SPG524318 SFJ524318:SFK524318 RVN524318:RVO524318 RLR524318:RLS524318 RBV524318:RBW524318 QRZ524318:QSA524318 QID524318:QIE524318 PYH524318:PYI524318 POL524318:POM524318 PEP524318:PEQ524318 OUT524318:OUU524318 OKX524318:OKY524318 OBB524318:OBC524318 NRF524318:NRG524318 NHJ524318:NHK524318 MXN524318:MXO524318 MNR524318:MNS524318 MDV524318:MDW524318 LTZ524318:LUA524318 LKD524318:LKE524318 LAH524318:LAI524318 KQL524318:KQM524318 KGP524318:KGQ524318 JWT524318:JWU524318 JMX524318:JMY524318 JDB524318:JDC524318 ITF524318:ITG524318 IJJ524318:IJK524318 HZN524318:HZO524318 HPR524318:HPS524318 HFV524318:HFW524318 GVZ524318:GWA524318 GMD524318:GME524318 GCH524318:GCI524318 FSL524318:FSM524318 FIP524318:FIQ524318 EYT524318:EYU524318 EOX524318:EOY524318 EFB524318:EFC524318 DVF524318:DVG524318 DLJ524318:DLK524318 DBN524318:DBO524318 CRR524318:CRS524318 CHV524318:CHW524318 BXZ524318:BYA524318 BOD524318:BOE524318 BEH524318:BEI524318 AUL524318:AUM524318 AKP524318:AKQ524318 AAT524318:AAU524318 QX524318:QY524318 HB524318:HC524318 K524318:L524318 WTN458782:WTO458782 WJR458782:WJS458782 VZV458782:VZW458782 VPZ458782:VQA458782 VGD458782:VGE458782 UWH458782:UWI458782 UML458782:UMM458782 UCP458782:UCQ458782 TST458782:TSU458782 TIX458782:TIY458782 SZB458782:SZC458782 SPF458782:SPG458782 SFJ458782:SFK458782 RVN458782:RVO458782 RLR458782:RLS458782 RBV458782:RBW458782 QRZ458782:QSA458782 QID458782:QIE458782 PYH458782:PYI458782 POL458782:POM458782 PEP458782:PEQ458782 OUT458782:OUU458782 OKX458782:OKY458782 OBB458782:OBC458782 NRF458782:NRG458782 NHJ458782:NHK458782 MXN458782:MXO458782 MNR458782:MNS458782 MDV458782:MDW458782 LTZ458782:LUA458782 LKD458782:LKE458782 LAH458782:LAI458782 KQL458782:KQM458782 KGP458782:KGQ458782 JWT458782:JWU458782 JMX458782:JMY458782 JDB458782:JDC458782 ITF458782:ITG458782 IJJ458782:IJK458782 HZN458782:HZO458782 HPR458782:HPS458782 HFV458782:HFW458782 GVZ458782:GWA458782 GMD458782:GME458782 GCH458782:GCI458782 FSL458782:FSM458782 FIP458782:FIQ458782 EYT458782:EYU458782 EOX458782:EOY458782 EFB458782:EFC458782 DVF458782:DVG458782 DLJ458782:DLK458782 DBN458782:DBO458782 CRR458782:CRS458782 CHV458782:CHW458782 BXZ458782:BYA458782 BOD458782:BOE458782 BEH458782:BEI458782 AUL458782:AUM458782 AKP458782:AKQ458782 AAT458782:AAU458782 QX458782:QY458782 HB458782:HC458782 K458782:L458782 WTN393246:WTO393246 WJR393246:WJS393246 VZV393246:VZW393246 VPZ393246:VQA393246 VGD393246:VGE393246 UWH393246:UWI393246 UML393246:UMM393246 UCP393246:UCQ393246 TST393246:TSU393246 TIX393246:TIY393246 SZB393246:SZC393246 SPF393246:SPG393246 SFJ393246:SFK393246 RVN393246:RVO393246 RLR393246:RLS393246 RBV393246:RBW393246 QRZ393246:QSA393246 QID393246:QIE393246 PYH393246:PYI393246 POL393246:POM393246 PEP393246:PEQ393246 OUT393246:OUU393246 OKX393246:OKY393246 OBB393246:OBC393246 NRF393246:NRG393246 NHJ393246:NHK393246 MXN393246:MXO393246 MNR393246:MNS393246 MDV393246:MDW393246 LTZ393246:LUA393246 LKD393246:LKE393246 LAH393246:LAI393246 KQL393246:KQM393246 KGP393246:KGQ393246 JWT393246:JWU393246 JMX393246:JMY393246 JDB393246:JDC393246 ITF393246:ITG393246 IJJ393246:IJK393246 HZN393246:HZO393246 HPR393246:HPS393246 HFV393246:HFW393246 GVZ393246:GWA393246 GMD393246:GME393246 GCH393246:GCI393246 FSL393246:FSM393246 FIP393246:FIQ393246 EYT393246:EYU393246 EOX393246:EOY393246 EFB393246:EFC393246 DVF393246:DVG393246 DLJ393246:DLK393246 DBN393246:DBO393246 CRR393246:CRS393246 CHV393246:CHW393246 BXZ393246:BYA393246 BOD393246:BOE393246 BEH393246:BEI393246 AUL393246:AUM393246 AKP393246:AKQ393246 AAT393246:AAU393246 QX393246:QY393246 HB393246:HC393246 K393246:L393246 WTN327710:WTO327710 WJR327710:WJS327710 VZV327710:VZW327710 VPZ327710:VQA327710 VGD327710:VGE327710 UWH327710:UWI327710 UML327710:UMM327710 UCP327710:UCQ327710 TST327710:TSU327710 TIX327710:TIY327710 SZB327710:SZC327710 SPF327710:SPG327710 SFJ327710:SFK327710 RVN327710:RVO327710 RLR327710:RLS327710 RBV327710:RBW327710 QRZ327710:QSA327710 QID327710:QIE327710 PYH327710:PYI327710 POL327710:POM327710 PEP327710:PEQ327710 OUT327710:OUU327710 OKX327710:OKY327710 OBB327710:OBC327710 NRF327710:NRG327710 NHJ327710:NHK327710 MXN327710:MXO327710 MNR327710:MNS327710 MDV327710:MDW327710 LTZ327710:LUA327710 LKD327710:LKE327710 LAH327710:LAI327710 KQL327710:KQM327710 KGP327710:KGQ327710 JWT327710:JWU327710 JMX327710:JMY327710 JDB327710:JDC327710 ITF327710:ITG327710 IJJ327710:IJK327710 HZN327710:HZO327710 HPR327710:HPS327710 HFV327710:HFW327710 GVZ327710:GWA327710 GMD327710:GME327710 GCH327710:GCI327710 FSL327710:FSM327710 FIP327710:FIQ327710 EYT327710:EYU327710 EOX327710:EOY327710 EFB327710:EFC327710 DVF327710:DVG327710 DLJ327710:DLK327710 DBN327710:DBO327710 CRR327710:CRS327710 CHV327710:CHW327710 BXZ327710:BYA327710 BOD327710:BOE327710 BEH327710:BEI327710 AUL327710:AUM327710 AKP327710:AKQ327710 AAT327710:AAU327710 QX327710:QY327710 HB327710:HC327710 K327710:L327710 WTN262174:WTO262174 WJR262174:WJS262174 VZV262174:VZW262174 VPZ262174:VQA262174 VGD262174:VGE262174 UWH262174:UWI262174 UML262174:UMM262174 UCP262174:UCQ262174 TST262174:TSU262174 TIX262174:TIY262174 SZB262174:SZC262174 SPF262174:SPG262174 SFJ262174:SFK262174 RVN262174:RVO262174 RLR262174:RLS262174 RBV262174:RBW262174 QRZ262174:QSA262174 QID262174:QIE262174 PYH262174:PYI262174 POL262174:POM262174 PEP262174:PEQ262174 OUT262174:OUU262174 OKX262174:OKY262174 OBB262174:OBC262174 NRF262174:NRG262174 NHJ262174:NHK262174 MXN262174:MXO262174 MNR262174:MNS262174 MDV262174:MDW262174 LTZ262174:LUA262174 LKD262174:LKE262174 LAH262174:LAI262174 KQL262174:KQM262174 KGP262174:KGQ262174 JWT262174:JWU262174 JMX262174:JMY262174 JDB262174:JDC262174 ITF262174:ITG262174 IJJ262174:IJK262174 HZN262174:HZO262174 HPR262174:HPS262174 HFV262174:HFW262174 GVZ262174:GWA262174 GMD262174:GME262174 GCH262174:GCI262174 FSL262174:FSM262174 FIP262174:FIQ262174 EYT262174:EYU262174 EOX262174:EOY262174 EFB262174:EFC262174 DVF262174:DVG262174 DLJ262174:DLK262174 DBN262174:DBO262174 CRR262174:CRS262174 CHV262174:CHW262174 BXZ262174:BYA262174 BOD262174:BOE262174 BEH262174:BEI262174 AUL262174:AUM262174 AKP262174:AKQ262174 AAT262174:AAU262174 QX262174:QY262174 HB262174:HC262174 K262174:L262174 WTN196638:WTO196638 WJR196638:WJS196638 VZV196638:VZW196638 VPZ196638:VQA196638 VGD196638:VGE196638 UWH196638:UWI196638 UML196638:UMM196638 UCP196638:UCQ196638 TST196638:TSU196638 TIX196638:TIY196638 SZB196638:SZC196638 SPF196638:SPG196638 SFJ196638:SFK196638 RVN196638:RVO196638 RLR196638:RLS196638 RBV196638:RBW196638 QRZ196638:QSA196638 QID196638:QIE196638 PYH196638:PYI196638 POL196638:POM196638 PEP196638:PEQ196638 OUT196638:OUU196638 OKX196638:OKY196638 OBB196638:OBC196638 NRF196638:NRG196638 NHJ196638:NHK196638 MXN196638:MXO196638 MNR196638:MNS196638 MDV196638:MDW196638 LTZ196638:LUA196638 LKD196638:LKE196638 LAH196638:LAI196638 KQL196638:KQM196638 KGP196638:KGQ196638 JWT196638:JWU196638 JMX196638:JMY196638 JDB196638:JDC196638 ITF196638:ITG196638 IJJ196638:IJK196638 HZN196638:HZO196638 HPR196638:HPS196638 HFV196638:HFW196638 GVZ196638:GWA196638 GMD196638:GME196638 GCH196638:GCI196638 FSL196638:FSM196638 FIP196638:FIQ196638 EYT196638:EYU196638 EOX196638:EOY196638 EFB196638:EFC196638 DVF196638:DVG196638 DLJ196638:DLK196638 DBN196638:DBO196638 CRR196638:CRS196638 CHV196638:CHW196638 BXZ196638:BYA196638 BOD196638:BOE196638 BEH196638:BEI196638 AUL196638:AUM196638 AKP196638:AKQ196638 AAT196638:AAU196638 QX196638:QY196638 HB196638:HC196638 K196638:L196638 WTN131102:WTO131102 WJR131102:WJS131102 VZV131102:VZW131102 VPZ131102:VQA131102 VGD131102:VGE131102 UWH131102:UWI131102 UML131102:UMM131102 UCP131102:UCQ131102 TST131102:TSU131102 TIX131102:TIY131102 SZB131102:SZC131102 SPF131102:SPG131102 SFJ131102:SFK131102 RVN131102:RVO131102 RLR131102:RLS131102 RBV131102:RBW131102 QRZ131102:QSA131102 QID131102:QIE131102 PYH131102:PYI131102 POL131102:POM131102 PEP131102:PEQ131102 OUT131102:OUU131102 OKX131102:OKY131102 OBB131102:OBC131102 NRF131102:NRG131102 NHJ131102:NHK131102 MXN131102:MXO131102 MNR131102:MNS131102 MDV131102:MDW131102 LTZ131102:LUA131102 LKD131102:LKE131102 LAH131102:LAI131102 KQL131102:KQM131102 KGP131102:KGQ131102 JWT131102:JWU131102 JMX131102:JMY131102 JDB131102:JDC131102 ITF131102:ITG131102 IJJ131102:IJK131102 HZN131102:HZO131102 HPR131102:HPS131102 HFV131102:HFW131102 GVZ131102:GWA131102 GMD131102:GME131102 GCH131102:GCI131102 FSL131102:FSM131102 FIP131102:FIQ131102 EYT131102:EYU131102 EOX131102:EOY131102 EFB131102:EFC131102 DVF131102:DVG131102 DLJ131102:DLK131102 DBN131102:DBO131102 CRR131102:CRS131102 CHV131102:CHW131102 BXZ131102:BYA131102 BOD131102:BOE131102 BEH131102:BEI131102 AUL131102:AUM131102 AKP131102:AKQ131102 AAT131102:AAU131102 QX131102:QY131102 HB131102:HC131102 K131102:L131102 WTN65566:WTO65566 WJR65566:WJS65566 VZV65566:VZW65566 VPZ65566:VQA65566 VGD65566:VGE65566 UWH65566:UWI65566 UML65566:UMM65566 UCP65566:UCQ65566 TST65566:TSU65566 TIX65566:TIY65566 SZB65566:SZC65566 SPF65566:SPG65566 SFJ65566:SFK65566 RVN65566:RVO65566 RLR65566:RLS65566 RBV65566:RBW65566 QRZ65566:QSA65566 QID65566:QIE65566 PYH65566:PYI65566 POL65566:POM65566 PEP65566:PEQ65566 OUT65566:OUU65566 OKX65566:OKY65566 OBB65566:OBC65566 NRF65566:NRG65566 NHJ65566:NHK65566 MXN65566:MXO65566 MNR65566:MNS65566 MDV65566:MDW65566 LTZ65566:LUA65566 LKD65566:LKE65566 LAH65566:LAI65566 KQL65566:KQM65566 KGP65566:KGQ65566 JWT65566:JWU65566 JMX65566:JMY65566 JDB65566:JDC65566 ITF65566:ITG65566 IJJ65566:IJK65566 HZN65566:HZO65566 HPR65566:HPS65566 HFV65566:HFW65566 GVZ65566:GWA65566 GMD65566:GME65566 GCH65566:GCI65566 FSL65566:FSM65566 FIP65566:FIQ65566 EYT65566:EYU65566 EOX65566:EOY65566 EFB65566:EFC65566 DVF65566:DVG65566 DLJ65566:DLK65566 DBN65566:DBO65566 CRR65566:CRS65566 CHV65566:CHW65566 BXZ65566:BYA65566 BOD65566:BOE65566 BEH65566:BEI65566 AUL65566:AUM65566 AKP65566:AKQ65566 AAT65566:AAU65566 QX65566:QY65566 HB65566:HC65566 K65566:L65566 WTN983072:WTO983079 WJR983072:WJS983079 VZV983072:VZW983079 VPZ983072:VQA983079 VGD983072:VGE983079 UWH983072:UWI983079 UML983072:UMM983079 UCP983072:UCQ983079 TST983072:TSU983079 TIX983072:TIY983079 SZB983072:SZC983079 SPF983072:SPG983079 SFJ983072:SFK983079 RVN983072:RVO983079 RLR983072:RLS983079 RBV983072:RBW983079 QRZ983072:QSA983079 QID983072:QIE983079 PYH983072:PYI983079 POL983072:POM983079 PEP983072:PEQ983079 OUT983072:OUU983079 OKX983072:OKY983079 OBB983072:OBC983079 NRF983072:NRG983079 NHJ983072:NHK983079 MXN983072:MXO983079 MNR983072:MNS983079 MDV983072:MDW983079 LTZ983072:LUA983079 LKD983072:LKE983079 LAH983072:LAI983079 KQL983072:KQM983079 KGP983072:KGQ983079 JWT983072:JWU983079 JMX983072:JMY983079 JDB983072:JDC983079 ITF983072:ITG983079 IJJ983072:IJK983079 HZN983072:HZO983079 HPR983072:HPS983079 HFV983072:HFW983079 GVZ983072:GWA983079 GMD983072:GME983079 GCH983072:GCI983079 FSL983072:FSM983079 FIP983072:FIQ983079 EYT983072:EYU983079 EOX983072:EOY983079 EFB983072:EFC983079 DVF983072:DVG983079 DLJ983072:DLK983079 DBN983072:DBO983079 CRR983072:CRS983079 CHV983072:CHW983079 BXZ983072:BYA983079 BOD983072:BOE983079 BEH983072:BEI983079 AUL983072:AUM983079 AKP983072:AKQ983079 AAT983072:AAU983079 QX983072:QY983079 HB983072:HC983079 K983072:L983079 WTN917536:WTO917543 WJR917536:WJS917543 VZV917536:VZW917543 VPZ917536:VQA917543 VGD917536:VGE917543 UWH917536:UWI917543 UML917536:UMM917543 UCP917536:UCQ917543 TST917536:TSU917543 TIX917536:TIY917543 SZB917536:SZC917543 SPF917536:SPG917543 SFJ917536:SFK917543 RVN917536:RVO917543 RLR917536:RLS917543 RBV917536:RBW917543 QRZ917536:QSA917543 QID917536:QIE917543 PYH917536:PYI917543 POL917536:POM917543 PEP917536:PEQ917543 OUT917536:OUU917543 OKX917536:OKY917543 OBB917536:OBC917543 NRF917536:NRG917543 NHJ917536:NHK917543 MXN917536:MXO917543 MNR917536:MNS917543 MDV917536:MDW917543 LTZ917536:LUA917543 LKD917536:LKE917543 LAH917536:LAI917543 KQL917536:KQM917543 KGP917536:KGQ917543 JWT917536:JWU917543 JMX917536:JMY917543 JDB917536:JDC917543 ITF917536:ITG917543 IJJ917536:IJK917543 HZN917536:HZO917543 HPR917536:HPS917543 HFV917536:HFW917543 GVZ917536:GWA917543 GMD917536:GME917543 GCH917536:GCI917543 FSL917536:FSM917543 FIP917536:FIQ917543 EYT917536:EYU917543 EOX917536:EOY917543 EFB917536:EFC917543 DVF917536:DVG917543 DLJ917536:DLK917543 DBN917536:DBO917543 CRR917536:CRS917543 CHV917536:CHW917543 BXZ917536:BYA917543 BOD917536:BOE917543 BEH917536:BEI917543 AUL917536:AUM917543 AKP917536:AKQ917543 AAT917536:AAU917543 QX917536:QY917543 HB917536:HC917543 K917536:L917543 WTN852000:WTO852007 WJR852000:WJS852007 VZV852000:VZW852007 VPZ852000:VQA852007 VGD852000:VGE852007 UWH852000:UWI852007 UML852000:UMM852007 UCP852000:UCQ852007 TST852000:TSU852007 TIX852000:TIY852007 SZB852000:SZC852007 SPF852000:SPG852007 SFJ852000:SFK852007 RVN852000:RVO852007 RLR852000:RLS852007 RBV852000:RBW852007 QRZ852000:QSA852007 QID852000:QIE852007 PYH852000:PYI852007 POL852000:POM852007 PEP852000:PEQ852007 OUT852000:OUU852007 OKX852000:OKY852007 OBB852000:OBC852007 NRF852000:NRG852007 NHJ852000:NHK852007 MXN852000:MXO852007 MNR852000:MNS852007 MDV852000:MDW852007 LTZ852000:LUA852007 LKD852000:LKE852007 LAH852000:LAI852007 KQL852000:KQM852007 KGP852000:KGQ852007 JWT852000:JWU852007 JMX852000:JMY852007 JDB852000:JDC852007 ITF852000:ITG852007 IJJ852000:IJK852007 HZN852000:HZO852007 HPR852000:HPS852007 HFV852000:HFW852007 GVZ852000:GWA852007 GMD852000:GME852007 GCH852000:GCI852007 FSL852000:FSM852007 FIP852000:FIQ852007 EYT852000:EYU852007 EOX852000:EOY852007 EFB852000:EFC852007 DVF852000:DVG852007 DLJ852000:DLK852007 DBN852000:DBO852007 CRR852000:CRS852007 CHV852000:CHW852007 BXZ852000:BYA852007 BOD852000:BOE852007 BEH852000:BEI852007 AUL852000:AUM852007 AKP852000:AKQ852007 AAT852000:AAU852007 QX852000:QY852007 HB852000:HC852007 K852000:L852007 WTN786464:WTO786471 WJR786464:WJS786471 VZV786464:VZW786471 VPZ786464:VQA786471 VGD786464:VGE786471 UWH786464:UWI786471 UML786464:UMM786471 UCP786464:UCQ786471 TST786464:TSU786471 TIX786464:TIY786471 SZB786464:SZC786471 SPF786464:SPG786471 SFJ786464:SFK786471 RVN786464:RVO786471 RLR786464:RLS786471 RBV786464:RBW786471 QRZ786464:QSA786471 QID786464:QIE786471 PYH786464:PYI786471 POL786464:POM786471 PEP786464:PEQ786471 OUT786464:OUU786471 OKX786464:OKY786471 OBB786464:OBC786471 NRF786464:NRG786471 NHJ786464:NHK786471 MXN786464:MXO786471 MNR786464:MNS786471 MDV786464:MDW786471 LTZ786464:LUA786471 LKD786464:LKE786471 LAH786464:LAI786471 KQL786464:KQM786471 KGP786464:KGQ786471 JWT786464:JWU786471 JMX786464:JMY786471 JDB786464:JDC786471 ITF786464:ITG786471 IJJ786464:IJK786471 HZN786464:HZO786471 HPR786464:HPS786471 HFV786464:HFW786471 GVZ786464:GWA786471 GMD786464:GME786471 GCH786464:GCI786471 FSL786464:FSM786471 FIP786464:FIQ786471 EYT786464:EYU786471 EOX786464:EOY786471 EFB786464:EFC786471 DVF786464:DVG786471 DLJ786464:DLK786471 DBN786464:DBO786471 CRR786464:CRS786471 CHV786464:CHW786471 BXZ786464:BYA786471 BOD786464:BOE786471 BEH786464:BEI786471 AUL786464:AUM786471 AKP786464:AKQ786471 AAT786464:AAU786471 QX786464:QY786471 HB786464:HC786471 K786464:L786471 WTN720928:WTO720935 WJR720928:WJS720935 VZV720928:VZW720935 VPZ720928:VQA720935 VGD720928:VGE720935 UWH720928:UWI720935 UML720928:UMM720935 UCP720928:UCQ720935 TST720928:TSU720935 TIX720928:TIY720935 SZB720928:SZC720935 SPF720928:SPG720935 SFJ720928:SFK720935 RVN720928:RVO720935 RLR720928:RLS720935 RBV720928:RBW720935 QRZ720928:QSA720935 QID720928:QIE720935 PYH720928:PYI720935 POL720928:POM720935 PEP720928:PEQ720935 OUT720928:OUU720935 OKX720928:OKY720935 OBB720928:OBC720935 NRF720928:NRG720935 NHJ720928:NHK720935 MXN720928:MXO720935 MNR720928:MNS720935 MDV720928:MDW720935 LTZ720928:LUA720935 LKD720928:LKE720935 LAH720928:LAI720935 KQL720928:KQM720935 KGP720928:KGQ720935 JWT720928:JWU720935 JMX720928:JMY720935 JDB720928:JDC720935 ITF720928:ITG720935 IJJ720928:IJK720935 HZN720928:HZO720935 HPR720928:HPS720935 HFV720928:HFW720935 GVZ720928:GWA720935 GMD720928:GME720935 GCH720928:GCI720935 FSL720928:FSM720935 FIP720928:FIQ720935 EYT720928:EYU720935 EOX720928:EOY720935 EFB720928:EFC720935 DVF720928:DVG720935 DLJ720928:DLK720935 DBN720928:DBO720935 CRR720928:CRS720935 CHV720928:CHW720935 BXZ720928:BYA720935 BOD720928:BOE720935 BEH720928:BEI720935 AUL720928:AUM720935 AKP720928:AKQ720935 AAT720928:AAU720935 QX720928:QY720935 HB720928:HC720935 K720928:L720935 WTN655392:WTO655399 WJR655392:WJS655399 VZV655392:VZW655399 VPZ655392:VQA655399 VGD655392:VGE655399 UWH655392:UWI655399 UML655392:UMM655399 UCP655392:UCQ655399 TST655392:TSU655399 TIX655392:TIY655399 SZB655392:SZC655399 SPF655392:SPG655399 SFJ655392:SFK655399 RVN655392:RVO655399 RLR655392:RLS655399 RBV655392:RBW655399 QRZ655392:QSA655399 QID655392:QIE655399 PYH655392:PYI655399 POL655392:POM655399 PEP655392:PEQ655399 OUT655392:OUU655399 OKX655392:OKY655399 OBB655392:OBC655399 NRF655392:NRG655399 NHJ655392:NHK655399 MXN655392:MXO655399 MNR655392:MNS655399 MDV655392:MDW655399 LTZ655392:LUA655399 LKD655392:LKE655399 LAH655392:LAI655399 KQL655392:KQM655399 KGP655392:KGQ655399 JWT655392:JWU655399 JMX655392:JMY655399 JDB655392:JDC655399 ITF655392:ITG655399 IJJ655392:IJK655399 HZN655392:HZO655399 HPR655392:HPS655399 HFV655392:HFW655399 GVZ655392:GWA655399 GMD655392:GME655399 GCH655392:GCI655399 FSL655392:FSM655399 FIP655392:FIQ655399 EYT655392:EYU655399 EOX655392:EOY655399 EFB655392:EFC655399 DVF655392:DVG655399 DLJ655392:DLK655399 DBN655392:DBO655399 CRR655392:CRS655399 CHV655392:CHW655399 BXZ655392:BYA655399 BOD655392:BOE655399 BEH655392:BEI655399 AUL655392:AUM655399 AKP655392:AKQ655399 AAT655392:AAU655399 QX655392:QY655399 HB655392:HC655399 K655392:L655399 WTN589856:WTO589863 WJR589856:WJS589863 VZV589856:VZW589863 VPZ589856:VQA589863 VGD589856:VGE589863 UWH589856:UWI589863 UML589856:UMM589863 UCP589856:UCQ589863 TST589856:TSU589863 TIX589856:TIY589863 SZB589856:SZC589863 SPF589856:SPG589863 SFJ589856:SFK589863 RVN589856:RVO589863 RLR589856:RLS589863 RBV589856:RBW589863 QRZ589856:QSA589863 QID589856:QIE589863 PYH589856:PYI589863 POL589856:POM589863 PEP589856:PEQ589863 OUT589856:OUU589863 OKX589856:OKY589863 OBB589856:OBC589863 NRF589856:NRG589863 NHJ589856:NHK589863 MXN589856:MXO589863 MNR589856:MNS589863 MDV589856:MDW589863 LTZ589856:LUA589863 LKD589856:LKE589863 LAH589856:LAI589863 KQL589856:KQM589863 KGP589856:KGQ589863 JWT589856:JWU589863 JMX589856:JMY589863 JDB589856:JDC589863 ITF589856:ITG589863 IJJ589856:IJK589863 HZN589856:HZO589863 HPR589856:HPS589863 HFV589856:HFW589863 GVZ589856:GWA589863 GMD589856:GME589863 GCH589856:GCI589863 FSL589856:FSM589863 FIP589856:FIQ589863 EYT589856:EYU589863 EOX589856:EOY589863 EFB589856:EFC589863 DVF589856:DVG589863 DLJ589856:DLK589863 DBN589856:DBO589863 CRR589856:CRS589863 CHV589856:CHW589863 BXZ589856:BYA589863 BOD589856:BOE589863 BEH589856:BEI589863 AUL589856:AUM589863 AKP589856:AKQ589863 AAT589856:AAU589863 QX589856:QY589863 HB589856:HC589863 K589856:L589863 WTN524320:WTO524327 WJR524320:WJS524327 VZV524320:VZW524327 VPZ524320:VQA524327 VGD524320:VGE524327 UWH524320:UWI524327 UML524320:UMM524327 UCP524320:UCQ524327 TST524320:TSU524327 TIX524320:TIY524327 SZB524320:SZC524327 SPF524320:SPG524327 SFJ524320:SFK524327 RVN524320:RVO524327 RLR524320:RLS524327 RBV524320:RBW524327 QRZ524320:QSA524327 QID524320:QIE524327 PYH524320:PYI524327 POL524320:POM524327 PEP524320:PEQ524327 OUT524320:OUU524327 OKX524320:OKY524327 OBB524320:OBC524327 NRF524320:NRG524327 NHJ524320:NHK524327 MXN524320:MXO524327 MNR524320:MNS524327 MDV524320:MDW524327 LTZ524320:LUA524327 LKD524320:LKE524327 LAH524320:LAI524327 KQL524320:KQM524327 KGP524320:KGQ524327 JWT524320:JWU524327 JMX524320:JMY524327 JDB524320:JDC524327 ITF524320:ITG524327 IJJ524320:IJK524327 HZN524320:HZO524327 HPR524320:HPS524327 HFV524320:HFW524327 GVZ524320:GWA524327 GMD524320:GME524327 GCH524320:GCI524327 FSL524320:FSM524327 FIP524320:FIQ524327 EYT524320:EYU524327 EOX524320:EOY524327 EFB524320:EFC524327 DVF524320:DVG524327 DLJ524320:DLK524327 DBN524320:DBO524327 CRR524320:CRS524327 CHV524320:CHW524327 BXZ524320:BYA524327 BOD524320:BOE524327 BEH524320:BEI524327 AUL524320:AUM524327 AKP524320:AKQ524327 AAT524320:AAU524327 QX524320:QY524327 HB524320:HC524327 K524320:L524327 WTN458784:WTO458791 WJR458784:WJS458791 VZV458784:VZW458791 VPZ458784:VQA458791 VGD458784:VGE458791 UWH458784:UWI458791 UML458784:UMM458791 UCP458784:UCQ458791 TST458784:TSU458791 TIX458784:TIY458791 SZB458784:SZC458791 SPF458784:SPG458791 SFJ458784:SFK458791 RVN458784:RVO458791 RLR458784:RLS458791 RBV458784:RBW458791 QRZ458784:QSA458791 QID458784:QIE458791 PYH458784:PYI458791 POL458784:POM458791 PEP458784:PEQ458791 OUT458784:OUU458791 OKX458784:OKY458791 OBB458784:OBC458791 NRF458784:NRG458791 NHJ458784:NHK458791 MXN458784:MXO458791 MNR458784:MNS458791 MDV458784:MDW458791 LTZ458784:LUA458791 LKD458784:LKE458791 LAH458784:LAI458791 KQL458784:KQM458791 KGP458784:KGQ458791 JWT458784:JWU458791 JMX458784:JMY458791 JDB458784:JDC458791 ITF458784:ITG458791 IJJ458784:IJK458791 HZN458784:HZO458791 HPR458784:HPS458791 HFV458784:HFW458791 GVZ458784:GWA458791 GMD458784:GME458791 GCH458784:GCI458791 FSL458784:FSM458791 FIP458784:FIQ458791 EYT458784:EYU458791 EOX458784:EOY458791 EFB458784:EFC458791 DVF458784:DVG458791 DLJ458784:DLK458791 DBN458784:DBO458791 CRR458784:CRS458791 CHV458784:CHW458791 BXZ458784:BYA458791 BOD458784:BOE458791 BEH458784:BEI458791 AUL458784:AUM458791 AKP458784:AKQ458791 AAT458784:AAU458791 QX458784:QY458791 HB458784:HC458791 K458784:L458791 WTN393248:WTO393255 WJR393248:WJS393255 VZV393248:VZW393255 VPZ393248:VQA393255 VGD393248:VGE393255 UWH393248:UWI393255 UML393248:UMM393255 UCP393248:UCQ393255 TST393248:TSU393255 TIX393248:TIY393255 SZB393248:SZC393255 SPF393248:SPG393255 SFJ393248:SFK393255 RVN393248:RVO393255 RLR393248:RLS393255 RBV393248:RBW393255 QRZ393248:QSA393255 QID393248:QIE393255 PYH393248:PYI393255 POL393248:POM393255 PEP393248:PEQ393255 OUT393248:OUU393255 OKX393248:OKY393255 OBB393248:OBC393255 NRF393248:NRG393255 NHJ393248:NHK393255 MXN393248:MXO393255 MNR393248:MNS393255 MDV393248:MDW393255 LTZ393248:LUA393255 LKD393248:LKE393255 LAH393248:LAI393255 KQL393248:KQM393255 KGP393248:KGQ393255 JWT393248:JWU393255 JMX393248:JMY393255 JDB393248:JDC393255 ITF393248:ITG393255 IJJ393248:IJK393255 HZN393248:HZO393255 HPR393248:HPS393255 HFV393248:HFW393255 GVZ393248:GWA393255 GMD393248:GME393255 GCH393248:GCI393255 FSL393248:FSM393255 FIP393248:FIQ393255 EYT393248:EYU393255 EOX393248:EOY393255 EFB393248:EFC393255 DVF393248:DVG393255 DLJ393248:DLK393255 DBN393248:DBO393255 CRR393248:CRS393255 CHV393248:CHW393255 BXZ393248:BYA393255 BOD393248:BOE393255 BEH393248:BEI393255 AUL393248:AUM393255 AKP393248:AKQ393255 AAT393248:AAU393255 QX393248:QY393255 HB393248:HC393255 K393248:L393255 WTN327712:WTO327719 WJR327712:WJS327719 VZV327712:VZW327719 VPZ327712:VQA327719 VGD327712:VGE327719 UWH327712:UWI327719 UML327712:UMM327719 UCP327712:UCQ327719 TST327712:TSU327719 TIX327712:TIY327719 SZB327712:SZC327719 SPF327712:SPG327719 SFJ327712:SFK327719 RVN327712:RVO327719 RLR327712:RLS327719 RBV327712:RBW327719 QRZ327712:QSA327719 QID327712:QIE327719 PYH327712:PYI327719 POL327712:POM327719 PEP327712:PEQ327719 OUT327712:OUU327719 OKX327712:OKY327719 OBB327712:OBC327719 NRF327712:NRG327719 NHJ327712:NHK327719 MXN327712:MXO327719 MNR327712:MNS327719 MDV327712:MDW327719 LTZ327712:LUA327719 LKD327712:LKE327719 LAH327712:LAI327719 KQL327712:KQM327719 KGP327712:KGQ327719 JWT327712:JWU327719 JMX327712:JMY327719 JDB327712:JDC327719 ITF327712:ITG327719 IJJ327712:IJK327719 HZN327712:HZO327719 HPR327712:HPS327719 HFV327712:HFW327719 GVZ327712:GWA327719 GMD327712:GME327719 GCH327712:GCI327719 FSL327712:FSM327719 FIP327712:FIQ327719 EYT327712:EYU327719 EOX327712:EOY327719 EFB327712:EFC327719 DVF327712:DVG327719 DLJ327712:DLK327719 DBN327712:DBO327719 CRR327712:CRS327719 CHV327712:CHW327719 BXZ327712:BYA327719 BOD327712:BOE327719 BEH327712:BEI327719 AUL327712:AUM327719 AKP327712:AKQ327719 AAT327712:AAU327719 QX327712:QY327719 HB327712:HC327719 K327712:L327719 WTN262176:WTO262183 WJR262176:WJS262183 VZV262176:VZW262183 VPZ262176:VQA262183 VGD262176:VGE262183 UWH262176:UWI262183 UML262176:UMM262183 UCP262176:UCQ262183 TST262176:TSU262183 TIX262176:TIY262183 SZB262176:SZC262183 SPF262176:SPG262183 SFJ262176:SFK262183 RVN262176:RVO262183 RLR262176:RLS262183 RBV262176:RBW262183 QRZ262176:QSA262183 QID262176:QIE262183 PYH262176:PYI262183 POL262176:POM262183 PEP262176:PEQ262183 OUT262176:OUU262183 OKX262176:OKY262183 OBB262176:OBC262183 NRF262176:NRG262183 NHJ262176:NHK262183 MXN262176:MXO262183 MNR262176:MNS262183 MDV262176:MDW262183 LTZ262176:LUA262183 LKD262176:LKE262183 LAH262176:LAI262183 KQL262176:KQM262183 KGP262176:KGQ262183 JWT262176:JWU262183 JMX262176:JMY262183 JDB262176:JDC262183 ITF262176:ITG262183 IJJ262176:IJK262183 HZN262176:HZO262183 HPR262176:HPS262183 HFV262176:HFW262183 GVZ262176:GWA262183 GMD262176:GME262183 GCH262176:GCI262183 FSL262176:FSM262183 FIP262176:FIQ262183 EYT262176:EYU262183 EOX262176:EOY262183 EFB262176:EFC262183 DVF262176:DVG262183 DLJ262176:DLK262183 DBN262176:DBO262183 CRR262176:CRS262183 CHV262176:CHW262183 BXZ262176:BYA262183 BOD262176:BOE262183 BEH262176:BEI262183 AUL262176:AUM262183 AKP262176:AKQ262183 AAT262176:AAU262183 QX262176:QY262183 HB262176:HC262183 K262176:L262183 WTN196640:WTO196647 WJR196640:WJS196647 VZV196640:VZW196647 VPZ196640:VQA196647 VGD196640:VGE196647 UWH196640:UWI196647 UML196640:UMM196647 UCP196640:UCQ196647 TST196640:TSU196647 TIX196640:TIY196647 SZB196640:SZC196647 SPF196640:SPG196647 SFJ196640:SFK196647 RVN196640:RVO196647 RLR196640:RLS196647 RBV196640:RBW196647 QRZ196640:QSA196647 QID196640:QIE196647 PYH196640:PYI196647 POL196640:POM196647 PEP196640:PEQ196647 OUT196640:OUU196647 OKX196640:OKY196647 OBB196640:OBC196647 NRF196640:NRG196647 NHJ196640:NHK196647 MXN196640:MXO196647 MNR196640:MNS196647 MDV196640:MDW196647 LTZ196640:LUA196647 LKD196640:LKE196647 LAH196640:LAI196647 KQL196640:KQM196647 KGP196640:KGQ196647 JWT196640:JWU196647 JMX196640:JMY196647 JDB196640:JDC196647 ITF196640:ITG196647 IJJ196640:IJK196647 HZN196640:HZO196647 HPR196640:HPS196647 HFV196640:HFW196647 GVZ196640:GWA196647 GMD196640:GME196647 GCH196640:GCI196647 FSL196640:FSM196647 FIP196640:FIQ196647 EYT196640:EYU196647 EOX196640:EOY196647 EFB196640:EFC196647 DVF196640:DVG196647 DLJ196640:DLK196647 DBN196640:DBO196647 CRR196640:CRS196647 CHV196640:CHW196647 BXZ196640:BYA196647 BOD196640:BOE196647 BEH196640:BEI196647 AUL196640:AUM196647 AKP196640:AKQ196647 AAT196640:AAU196647 QX196640:QY196647 HB196640:HC196647 K196640:L196647 WTN131104:WTO131111 WJR131104:WJS131111 VZV131104:VZW131111 VPZ131104:VQA131111 VGD131104:VGE131111 UWH131104:UWI131111 UML131104:UMM131111 UCP131104:UCQ131111 TST131104:TSU131111 TIX131104:TIY131111 SZB131104:SZC131111 SPF131104:SPG131111 SFJ131104:SFK131111 RVN131104:RVO131111 RLR131104:RLS131111 RBV131104:RBW131111 QRZ131104:QSA131111 QID131104:QIE131111 PYH131104:PYI131111 POL131104:POM131111 PEP131104:PEQ131111 OUT131104:OUU131111 OKX131104:OKY131111 OBB131104:OBC131111 NRF131104:NRG131111 NHJ131104:NHK131111 MXN131104:MXO131111 MNR131104:MNS131111 MDV131104:MDW131111 LTZ131104:LUA131111 LKD131104:LKE131111 LAH131104:LAI131111 KQL131104:KQM131111 KGP131104:KGQ131111 JWT131104:JWU131111 JMX131104:JMY131111 JDB131104:JDC131111 ITF131104:ITG131111 IJJ131104:IJK131111 HZN131104:HZO131111 HPR131104:HPS131111 HFV131104:HFW131111 GVZ131104:GWA131111 GMD131104:GME131111 GCH131104:GCI131111 FSL131104:FSM131111 FIP131104:FIQ131111 EYT131104:EYU131111 EOX131104:EOY131111 EFB131104:EFC131111 DVF131104:DVG131111 DLJ131104:DLK131111 DBN131104:DBO131111 CRR131104:CRS131111 CHV131104:CHW131111 BXZ131104:BYA131111 BOD131104:BOE131111 BEH131104:BEI131111 AUL131104:AUM131111 AKP131104:AKQ131111 AAT131104:AAU131111 QX131104:QY131111 HB131104:HC131111 K131104:L131111 WTN65568:WTO65575 WJR65568:WJS65575 VZV65568:VZW65575 VPZ65568:VQA65575 VGD65568:VGE65575 UWH65568:UWI65575 UML65568:UMM65575 UCP65568:UCQ65575 TST65568:TSU65575 TIX65568:TIY65575 SZB65568:SZC65575 SPF65568:SPG65575 SFJ65568:SFK65575 RVN65568:RVO65575 RLR65568:RLS65575 RBV65568:RBW65575 QRZ65568:QSA65575 QID65568:QIE65575 PYH65568:PYI65575 POL65568:POM65575 PEP65568:PEQ65575 OUT65568:OUU65575 OKX65568:OKY65575 OBB65568:OBC65575 NRF65568:NRG65575 NHJ65568:NHK65575 MXN65568:MXO65575 MNR65568:MNS65575 MDV65568:MDW65575 LTZ65568:LUA65575 LKD65568:LKE65575 LAH65568:LAI65575 KQL65568:KQM65575 KGP65568:KGQ65575 JWT65568:JWU65575 JMX65568:JMY65575 JDB65568:JDC65575 ITF65568:ITG65575 IJJ65568:IJK65575 HZN65568:HZO65575 HPR65568:HPS65575 HFV65568:HFW65575 GVZ65568:GWA65575 GMD65568:GME65575 GCH65568:GCI65575 FSL65568:FSM65575 FIP65568:FIQ65575 EYT65568:EYU65575 EOX65568:EOY65575 EFB65568:EFC65575 DVF65568:DVG65575 DLJ65568:DLK65575 DBN65568:DBO65575 CRR65568:CRS65575 CHV65568:CHW65575 BXZ65568:BYA65575 BOD65568:BOE65575 BEH65568:BEI65575 AUL65568:AUM65575 AKP65568:AKQ65575 AAT65568:AAU65575 QX65568:QY65575 HB65568:HC65575 K65568:L65575 WTN983081:WTO983082 WJR983081:WJS983082 VZV983081:VZW983082 VPZ983081:VQA983082 VGD983081:VGE983082 UWH983081:UWI983082 UML983081:UMM983082 UCP983081:UCQ983082 TST983081:TSU983082 TIX983081:TIY983082 SZB983081:SZC983082 SPF983081:SPG983082 SFJ983081:SFK983082 RVN983081:RVO983082 RLR983081:RLS983082 RBV983081:RBW983082 QRZ983081:QSA983082 QID983081:QIE983082 PYH983081:PYI983082 POL983081:POM983082 PEP983081:PEQ983082 OUT983081:OUU983082 OKX983081:OKY983082 OBB983081:OBC983082 NRF983081:NRG983082 NHJ983081:NHK983082 MXN983081:MXO983082 MNR983081:MNS983082 MDV983081:MDW983082 LTZ983081:LUA983082 LKD983081:LKE983082 LAH983081:LAI983082 KQL983081:KQM983082 KGP983081:KGQ983082 JWT983081:JWU983082 JMX983081:JMY983082 JDB983081:JDC983082 ITF983081:ITG983082 IJJ983081:IJK983082 HZN983081:HZO983082 HPR983081:HPS983082 HFV983081:HFW983082 GVZ983081:GWA983082 GMD983081:GME983082 GCH983081:GCI983082 FSL983081:FSM983082 FIP983081:FIQ983082 EYT983081:EYU983082 EOX983081:EOY983082 EFB983081:EFC983082 DVF983081:DVG983082 DLJ983081:DLK983082 DBN983081:DBO983082 CRR983081:CRS983082 CHV983081:CHW983082 BXZ983081:BYA983082 BOD983081:BOE983082 BEH983081:BEI983082 AUL983081:AUM983082 AKP983081:AKQ983082 AAT983081:AAU983082 QX983081:QY983082 HB983081:HC983082 K983081:L983082 WTN917545:WTO917546 WJR917545:WJS917546 VZV917545:VZW917546 VPZ917545:VQA917546 VGD917545:VGE917546 UWH917545:UWI917546 UML917545:UMM917546 UCP917545:UCQ917546 TST917545:TSU917546 TIX917545:TIY917546 SZB917545:SZC917546 SPF917545:SPG917546 SFJ917545:SFK917546 RVN917545:RVO917546 RLR917545:RLS917546 RBV917545:RBW917546 QRZ917545:QSA917546 QID917545:QIE917546 PYH917545:PYI917546 POL917545:POM917546 PEP917545:PEQ917546 OUT917545:OUU917546 OKX917545:OKY917546 OBB917545:OBC917546 NRF917545:NRG917546 NHJ917545:NHK917546 MXN917545:MXO917546 MNR917545:MNS917546 MDV917545:MDW917546 LTZ917545:LUA917546 LKD917545:LKE917546 LAH917545:LAI917546 KQL917545:KQM917546 KGP917545:KGQ917546 JWT917545:JWU917546 JMX917545:JMY917546 JDB917545:JDC917546 ITF917545:ITG917546 IJJ917545:IJK917546 HZN917545:HZO917546 HPR917545:HPS917546 HFV917545:HFW917546 GVZ917545:GWA917546 GMD917545:GME917546 GCH917545:GCI917546 FSL917545:FSM917546 FIP917545:FIQ917546 EYT917545:EYU917546 EOX917545:EOY917546 EFB917545:EFC917546 DVF917545:DVG917546 DLJ917545:DLK917546 DBN917545:DBO917546 CRR917545:CRS917546 CHV917545:CHW917546 BXZ917545:BYA917546 BOD917545:BOE917546 BEH917545:BEI917546 AUL917545:AUM917546 AKP917545:AKQ917546 AAT917545:AAU917546 QX917545:QY917546 HB917545:HC917546 K917545:L917546 WTN852009:WTO852010 WJR852009:WJS852010 VZV852009:VZW852010 VPZ852009:VQA852010 VGD852009:VGE852010 UWH852009:UWI852010 UML852009:UMM852010 UCP852009:UCQ852010 TST852009:TSU852010 TIX852009:TIY852010 SZB852009:SZC852010 SPF852009:SPG852010 SFJ852009:SFK852010 RVN852009:RVO852010 RLR852009:RLS852010 RBV852009:RBW852010 QRZ852009:QSA852010 QID852009:QIE852010 PYH852009:PYI852010 POL852009:POM852010 PEP852009:PEQ852010 OUT852009:OUU852010 OKX852009:OKY852010 OBB852009:OBC852010 NRF852009:NRG852010 NHJ852009:NHK852010 MXN852009:MXO852010 MNR852009:MNS852010 MDV852009:MDW852010 LTZ852009:LUA852010 LKD852009:LKE852010 LAH852009:LAI852010 KQL852009:KQM852010 KGP852009:KGQ852010 JWT852009:JWU852010 JMX852009:JMY852010 JDB852009:JDC852010 ITF852009:ITG852010 IJJ852009:IJK852010 HZN852009:HZO852010 HPR852009:HPS852010 HFV852009:HFW852010 GVZ852009:GWA852010 GMD852009:GME852010 GCH852009:GCI852010 FSL852009:FSM852010 FIP852009:FIQ852010 EYT852009:EYU852010 EOX852009:EOY852010 EFB852009:EFC852010 DVF852009:DVG852010 DLJ852009:DLK852010 DBN852009:DBO852010 CRR852009:CRS852010 CHV852009:CHW852010 BXZ852009:BYA852010 BOD852009:BOE852010 BEH852009:BEI852010 AUL852009:AUM852010 AKP852009:AKQ852010 AAT852009:AAU852010 QX852009:QY852010 HB852009:HC852010 K852009:L852010 WTN786473:WTO786474 WJR786473:WJS786474 VZV786473:VZW786474 VPZ786473:VQA786474 VGD786473:VGE786474 UWH786473:UWI786474 UML786473:UMM786474 UCP786473:UCQ786474 TST786473:TSU786474 TIX786473:TIY786474 SZB786473:SZC786474 SPF786473:SPG786474 SFJ786473:SFK786474 RVN786473:RVO786474 RLR786473:RLS786474 RBV786473:RBW786474 QRZ786473:QSA786474 QID786473:QIE786474 PYH786473:PYI786474 POL786473:POM786474 PEP786473:PEQ786474 OUT786473:OUU786474 OKX786473:OKY786474 OBB786473:OBC786474 NRF786473:NRG786474 NHJ786473:NHK786474 MXN786473:MXO786474 MNR786473:MNS786474 MDV786473:MDW786474 LTZ786473:LUA786474 LKD786473:LKE786474 LAH786473:LAI786474 KQL786473:KQM786474 KGP786473:KGQ786474 JWT786473:JWU786474 JMX786473:JMY786474 JDB786473:JDC786474 ITF786473:ITG786474 IJJ786473:IJK786474 HZN786473:HZO786474 HPR786473:HPS786474 HFV786473:HFW786474 GVZ786473:GWA786474 GMD786473:GME786474 GCH786473:GCI786474 FSL786473:FSM786474 FIP786473:FIQ786474 EYT786473:EYU786474 EOX786473:EOY786474 EFB786473:EFC786474 DVF786473:DVG786474 DLJ786473:DLK786474 DBN786473:DBO786474 CRR786473:CRS786474 CHV786473:CHW786474 BXZ786473:BYA786474 BOD786473:BOE786474 BEH786473:BEI786474 AUL786473:AUM786474 AKP786473:AKQ786474 AAT786473:AAU786474 QX786473:QY786474 HB786473:HC786474 K786473:L786474 WTN720937:WTO720938 WJR720937:WJS720938 VZV720937:VZW720938 VPZ720937:VQA720938 VGD720937:VGE720938 UWH720937:UWI720938 UML720937:UMM720938 UCP720937:UCQ720938 TST720937:TSU720938 TIX720937:TIY720938 SZB720937:SZC720938 SPF720937:SPG720938 SFJ720937:SFK720938 RVN720937:RVO720938 RLR720937:RLS720938 RBV720937:RBW720938 QRZ720937:QSA720938 QID720937:QIE720938 PYH720937:PYI720938 POL720937:POM720938 PEP720937:PEQ720938 OUT720937:OUU720938 OKX720937:OKY720938 OBB720937:OBC720938 NRF720937:NRG720938 NHJ720937:NHK720938 MXN720937:MXO720938 MNR720937:MNS720938 MDV720937:MDW720938 LTZ720937:LUA720938 LKD720937:LKE720938 LAH720937:LAI720938 KQL720937:KQM720938 KGP720937:KGQ720938 JWT720937:JWU720938 JMX720937:JMY720938 JDB720937:JDC720938 ITF720937:ITG720938 IJJ720937:IJK720938 HZN720937:HZO720938 HPR720937:HPS720938 HFV720937:HFW720938 GVZ720937:GWA720938 GMD720937:GME720938 GCH720937:GCI720938 FSL720937:FSM720938 FIP720937:FIQ720938 EYT720937:EYU720938 EOX720937:EOY720938 EFB720937:EFC720938 DVF720937:DVG720938 DLJ720937:DLK720938 DBN720937:DBO720938 CRR720937:CRS720938 CHV720937:CHW720938 BXZ720937:BYA720938 BOD720937:BOE720938 BEH720937:BEI720938 AUL720937:AUM720938 AKP720937:AKQ720938 AAT720937:AAU720938 QX720937:QY720938 HB720937:HC720938 K720937:L720938 WTN655401:WTO655402 WJR655401:WJS655402 VZV655401:VZW655402 VPZ655401:VQA655402 VGD655401:VGE655402 UWH655401:UWI655402 UML655401:UMM655402 UCP655401:UCQ655402 TST655401:TSU655402 TIX655401:TIY655402 SZB655401:SZC655402 SPF655401:SPG655402 SFJ655401:SFK655402 RVN655401:RVO655402 RLR655401:RLS655402 RBV655401:RBW655402 QRZ655401:QSA655402 QID655401:QIE655402 PYH655401:PYI655402 POL655401:POM655402 PEP655401:PEQ655402 OUT655401:OUU655402 OKX655401:OKY655402 OBB655401:OBC655402 NRF655401:NRG655402 NHJ655401:NHK655402 MXN655401:MXO655402 MNR655401:MNS655402 MDV655401:MDW655402 LTZ655401:LUA655402 LKD655401:LKE655402 LAH655401:LAI655402 KQL655401:KQM655402 KGP655401:KGQ655402 JWT655401:JWU655402 JMX655401:JMY655402 JDB655401:JDC655402 ITF655401:ITG655402 IJJ655401:IJK655402 HZN655401:HZO655402 HPR655401:HPS655402 HFV655401:HFW655402 GVZ655401:GWA655402 GMD655401:GME655402 GCH655401:GCI655402 FSL655401:FSM655402 FIP655401:FIQ655402 EYT655401:EYU655402 EOX655401:EOY655402 EFB655401:EFC655402 DVF655401:DVG655402 DLJ655401:DLK655402 DBN655401:DBO655402 CRR655401:CRS655402 CHV655401:CHW655402 BXZ655401:BYA655402 BOD655401:BOE655402 BEH655401:BEI655402 AUL655401:AUM655402 AKP655401:AKQ655402 AAT655401:AAU655402 QX655401:QY655402 HB655401:HC655402 K655401:L655402 WTN589865:WTO589866 WJR589865:WJS589866 VZV589865:VZW589866 VPZ589865:VQA589866 VGD589865:VGE589866 UWH589865:UWI589866 UML589865:UMM589866 UCP589865:UCQ589866 TST589865:TSU589866 TIX589865:TIY589866 SZB589865:SZC589866 SPF589865:SPG589866 SFJ589865:SFK589866 RVN589865:RVO589866 RLR589865:RLS589866 RBV589865:RBW589866 QRZ589865:QSA589866 QID589865:QIE589866 PYH589865:PYI589866 POL589865:POM589866 PEP589865:PEQ589866 OUT589865:OUU589866 OKX589865:OKY589866 OBB589865:OBC589866 NRF589865:NRG589866 NHJ589865:NHK589866 MXN589865:MXO589866 MNR589865:MNS589866 MDV589865:MDW589866 LTZ589865:LUA589866 LKD589865:LKE589866 LAH589865:LAI589866 KQL589865:KQM589866 KGP589865:KGQ589866 JWT589865:JWU589866 JMX589865:JMY589866 JDB589865:JDC589866 ITF589865:ITG589866 IJJ589865:IJK589866 HZN589865:HZO589866 HPR589865:HPS589866 HFV589865:HFW589866 GVZ589865:GWA589866 GMD589865:GME589866 GCH589865:GCI589866 FSL589865:FSM589866 FIP589865:FIQ589866 EYT589865:EYU589866 EOX589865:EOY589866 EFB589865:EFC589866 DVF589865:DVG589866 DLJ589865:DLK589866 DBN589865:DBO589866 CRR589865:CRS589866 CHV589865:CHW589866 BXZ589865:BYA589866 BOD589865:BOE589866 BEH589865:BEI589866 AUL589865:AUM589866 AKP589865:AKQ589866 AAT589865:AAU589866 QX589865:QY589866 HB589865:HC589866 K589865:L589866 WTN524329:WTO524330 WJR524329:WJS524330 VZV524329:VZW524330 VPZ524329:VQA524330 VGD524329:VGE524330 UWH524329:UWI524330 UML524329:UMM524330 UCP524329:UCQ524330 TST524329:TSU524330 TIX524329:TIY524330 SZB524329:SZC524330 SPF524329:SPG524330 SFJ524329:SFK524330 RVN524329:RVO524330 RLR524329:RLS524330 RBV524329:RBW524330 QRZ524329:QSA524330 QID524329:QIE524330 PYH524329:PYI524330 POL524329:POM524330 PEP524329:PEQ524330 OUT524329:OUU524330 OKX524329:OKY524330 OBB524329:OBC524330 NRF524329:NRG524330 NHJ524329:NHK524330 MXN524329:MXO524330 MNR524329:MNS524330 MDV524329:MDW524330 LTZ524329:LUA524330 LKD524329:LKE524330 LAH524329:LAI524330 KQL524329:KQM524330 KGP524329:KGQ524330 JWT524329:JWU524330 JMX524329:JMY524330 JDB524329:JDC524330 ITF524329:ITG524330 IJJ524329:IJK524330 HZN524329:HZO524330 HPR524329:HPS524330 HFV524329:HFW524330 GVZ524329:GWA524330 GMD524329:GME524330 GCH524329:GCI524330 FSL524329:FSM524330 FIP524329:FIQ524330 EYT524329:EYU524330 EOX524329:EOY524330 EFB524329:EFC524330 DVF524329:DVG524330 DLJ524329:DLK524330 DBN524329:DBO524330 CRR524329:CRS524330 CHV524329:CHW524330 BXZ524329:BYA524330 BOD524329:BOE524330 BEH524329:BEI524330 AUL524329:AUM524330 AKP524329:AKQ524330 AAT524329:AAU524330 QX524329:QY524330 HB524329:HC524330 K524329:L524330 WTN458793:WTO458794 WJR458793:WJS458794 VZV458793:VZW458794 VPZ458793:VQA458794 VGD458793:VGE458794 UWH458793:UWI458794 UML458793:UMM458794 UCP458793:UCQ458794 TST458793:TSU458794 TIX458793:TIY458794 SZB458793:SZC458794 SPF458793:SPG458794 SFJ458793:SFK458794 RVN458793:RVO458794 RLR458793:RLS458794 RBV458793:RBW458794 QRZ458793:QSA458794 QID458793:QIE458794 PYH458793:PYI458794 POL458793:POM458794 PEP458793:PEQ458794 OUT458793:OUU458794 OKX458793:OKY458794 OBB458793:OBC458794 NRF458793:NRG458794 NHJ458793:NHK458794 MXN458793:MXO458794 MNR458793:MNS458794 MDV458793:MDW458794 LTZ458793:LUA458794 LKD458793:LKE458794 LAH458793:LAI458794 KQL458793:KQM458794 KGP458793:KGQ458794 JWT458793:JWU458794 JMX458793:JMY458794 JDB458793:JDC458794 ITF458793:ITG458794 IJJ458793:IJK458794 HZN458793:HZO458794 HPR458793:HPS458794 HFV458793:HFW458794 GVZ458793:GWA458794 GMD458793:GME458794 GCH458793:GCI458794 FSL458793:FSM458794 FIP458793:FIQ458794 EYT458793:EYU458794 EOX458793:EOY458794 EFB458793:EFC458794 DVF458793:DVG458794 DLJ458793:DLK458794 DBN458793:DBO458794 CRR458793:CRS458794 CHV458793:CHW458794 BXZ458793:BYA458794 BOD458793:BOE458794 BEH458793:BEI458794 AUL458793:AUM458794 AKP458793:AKQ458794 AAT458793:AAU458794 QX458793:QY458794 HB458793:HC458794 K458793:L458794 WTN393257:WTO393258 WJR393257:WJS393258 VZV393257:VZW393258 VPZ393257:VQA393258 VGD393257:VGE393258 UWH393257:UWI393258 UML393257:UMM393258 UCP393257:UCQ393258 TST393257:TSU393258 TIX393257:TIY393258 SZB393257:SZC393258 SPF393257:SPG393258 SFJ393257:SFK393258 RVN393257:RVO393258 RLR393257:RLS393258 RBV393257:RBW393258 QRZ393257:QSA393258 QID393257:QIE393258 PYH393257:PYI393258 POL393257:POM393258 PEP393257:PEQ393258 OUT393257:OUU393258 OKX393257:OKY393258 OBB393257:OBC393258 NRF393257:NRG393258 NHJ393257:NHK393258 MXN393257:MXO393258 MNR393257:MNS393258 MDV393257:MDW393258 LTZ393257:LUA393258 LKD393257:LKE393258 LAH393257:LAI393258 KQL393257:KQM393258 KGP393257:KGQ393258 JWT393257:JWU393258 JMX393257:JMY393258 JDB393257:JDC393258 ITF393257:ITG393258 IJJ393257:IJK393258 HZN393257:HZO393258 HPR393257:HPS393258 HFV393257:HFW393258 GVZ393257:GWA393258 GMD393257:GME393258 GCH393257:GCI393258 FSL393257:FSM393258 FIP393257:FIQ393258 EYT393257:EYU393258 EOX393257:EOY393258 EFB393257:EFC393258 DVF393257:DVG393258 DLJ393257:DLK393258 DBN393257:DBO393258 CRR393257:CRS393258 CHV393257:CHW393258 BXZ393257:BYA393258 BOD393257:BOE393258 BEH393257:BEI393258 AUL393257:AUM393258 AKP393257:AKQ393258 AAT393257:AAU393258 QX393257:QY393258 HB393257:HC393258 K393257:L393258 WTN327721:WTO327722 WJR327721:WJS327722 VZV327721:VZW327722 VPZ327721:VQA327722 VGD327721:VGE327722 UWH327721:UWI327722 UML327721:UMM327722 UCP327721:UCQ327722 TST327721:TSU327722 TIX327721:TIY327722 SZB327721:SZC327722 SPF327721:SPG327722 SFJ327721:SFK327722 RVN327721:RVO327722 RLR327721:RLS327722 RBV327721:RBW327722 QRZ327721:QSA327722 QID327721:QIE327722 PYH327721:PYI327722 POL327721:POM327722 PEP327721:PEQ327722 OUT327721:OUU327722 OKX327721:OKY327722 OBB327721:OBC327722 NRF327721:NRG327722 NHJ327721:NHK327722 MXN327721:MXO327722 MNR327721:MNS327722 MDV327721:MDW327722 LTZ327721:LUA327722 LKD327721:LKE327722 LAH327721:LAI327722 KQL327721:KQM327722 KGP327721:KGQ327722 JWT327721:JWU327722 JMX327721:JMY327722 JDB327721:JDC327722 ITF327721:ITG327722 IJJ327721:IJK327722 HZN327721:HZO327722 HPR327721:HPS327722 HFV327721:HFW327722 GVZ327721:GWA327722 GMD327721:GME327722 GCH327721:GCI327722 FSL327721:FSM327722 FIP327721:FIQ327722 EYT327721:EYU327722 EOX327721:EOY327722 EFB327721:EFC327722 DVF327721:DVG327722 DLJ327721:DLK327722 DBN327721:DBO327722 CRR327721:CRS327722 CHV327721:CHW327722 BXZ327721:BYA327722 BOD327721:BOE327722 BEH327721:BEI327722 AUL327721:AUM327722 AKP327721:AKQ327722 AAT327721:AAU327722 QX327721:QY327722 HB327721:HC327722 K327721:L327722 WTN262185:WTO262186 WJR262185:WJS262186 VZV262185:VZW262186 VPZ262185:VQA262186 VGD262185:VGE262186 UWH262185:UWI262186 UML262185:UMM262186 UCP262185:UCQ262186 TST262185:TSU262186 TIX262185:TIY262186 SZB262185:SZC262186 SPF262185:SPG262186 SFJ262185:SFK262186 RVN262185:RVO262186 RLR262185:RLS262186 RBV262185:RBW262186 QRZ262185:QSA262186 QID262185:QIE262186 PYH262185:PYI262186 POL262185:POM262186 PEP262185:PEQ262186 OUT262185:OUU262186 OKX262185:OKY262186 OBB262185:OBC262186 NRF262185:NRG262186 NHJ262185:NHK262186 MXN262185:MXO262186 MNR262185:MNS262186 MDV262185:MDW262186 LTZ262185:LUA262186 LKD262185:LKE262186 LAH262185:LAI262186 KQL262185:KQM262186 KGP262185:KGQ262186 JWT262185:JWU262186 JMX262185:JMY262186 JDB262185:JDC262186 ITF262185:ITG262186 IJJ262185:IJK262186 HZN262185:HZO262186 HPR262185:HPS262186 HFV262185:HFW262186 GVZ262185:GWA262186 GMD262185:GME262186 GCH262185:GCI262186 FSL262185:FSM262186 FIP262185:FIQ262186 EYT262185:EYU262186 EOX262185:EOY262186 EFB262185:EFC262186 DVF262185:DVG262186 DLJ262185:DLK262186 DBN262185:DBO262186 CRR262185:CRS262186 CHV262185:CHW262186 BXZ262185:BYA262186 BOD262185:BOE262186 BEH262185:BEI262186 AUL262185:AUM262186 AKP262185:AKQ262186 AAT262185:AAU262186 QX262185:QY262186 HB262185:HC262186 K262185:L262186 WTN196649:WTO196650 WJR196649:WJS196650 VZV196649:VZW196650 VPZ196649:VQA196650 VGD196649:VGE196650 UWH196649:UWI196650 UML196649:UMM196650 UCP196649:UCQ196650 TST196649:TSU196650 TIX196649:TIY196650 SZB196649:SZC196650 SPF196649:SPG196650 SFJ196649:SFK196650 RVN196649:RVO196650 RLR196649:RLS196650 RBV196649:RBW196650 QRZ196649:QSA196650 QID196649:QIE196650 PYH196649:PYI196650 POL196649:POM196650 PEP196649:PEQ196650 OUT196649:OUU196650 OKX196649:OKY196650 OBB196649:OBC196650 NRF196649:NRG196650 NHJ196649:NHK196650 MXN196649:MXO196650 MNR196649:MNS196650 MDV196649:MDW196650 LTZ196649:LUA196650 LKD196649:LKE196650 LAH196649:LAI196650 KQL196649:KQM196650 KGP196649:KGQ196650 JWT196649:JWU196650 JMX196649:JMY196650 JDB196649:JDC196650 ITF196649:ITG196650 IJJ196649:IJK196650 HZN196649:HZO196650 HPR196649:HPS196650 HFV196649:HFW196650 GVZ196649:GWA196650 GMD196649:GME196650 GCH196649:GCI196650 FSL196649:FSM196650 FIP196649:FIQ196650 EYT196649:EYU196650 EOX196649:EOY196650 EFB196649:EFC196650 DVF196649:DVG196650 DLJ196649:DLK196650 DBN196649:DBO196650 CRR196649:CRS196650 CHV196649:CHW196650 BXZ196649:BYA196650 BOD196649:BOE196650 BEH196649:BEI196650 AUL196649:AUM196650 AKP196649:AKQ196650 AAT196649:AAU196650 QX196649:QY196650 HB196649:HC196650 K196649:L196650 WTN131113:WTO131114 WJR131113:WJS131114 VZV131113:VZW131114 VPZ131113:VQA131114 VGD131113:VGE131114 UWH131113:UWI131114 UML131113:UMM131114 UCP131113:UCQ131114 TST131113:TSU131114 TIX131113:TIY131114 SZB131113:SZC131114 SPF131113:SPG131114 SFJ131113:SFK131114 RVN131113:RVO131114 RLR131113:RLS131114 RBV131113:RBW131114 QRZ131113:QSA131114 QID131113:QIE131114 PYH131113:PYI131114 POL131113:POM131114 PEP131113:PEQ131114 OUT131113:OUU131114 OKX131113:OKY131114 OBB131113:OBC131114 NRF131113:NRG131114 NHJ131113:NHK131114 MXN131113:MXO131114 MNR131113:MNS131114 MDV131113:MDW131114 LTZ131113:LUA131114 LKD131113:LKE131114 LAH131113:LAI131114 KQL131113:KQM131114 KGP131113:KGQ131114 JWT131113:JWU131114 JMX131113:JMY131114 JDB131113:JDC131114 ITF131113:ITG131114 IJJ131113:IJK131114 HZN131113:HZO131114 HPR131113:HPS131114 HFV131113:HFW131114 GVZ131113:GWA131114 GMD131113:GME131114 GCH131113:GCI131114 FSL131113:FSM131114 FIP131113:FIQ131114 EYT131113:EYU131114 EOX131113:EOY131114 EFB131113:EFC131114 DVF131113:DVG131114 DLJ131113:DLK131114 DBN131113:DBO131114 CRR131113:CRS131114 CHV131113:CHW131114 BXZ131113:BYA131114 BOD131113:BOE131114 BEH131113:BEI131114 AUL131113:AUM131114 AKP131113:AKQ131114 AAT131113:AAU131114 QX131113:QY131114 HB131113:HC131114 K131113:L131114 WTN65577:WTO65578 WJR65577:WJS65578 VZV65577:VZW65578 VPZ65577:VQA65578 VGD65577:VGE65578 UWH65577:UWI65578 UML65577:UMM65578 UCP65577:UCQ65578 TST65577:TSU65578 TIX65577:TIY65578 SZB65577:SZC65578 SPF65577:SPG65578 SFJ65577:SFK65578 RVN65577:RVO65578 RLR65577:RLS65578 RBV65577:RBW65578 QRZ65577:QSA65578 QID65577:QIE65578 PYH65577:PYI65578 POL65577:POM65578 PEP65577:PEQ65578 OUT65577:OUU65578 OKX65577:OKY65578 OBB65577:OBC65578 NRF65577:NRG65578 NHJ65577:NHK65578 MXN65577:MXO65578 MNR65577:MNS65578 MDV65577:MDW65578 LTZ65577:LUA65578 LKD65577:LKE65578 LAH65577:LAI65578 KQL65577:KQM65578 KGP65577:KGQ65578 JWT65577:JWU65578 JMX65577:JMY65578 JDB65577:JDC65578 ITF65577:ITG65578 IJJ65577:IJK65578 HZN65577:HZO65578 HPR65577:HPS65578 HFV65577:HFW65578 GVZ65577:GWA65578 GMD65577:GME65578 GCH65577:GCI65578 FSL65577:FSM65578 FIP65577:FIQ65578 EYT65577:EYU65578 EOX65577:EOY65578 EFB65577:EFC65578 DVF65577:DVG65578 DLJ65577:DLK65578 DBN65577:DBO65578 CRR65577:CRS65578 CHV65577:CHW65578 BXZ65577:BYA65578 BOD65577:BOE65578 BEH65577:BEI65578 AUL65577:AUM65578 AKP65577:AKQ65578 AAT65577:AAU65578 QX65577:QY65578 HB65577:HC65578 K65577:L65578 WTN54:WTO55 WJR54:WJS55 VZV54:VZW55 VPZ54:VQA55 VGD54:VGE55 UWH54:UWI55 UML54:UMM55 UCP54:UCQ55 TST54:TSU55 TIX54:TIY55 SZB54:SZC55 SPF54:SPG55 SFJ54:SFK55 RVN54:RVO55 RLR54:RLS55 RBV54:RBW55 QRZ54:QSA55 QID54:QIE55 PYH54:PYI55 POL54:POM55 PEP54:PEQ55 OUT54:OUU55 OKX54:OKY55 OBB54:OBC55 NRF54:NRG55 NHJ54:NHK55 MXN54:MXO55 MNR54:MNS55 MDV54:MDW55 LTZ54:LUA55 LKD54:LKE55 LAH54:LAI55 KQL54:KQM55 KGP54:KGQ55 JWT54:JWU55 JMX54:JMY55 JDB54:JDC55 ITF54:ITG55 IJJ54:IJK55 HZN54:HZO55 HPR54:HPS55 HFV54:HFW55 GVZ54:GWA55 GMD54:GME55 GCH54:GCI55 FSL54:FSM55 FIP54:FIQ55 EYT54:EYU55 EOX54:EOY55 EFB54:EFC55 DVF54:DVG55 DLJ54:DLK55 DBN54:DBO55 CRR54:CRS55 CHV54:CHW55 BXZ54:BYA55 BOD54:BOE55 BEH54:BEI55 AUL54:AUM55 AKP54:AKQ55 AAT54:AAU55 QX54:QY55 HB54:HC55 G54:H64 WTN983044:WTO983044 WJR983044:WJS983044 VZV983044:VZW983044 VPZ983044:VQA983044 VGD983044:VGE983044 UWH983044:UWI983044 UML983044:UMM983044 UCP983044:UCQ983044 TST983044:TSU983044 TIX983044:TIY983044 SZB983044:SZC983044 SPF983044:SPG983044 SFJ983044:SFK983044 RVN983044:RVO983044 RLR983044:RLS983044 RBV983044:RBW983044 QRZ983044:QSA983044 QID983044:QIE983044 PYH983044:PYI983044 POL983044:POM983044 PEP983044:PEQ983044 OUT983044:OUU983044 OKX983044:OKY983044 OBB983044:OBC983044 NRF983044:NRG983044 NHJ983044:NHK983044 MXN983044:MXO983044 MNR983044:MNS983044 MDV983044:MDW983044 LTZ983044:LUA983044 LKD983044:LKE983044 LAH983044:LAI983044 KQL983044:KQM983044 KGP983044:KGQ983044 JWT983044:JWU983044 JMX983044:JMY983044 JDB983044:JDC983044 ITF983044:ITG983044 IJJ983044:IJK983044 HZN983044:HZO983044 HPR983044:HPS983044 HFV983044:HFW983044 GVZ983044:GWA983044 GMD983044:GME983044 GCH983044:GCI983044 FSL983044:FSM983044 FIP983044:FIQ983044 EYT983044:EYU983044 EOX983044:EOY983044 EFB983044:EFC983044 DVF983044:DVG983044 DLJ983044:DLK983044 DBN983044:DBO983044 CRR983044:CRS983044 CHV983044:CHW983044 BXZ983044:BYA983044 BOD983044:BOE983044 BEH983044:BEI983044 AUL983044:AUM983044 AKP983044:AKQ983044 AAT983044:AAU983044 QX983044:QY983044 HB983044:HC983044 K983044:L983044 WTN917508:WTO917508 WJR917508:WJS917508 VZV917508:VZW917508 VPZ917508:VQA917508 VGD917508:VGE917508 UWH917508:UWI917508 UML917508:UMM917508 UCP917508:UCQ917508 TST917508:TSU917508 TIX917508:TIY917508 SZB917508:SZC917508 SPF917508:SPG917508 SFJ917508:SFK917508 RVN917508:RVO917508 RLR917508:RLS917508 RBV917508:RBW917508 QRZ917508:QSA917508 QID917508:QIE917508 PYH917508:PYI917508 POL917508:POM917508 PEP917508:PEQ917508 OUT917508:OUU917508 OKX917508:OKY917508 OBB917508:OBC917508 NRF917508:NRG917508 NHJ917508:NHK917508 MXN917508:MXO917508 MNR917508:MNS917508 MDV917508:MDW917508 LTZ917508:LUA917508 LKD917508:LKE917508 LAH917508:LAI917508 KQL917508:KQM917508 KGP917508:KGQ917508 JWT917508:JWU917508 JMX917508:JMY917508 JDB917508:JDC917508 ITF917508:ITG917508 IJJ917508:IJK917508 HZN917508:HZO917508 HPR917508:HPS917508 HFV917508:HFW917508 GVZ917508:GWA917508 GMD917508:GME917508 GCH917508:GCI917508 FSL917508:FSM917508 FIP917508:FIQ917508 EYT917508:EYU917508 EOX917508:EOY917508 EFB917508:EFC917508 DVF917508:DVG917508 DLJ917508:DLK917508 DBN917508:DBO917508 CRR917508:CRS917508 CHV917508:CHW917508 BXZ917508:BYA917508 BOD917508:BOE917508 BEH917508:BEI917508 AUL917508:AUM917508 AKP917508:AKQ917508 AAT917508:AAU917508 QX917508:QY917508 HB917508:HC917508 K917508:L917508 WTN851972:WTO851972 WJR851972:WJS851972 VZV851972:VZW851972 VPZ851972:VQA851972 VGD851972:VGE851972 UWH851972:UWI851972 UML851972:UMM851972 UCP851972:UCQ851972 TST851972:TSU851972 TIX851972:TIY851972 SZB851972:SZC851972 SPF851972:SPG851972 SFJ851972:SFK851972 RVN851972:RVO851972 RLR851972:RLS851972 RBV851972:RBW851972 QRZ851972:QSA851972 QID851972:QIE851972 PYH851972:PYI851972 POL851972:POM851972 PEP851972:PEQ851972 OUT851972:OUU851972 OKX851972:OKY851972 OBB851972:OBC851972 NRF851972:NRG851972 NHJ851972:NHK851972 MXN851972:MXO851972 MNR851972:MNS851972 MDV851972:MDW851972 LTZ851972:LUA851972 LKD851972:LKE851972 LAH851972:LAI851972 KQL851972:KQM851972 KGP851972:KGQ851972 JWT851972:JWU851972 JMX851972:JMY851972 JDB851972:JDC851972 ITF851972:ITG851972 IJJ851972:IJK851972 HZN851972:HZO851972 HPR851972:HPS851972 HFV851972:HFW851972 GVZ851972:GWA851972 GMD851972:GME851972 GCH851972:GCI851972 FSL851972:FSM851972 FIP851972:FIQ851972 EYT851972:EYU851972 EOX851972:EOY851972 EFB851972:EFC851972 DVF851972:DVG851972 DLJ851972:DLK851972 DBN851972:DBO851972 CRR851972:CRS851972 CHV851972:CHW851972 BXZ851972:BYA851972 BOD851972:BOE851972 BEH851972:BEI851972 AUL851972:AUM851972 AKP851972:AKQ851972 AAT851972:AAU851972 QX851972:QY851972 HB851972:HC851972 K851972:L851972 WTN786436:WTO786436 WJR786436:WJS786436 VZV786436:VZW786436 VPZ786436:VQA786436 VGD786436:VGE786436 UWH786436:UWI786436 UML786436:UMM786436 UCP786436:UCQ786436 TST786436:TSU786436 TIX786436:TIY786436 SZB786436:SZC786436 SPF786436:SPG786436 SFJ786436:SFK786436 RVN786436:RVO786436 RLR786436:RLS786436 RBV786436:RBW786436 QRZ786436:QSA786436 QID786436:QIE786436 PYH786436:PYI786436 POL786436:POM786436 PEP786436:PEQ786436 OUT786436:OUU786436 OKX786436:OKY786436 OBB786436:OBC786436 NRF786436:NRG786436 NHJ786436:NHK786436 MXN786436:MXO786436 MNR786436:MNS786436 MDV786436:MDW786436 LTZ786436:LUA786436 LKD786436:LKE786436 LAH786436:LAI786436 KQL786436:KQM786436 KGP786436:KGQ786436 JWT786436:JWU786436 JMX786436:JMY786436 JDB786436:JDC786436 ITF786436:ITG786436 IJJ786436:IJK786436 HZN786436:HZO786436 HPR786436:HPS786436 HFV786436:HFW786436 GVZ786436:GWA786436 GMD786436:GME786436 GCH786436:GCI786436 FSL786436:FSM786436 FIP786436:FIQ786436 EYT786436:EYU786436 EOX786436:EOY786436 EFB786436:EFC786436 DVF786436:DVG786436 DLJ786436:DLK786436 DBN786436:DBO786436 CRR786436:CRS786436 CHV786436:CHW786436 BXZ786436:BYA786436 BOD786436:BOE786436 BEH786436:BEI786436 AUL786436:AUM786436 AKP786436:AKQ786436 AAT786436:AAU786436 QX786436:QY786436 HB786436:HC786436 K786436:L786436 WTN720900:WTO720900 WJR720900:WJS720900 VZV720900:VZW720900 VPZ720900:VQA720900 VGD720900:VGE720900 UWH720900:UWI720900 UML720900:UMM720900 UCP720900:UCQ720900 TST720900:TSU720900 TIX720900:TIY720900 SZB720900:SZC720900 SPF720900:SPG720900 SFJ720900:SFK720900 RVN720900:RVO720900 RLR720900:RLS720900 RBV720900:RBW720900 QRZ720900:QSA720900 QID720900:QIE720900 PYH720900:PYI720900 POL720900:POM720900 PEP720900:PEQ720900 OUT720900:OUU720900 OKX720900:OKY720900 OBB720900:OBC720900 NRF720900:NRG720900 NHJ720900:NHK720900 MXN720900:MXO720900 MNR720900:MNS720900 MDV720900:MDW720900 LTZ720900:LUA720900 LKD720900:LKE720900 LAH720900:LAI720900 KQL720900:KQM720900 KGP720900:KGQ720900 JWT720900:JWU720900 JMX720900:JMY720900 JDB720900:JDC720900 ITF720900:ITG720900 IJJ720900:IJK720900 HZN720900:HZO720900 HPR720900:HPS720900 HFV720900:HFW720900 GVZ720900:GWA720900 GMD720900:GME720900 GCH720900:GCI720900 FSL720900:FSM720900 FIP720900:FIQ720900 EYT720900:EYU720900 EOX720900:EOY720900 EFB720900:EFC720900 DVF720900:DVG720900 DLJ720900:DLK720900 DBN720900:DBO720900 CRR720900:CRS720900 CHV720900:CHW720900 BXZ720900:BYA720900 BOD720900:BOE720900 BEH720900:BEI720900 AUL720900:AUM720900 AKP720900:AKQ720900 AAT720900:AAU720900 QX720900:QY720900 HB720900:HC720900 K720900:L720900 WTN655364:WTO655364 WJR655364:WJS655364 VZV655364:VZW655364 VPZ655364:VQA655364 VGD655364:VGE655364 UWH655364:UWI655364 UML655364:UMM655364 UCP655364:UCQ655364 TST655364:TSU655364 TIX655364:TIY655364 SZB655364:SZC655364 SPF655364:SPG655364 SFJ655364:SFK655364 RVN655364:RVO655364 RLR655364:RLS655364 RBV655364:RBW655364 QRZ655364:QSA655364 QID655364:QIE655364 PYH655364:PYI655364 POL655364:POM655364 PEP655364:PEQ655364 OUT655364:OUU655364 OKX655364:OKY655364 OBB655364:OBC655364 NRF655364:NRG655364 NHJ655364:NHK655364 MXN655364:MXO655364 MNR655364:MNS655364 MDV655364:MDW655364 LTZ655364:LUA655364 LKD655364:LKE655364 LAH655364:LAI655364 KQL655364:KQM655364 KGP655364:KGQ655364 JWT655364:JWU655364 JMX655364:JMY655364 JDB655364:JDC655364 ITF655364:ITG655364 IJJ655364:IJK655364 HZN655364:HZO655364 HPR655364:HPS655364 HFV655364:HFW655364 GVZ655364:GWA655364 GMD655364:GME655364 GCH655364:GCI655364 FSL655364:FSM655364 FIP655364:FIQ655364 EYT655364:EYU655364 EOX655364:EOY655364 EFB655364:EFC655364 DVF655364:DVG655364 DLJ655364:DLK655364 DBN655364:DBO655364 CRR655364:CRS655364 CHV655364:CHW655364 BXZ655364:BYA655364 BOD655364:BOE655364 BEH655364:BEI655364 AUL655364:AUM655364 AKP655364:AKQ655364 AAT655364:AAU655364 QX655364:QY655364 HB655364:HC655364 K655364:L655364 WTN589828:WTO589828 WJR589828:WJS589828 VZV589828:VZW589828 VPZ589828:VQA589828 VGD589828:VGE589828 UWH589828:UWI589828 UML589828:UMM589828 UCP589828:UCQ589828 TST589828:TSU589828 TIX589828:TIY589828 SZB589828:SZC589828 SPF589828:SPG589828 SFJ589828:SFK589828 RVN589828:RVO589828 RLR589828:RLS589828 RBV589828:RBW589828 QRZ589828:QSA589828 QID589828:QIE589828 PYH589828:PYI589828 POL589828:POM589828 PEP589828:PEQ589828 OUT589828:OUU589828 OKX589828:OKY589828 OBB589828:OBC589828 NRF589828:NRG589828 NHJ589828:NHK589828 MXN589828:MXO589828 MNR589828:MNS589828 MDV589828:MDW589828 LTZ589828:LUA589828 LKD589828:LKE589828 LAH589828:LAI589828 KQL589828:KQM589828 KGP589828:KGQ589828 JWT589828:JWU589828 JMX589828:JMY589828 JDB589828:JDC589828 ITF589828:ITG589828 IJJ589828:IJK589828 HZN589828:HZO589828 HPR589828:HPS589828 HFV589828:HFW589828 GVZ589828:GWA589828 GMD589828:GME589828 GCH589828:GCI589828 FSL589828:FSM589828 FIP589828:FIQ589828 EYT589828:EYU589828 EOX589828:EOY589828 EFB589828:EFC589828 DVF589828:DVG589828 DLJ589828:DLK589828 DBN589828:DBO589828 CRR589828:CRS589828 CHV589828:CHW589828 BXZ589828:BYA589828 BOD589828:BOE589828 BEH589828:BEI589828 AUL589828:AUM589828 AKP589828:AKQ589828 AAT589828:AAU589828 QX589828:QY589828 HB589828:HC589828 K589828:L589828 WTN524292:WTO524292 WJR524292:WJS524292 VZV524292:VZW524292 VPZ524292:VQA524292 VGD524292:VGE524292 UWH524292:UWI524292 UML524292:UMM524292 UCP524292:UCQ524292 TST524292:TSU524292 TIX524292:TIY524292 SZB524292:SZC524292 SPF524292:SPG524292 SFJ524292:SFK524292 RVN524292:RVO524292 RLR524292:RLS524292 RBV524292:RBW524292 QRZ524292:QSA524292 QID524292:QIE524292 PYH524292:PYI524292 POL524292:POM524292 PEP524292:PEQ524292 OUT524292:OUU524292 OKX524292:OKY524292 OBB524292:OBC524292 NRF524292:NRG524292 NHJ524292:NHK524292 MXN524292:MXO524292 MNR524292:MNS524292 MDV524292:MDW524292 LTZ524292:LUA524292 LKD524292:LKE524292 LAH524292:LAI524292 KQL524292:KQM524292 KGP524292:KGQ524292 JWT524292:JWU524292 JMX524292:JMY524292 JDB524292:JDC524292 ITF524292:ITG524292 IJJ524292:IJK524292 HZN524292:HZO524292 HPR524292:HPS524292 HFV524292:HFW524292 GVZ524292:GWA524292 GMD524292:GME524292 GCH524292:GCI524292 FSL524292:FSM524292 FIP524292:FIQ524292 EYT524292:EYU524292 EOX524292:EOY524292 EFB524292:EFC524292 DVF524292:DVG524292 DLJ524292:DLK524292 DBN524292:DBO524292 CRR524292:CRS524292 CHV524292:CHW524292 BXZ524292:BYA524292 BOD524292:BOE524292 BEH524292:BEI524292 AUL524292:AUM524292 AKP524292:AKQ524292 AAT524292:AAU524292 QX524292:QY524292 HB524292:HC524292 K524292:L524292 WTN458756:WTO458756 WJR458756:WJS458756 VZV458756:VZW458756 VPZ458756:VQA458756 VGD458756:VGE458756 UWH458756:UWI458756 UML458756:UMM458756 UCP458756:UCQ458756 TST458756:TSU458756 TIX458756:TIY458756 SZB458756:SZC458756 SPF458756:SPG458756 SFJ458756:SFK458756 RVN458756:RVO458756 RLR458756:RLS458756 RBV458756:RBW458756 QRZ458756:QSA458756 QID458756:QIE458756 PYH458756:PYI458756 POL458756:POM458756 PEP458756:PEQ458756 OUT458756:OUU458756 OKX458756:OKY458756 OBB458756:OBC458756 NRF458756:NRG458756 NHJ458756:NHK458756 MXN458756:MXO458756 MNR458756:MNS458756 MDV458756:MDW458756 LTZ458756:LUA458756 LKD458756:LKE458756 LAH458756:LAI458756 KQL458756:KQM458756 KGP458756:KGQ458756 JWT458756:JWU458756 JMX458756:JMY458756 JDB458756:JDC458756 ITF458756:ITG458756 IJJ458756:IJK458756 HZN458756:HZO458756 HPR458756:HPS458756 HFV458756:HFW458756 GVZ458756:GWA458756 GMD458756:GME458756 GCH458756:GCI458756 FSL458756:FSM458756 FIP458756:FIQ458756 EYT458756:EYU458756 EOX458756:EOY458756 EFB458756:EFC458756 DVF458756:DVG458756 DLJ458756:DLK458756 DBN458756:DBO458756 CRR458756:CRS458756 CHV458756:CHW458756 BXZ458756:BYA458756 BOD458756:BOE458756 BEH458756:BEI458756 AUL458756:AUM458756 AKP458756:AKQ458756 AAT458756:AAU458756 QX458756:QY458756 HB458756:HC458756 K458756:L458756 WTN393220:WTO393220 WJR393220:WJS393220 VZV393220:VZW393220 VPZ393220:VQA393220 VGD393220:VGE393220 UWH393220:UWI393220 UML393220:UMM393220 UCP393220:UCQ393220 TST393220:TSU393220 TIX393220:TIY393220 SZB393220:SZC393220 SPF393220:SPG393220 SFJ393220:SFK393220 RVN393220:RVO393220 RLR393220:RLS393220 RBV393220:RBW393220 QRZ393220:QSA393220 QID393220:QIE393220 PYH393220:PYI393220 POL393220:POM393220 PEP393220:PEQ393220 OUT393220:OUU393220 OKX393220:OKY393220 OBB393220:OBC393220 NRF393220:NRG393220 NHJ393220:NHK393220 MXN393220:MXO393220 MNR393220:MNS393220 MDV393220:MDW393220 LTZ393220:LUA393220 LKD393220:LKE393220 LAH393220:LAI393220 KQL393220:KQM393220 KGP393220:KGQ393220 JWT393220:JWU393220 JMX393220:JMY393220 JDB393220:JDC393220 ITF393220:ITG393220 IJJ393220:IJK393220 HZN393220:HZO393220 HPR393220:HPS393220 HFV393220:HFW393220 GVZ393220:GWA393220 GMD393220:GME393220 GCH393220:GCI393220 FSL393220:FSM393220 FIP393220:FIQ393220 EYT393220:EYU393220 EOX393220:EOY393220 EFB393220:EFC393220 DVF393220:DVG393220 DLJ393220:DLK393220 DBN393220:DBO393220 CRR393220:CRS393220 CHV393220:CHW393220 BXZ393220:BYA393220 BOD393220:BOE393220 BEH393220:BEI393220 AUL393220:AUM393220 AKP393220:AKQ393220 AAT393220:AAU393220 QX393220:QY393220 HB393220:HC393220 K393220:L393220 WTN327684:WTO327684 WJR327684:WJS327684 VZV327684:VZW327684 VPZ327684:VQA327684 VGD327684:VGE327684 UWH327684:UWI327684 UML327684:UMM327684 UCP327684:UCQ327684 TST327684:TSU327684 TIX327684:TIY327684 SZB327684:SZC327684 SPF327684:SPG327684 SFJ327684:SFK327684 RVN327684:RVO327684 RLR327684:RLS327684 RBV327684:RBW327684 QRZ327684:QSA327684 QID327684:QIE327684 PYH327684:PYI327684 POL327684:POM327684 PEP327684:PEQ327684 OUT327684:OUU327684 OKX327684:OKY327684 OBB327684:OBC327684 NRF327684:NRG327684 NHJ327684:NHK327684 MXN327684:MXO327684 MNR327684:MNS327684 MDV327684:MDW327684 LTZ327684:LUA327684 LKD327684:LKE327684 LAH327684:LAI327684 KQL327684:KQM327684 KGP327684:KGQ327684 JWT327684:JWU327684 JMX327684:JMY327684 JDB327684:JDC327684 ITF327684:ITG327684 IJJ327684:IJK327684 HZN327684:HZO327684 HPR327684:HPS327684 HFV327684:HFW327684 GVZ327684:GWA327684 GMD327684:GME327684 GCH327684:GCI327684 FSL327684:FSM327684 FIP327684:FIQ327684 EYT327684:EYU327684 EOX327684:EOY327684 EFB327684:EFC327684 DVF327684:DVG327684 DLJ327684:DLK327684 DBN327684:DBO327684 CRR327684:CRS327684 CHV327684:CHW327684 BXZ327684:BYA327684 BOD327684:BOE327684 BEH327684:BEI327684 AUL327684:AUM327684 AKP327684:AKQ327684 AAT327684:AAU327684 QX327684:QY327684 HB327684:HC327684 K327684:L327684 WTN262148:WTO262148 WJR262148:WJS262148 VZV262148:VZW262148 VPZ262148:VQA262148 VGD262148:VGE262148 UWH262148:UWI262148 UML262148:UMM262148 UCP262148:UCQ262148 TST262148:TSU262148 TIX262148:TIY262148 SZB262148:SZC262148 SPF262148:SPG262148 SFJ262148:SFK262148 RVN262148:RVO262148 RLR262148:RLS262148 RBV262148:RBW262148 QRZ262148:QSA262148 QID262148:QIE262148 PYH262148:PYI262148 POL262148:POM262148 PEP262148:PEQ262148 OUT262148:OUU262148 OKX262148:OKY262148 OBB262148:OBC262148 NRF262148:NRG262148 NHJ262148:NHK262148 MXN262148:MXO262148 MNR262148:MNS262148 MDV262148:MDW262148 LTZ262148:LUA262148 LKD262148:LKE262148 LAH262148:LAI262148 KQL262148:KQM262148 KGP262148:KGQ262148 JWT262148:JWU262148 JMX262148:JMY262148 JDB262148:JDC262148 ITF262148:ITG262148 IJJ262148:IJK262148 HZN262148:HZO262148 HPR262148:HPS262148 HFV262148:HFW262148 GVZ262148:GWA262148 GMD262148:GME262148 GCH262148:GCI262148 FSL262148:FSM262148 FIP262148:FIQ262148 EYT262148:EYU262148 EOX262148:EOY262148 EFB262148:EFC262148 DVF262148:DVG262148 DLJ262148:DLK262148 DBN262148:DBO262148 CRR262148:CRS262148 CHV262148:CHW262148 BXZ262148:BYA262148 BOD262148:BOE262148 BEH262148:BEI262148 AUL262148:AUM262148 AKP262148:AKQ262148 AAT262148:AAU262148 QX262148:QY262148 HB262148:HC262148 K262148:L262148 WTN196612:WTO196612 WJR196612:WJS196612 VZV196612:VZW196612 VPZ196612:VQA196612 VGD196612:VGE196612 UWH196612:UWI196612 UML196612:UMM196612 UCP196612:UCQ196612 TST196612:TSU196612 TIX196612:TIY196612 SZB196612:SZC196612 SPF196612:SPG196612 SFJ196612:SFK196612 RVN196612:RVO196612 RLR196612:RLS196612 RBV196612:RBW196612 QRZ196612:QSA196612 QID196612:QIE196612 PYH196612:PYI196612 POL196612:POM196612 PEP196612:PEQ196612 OUT196612:OUU196612 OKX196612:OKY196612 OBB196612:OBC196612 NRF196612:NRG196612 NHJ196612:NHK196612 MXN196612:MXO196612 MNR196612:MNS196612 MDV196612:MDW196612 LTZ196612:LUA196612 LKD196612:LKE196612 LAH196612:LAI196612 KQL196612:KQM196612 KGP196612:KGQ196612 JWT196612:JWU196612 JMX196612:JMY196612 JDB196612:JDC196612 ITF196612:ITG196612 IJJ196612:IJK196612 HZN196612:HZO196612 HPR196612:HPS196612 HFV196612:HFW196612 GVZ196612:GWA196612 GMD196612:GME196612 GCH196612:GCI196612 FSL196612:FSM196612 FIP196612:FIQ196612 EYT196612:EYU196612 EOX196612:EOY196612 EFB196612:EFC196612 DVF196612:DVG196612 DLJ196612:DLK196612 DBN196612:DBO196612 CRR196612:CRS196612 CHV196612:CHW196612 BXZ196612:BYA196612 BOD196612:BOE196612 BEH196612:BEI196612 AUL196612:AUM196612 AKP196612:AKQ196612 AAT196612:AAU196612 QX196612:QY196612 HB196612:HC196612 K196612:L196612 WTN131076:WTO131076 WJR131076:WJS131076 VZV131076:VZW131076 VPZ131076:VQA131076 VGD131076:VGE131076 UWH131076:UWI131076 UML131076:UMM131076 UCP131076:UCQ131076 TST131076:TSU131076 TIX131076:TIY131076 SZB131076:SZC131076 SPF131076:SPG131076 SFJ131076:SFK131076 RVN131076:RVO131076 RLR131076:RLS131076 RBV131076:RBW131076 QRZ131076:QSA131076 QID131076:QIE131076 PYH131076:PYI131076 POL131076:POM131076 PEP131076:PEQ131076 OUT131076:OUU131076 OKX131076:OKY131076 OBB131076:OBC131076 NRF131076:NRG131076 NHJ131076:NHK131076 MXN131076:MXO131076 MNR131076:MNS131076 MDV131076:MDW131076 LTZ131076:LUA131076 LKD131076:LKE131076 LAH131076:LAI131076 KQL131076:KQM131076 KGP131076:KGQ131076 JWT131076:JWU131076 JMX131076:JMY131076 JDB131076:JDC131076 ITF131076:ITG131076 IJJ131076:IJK131076 HZN131076:HZO131076 HPR131076:HPS131076 HFV131076:HFW131076 GVZ131076:GWA131076 GMD131076:GME131076 GCH131076:GCI131076 FSL131076:FSM131076 FIP131076:FIQ131076 EYT131076:EYU131076 EOX131076:EOY131076 EFB131076:EFC131076 DVF131076:DVG131076 DLJ131076:DLK131076 DBN131076:DBO131076 CRR131076:CRS131076 CHV131076:CHW131076 BXZ131076:BYA131076 BOD131076:BOE131076 BEH131076:BEI131076 AUL131076:AUM131076 AKP131076:AKQ131076 AAT131076:AAU131076 QX131076:QY131076 HB131076:HC131076 K131076:L131076 WTN65540:WTO65540 WJR65540:WJS65540 VZV65540:VZW65540 VPZ65540:VQA65540 VGD65540:VGE65540 UWH65540:UWI65540 UML65540:UMM65540 UCP65540:UCQ65540 TST65540:TSU65540 TIX65540:TIY65540 SZB65540:SZC65540 SPF65540:SPG65540 SFJ65540:SFK65540 RVN65540:RVO65540 RLR65540:RLS65540 RBV65540:RBW65540 QRZ65540:QSA65540 QID65540:QIE65540 PYH65540:PYI65540 POL65540:POM65540 PEP65540:PEQ65540 OUT65540:OUU65540 OKX65540:OKY65540 OBB65540:OBC65540 NRF65540:NRG65540 NHJ65540:NHK65540 MXN65540:MXO65540 MNR65540:MNS65540 MDV65540:MDW65540 LTZ65540:LUA65540 LKD65540:LKE65540 LAH65540:LAI65540 KQL65540:KQM65540 KGP65540:KGQ65540 JWT65540:JWU65540 JMX65540:JMY65540 JDB65540:JDC65540 ITF65540:ITG65540 IJJ65540:IJK65540 HZN65540:HZO65540 HPR65540:HPS65540 HFV65540:HFW65540 GVZ65540:GWA65540 GMD65540:GME65540 GCH65540:GCI65540 FSL65540:FSM65540 FIP65540:FIQ65540 EYT65540:EYU65540 EOX65540:EOY65540 EFB65540:EFC65540 DVF65540:DVG65540 DLJ65540:DLK65540 DBN65540:DBO65540 CRR65540:CRS65540 CHV65540:CHW65540 BXZ65540:BYA65540 BOD65540:BOE65540 BEH65540:BEI65540 AUL65540:AUM65540 AKP65540:AKQ65540 AAT65540:AAU65540 QX65540:QY65540 HB65540:HC65540 K65540:L65540 WJR10:WJS19 VZV10:VZW19 VPZ10:VQA19 VGD10:VGE19 UWH10:UWI19 UML10:UMM19 UCP10:UCQ19 TST10:TSU19 TIX10:TIY19 SZB10:SZC19 SPF10:SPG19 SFJ10:SFK19 RVN10:RVO19 RLR10:RLS19 RBV10:RBW19 QRZ10:QSA19 QID10:QIE19 PYH10:PYI19 POL10:POM19 PEP10:PEQ19 OUT10:OUU19 OKX10:OKY19 OBB10:OBC19 NRF10:NRG19 NHJ10:NHK19 MXN10:MXO19 MNR10:MNS19 MDV10:MDW19 LTZ10:LUA19 LKD10:LKE19 LAH10:LAI19 KQL10:KQM19 KGP10:KGQ19 JWT10:JWU19 JMX10:JMY19 JDB10:JDC19 ITF10:ITG19 IJJ10:IJK19 HZN10:HZO19 HPR10:HPS19 HFV10:HFW19 GVZ10:GWA19 GMD10:GME19 GCH10:GCI19 FSL10:FSM19 FIP10:FIQ19 EYT10:EYU19 EOX10:EOY19 EFB10:EFC19 DVF10:DVG19 DLJ10:DLK19 DBN10:DBO19 CRR10:CRS19 CHV10:CHW19 BXZ10:BYA19 BOD10:BOE19 BEH10:BEI19 AUL10:AUM19 AKP10:AKQ19 AAT10:AAU19 QX10:QY19 HB10:HC19 WTI10:WTJ19 WTN983046:WTO983046 WJR983046:WJS983046 VZV983046:VZW983046 VPZ983046:VQA983046 VGD983046:VGE983046 UWH983046:UWI983046 UML983046:UMM983046 UCP983046:UCQ983046 TST983046:TSU983046 TIX983046:TIY983046 SZB983046:SZC983046 SPF983046:SPG983046 SFJ983046:SFK983046 RVN983046:RVO983046 RLR983046:RLS983046 RBV983046:RBW983046 QRZ983046:QSA983046 QID983046:QIE983046 PYH983046:PYI983046 POL983046:POM983046 PEP983046:PEQ983046 OUT983046:OUU983046 OKX983046:OKY983046 OBB983046:OBC983046 NRF983046:NRG983046 NHJ983046:NHK983046 MXN983046:MXO983046 MNR983046:MNS983046 MDV983046:MDW983046 LTZ983046:LUA983046 LKD983046:LKE983046 LAH983046:LAI983046 KQL983046:KQM983046 KGP983046:KGQ983046 JWT983046:JWU983046 JMX983046:JMY983046 JDB983046:JDC983046 ITF983046:ITG983046 IJJ983046:IJK983046 HZN983046:HZO983046 HPR983046:HPS983046 HFV983046:HFW983046 GVZ983046:GWA983046 GMD983046:GME983046 GCH983046:GCI983046 FSL983046:FSM983046 FIP983046:FIQ983046 EYT983046:EYU983046 EOX983046:EOY983046 EFB983046:EFC983046 DVF983046:DVG983046 DLJ983046:DLK983046 DBN983046:DBO983046 CRR983046:CRS983046 CHV983046:CHW983046 BXZ983046:BYA983046 BOD983046:BOE983046 BEH983046:BEI983046 AUL983046:AUM983046 AKP983046:AKQ983046 AAT983046:AAU983046 QX983046:QY983046 HB983046:HC983046 K983046:L983046 WTN917510:WTO917510 WJR917510:WJS917510 VZV917510:VZW917510 VPZ917510:VQA917510 VGD917510:VGE917510 UWH917510:UWI917510 UML917510:UMM917510 UCP917510:UCQ917510 TST917510:TSU917510 TIX917510:TIY917510 SZB917510:SZC917510 SPF917510:SPG917510 SFJ917510:SFK917510 RVN917510:RVO917510 RLR917510:RLS917510 RBV917510:RBW917510 QRZ917510:QSA917510 QID917510:QIE917510 PYH917510:PYI917510 POL917510:POM917510 PEP917510:PEQ917510 OUT917510:OUU917510 OKX917510:OKY917510 OBB917510:OBC917510 NRF917510:NRG917510 NHJ917510:NHK917510 MXN917510:MXO917510 MNR917510:MNS917510 MDV917510:MDW917510 LTZ917510:LUA917510 LKD917510:LKE917510 LAH917510:LAI917510 KQL917510:KQM917510 KGP917510:KGQ917510 JWT917510:JWU917510 JMX917510:JMY917510 JDB917510:JDC917510 ITF917510:ITG917510 IJJ917510:IJK917510 HZN917510:HZO917510 HPR917510:HPS917510 HFV917510:HFW917510 GVZ917510:GWA917510 GMD917510:GME917510 GCH917510:GCI917510 FSL917510:FSM917510 FIP917510:FIQ917510 EYT917510:EYU917510 EOX917510:EOY917510 EFB917510:EFC917510 DVF917510:DVG917510 DLJ917510:DLK917510 DBN917510:DBO917510 CRR917510:CRS917510 CHV917510:CHW917510 BXZ917510:BYA917510 BOD917510:BOE917510 BEH917510:BEI917510 AUL917510:AUM917510 AKP917510:AKQ917510 AAT917510:AAU917510 QX917510:QY917510 HB917510:HC917510 K917510:L917510 WTN851974:WTO851974 WJR851974:WJS851974 VZV851974:VZW851974 VPZ851974:VQA851974 VGD851974:VGE851974 UWH851974:UWI851974 UML851974:UMM851974 UCP851974:UCQ851974 TST851974:TSU851974 TIX851974:TIY851974 SZB851974:SZC851974 SPF851974:SPG851974 SFJ851974:SFK851974 RVN851974:RVO851974 RLR851974:RLS851974 RBV851974:RBW851974 QRZ851974:QSA851974 QID851974:QIE851974 PYH851974:PYI851974 POL851974:POM851974 PEP851974:PEQ851974 OUT851974:OUU851974 OKX851974:OKY851974 OBB851974:OBC851974 NRF851974:NRG851974 NHJ851974:NHK851974 MXN851974:MXO851974 MNR851974:MNS851974 MDV851974:MDW851974 LTZ851974:LUA851974 LKD851974:LKE851974 LAH851974:LAI851974 KQL851974:KQM851974 KGP851974:KGQ851974 JWT851974:JWU851974 JMX851974:JMY851974 JDB851974:JDC851974 ITF851974:ITG851974 IJJ851974:IJK851974 HZN851974:HZO851974 HPR851974:HPS851974 HFV851974:HFW851974 GVZ851974:GWA851974 GMD851974:GME851974 GCH851974:GCI851974 FSL851974:FSM851974 FIP851974:FIQ851974 EYT851974:EYU851974 EOX851974:EOY851974 EFB851974:EFC851974 DVF851974:DVG851974 DLJ851974:DLK851974 DBN851974:DBO851974 CRR851974:CRS851974 CHV851974:CHW851974 BXZ851974:BYA851974 BOD851974:BOE851974 BEH851974:BEI851974 AUL851974:AUM851974 AKP851974:AKQ851974 AAT851974:AAU851974 QX851974:QY851974 HB851974:HC851974 K851974:L851974 WTN786438:WTO786438 WJR786438:WJS786438 VZV786438:VZW786438 VPZ786438:VQA786438 VGD786438:VGE786438 UWH786438:UWI786438 UML786438:UMM786438 UCP786438:UCQ786438 TST786438:TSU786438 TIX786438:TIY786438 SZB786438:SZC786438 SPF786438:SPG786438 SFJ786438:SFK786438 RVN786438:RVO786438 RLR786438:RLS786438 RBV786438:RBW786438 QRZ786438:QSA786438 QID786438:QIE786438 PYH786438:PYI786438 POL786438:POM786438 PEP786438:PEQ786438 OUT786438:OUU786438 OKX786438:OKY786438 OBB786438:OBC786438 NRF786438:NRG786438 NHJ786438:NHK786438 MXN786438:MXO786438 MNR786438:MNS786438 MDV786438:MDW786438 LTZ786438:LUA786438 LKD786438:LKE786438 LAH786438:LAI786438 KQL786438:KQM786438 KGP786438:KGQ786438 JWT786438:JWU786438 JMX786438:JMY786438 JDB786438:JDC786438 ITF786438:ITG786438 IJJ786438:IJK786438 HZN786438:HZO786438 HPR786438:HPS786438 HFV786438:HFW786438 GVZ786438:GWA786438 GMD786438:GME786438 GCH786438:GCI786438 FSL786438:FSM786438 FIP786438:FIQ786438 EYT786438:EYU786438 EOX786438:EOY786438 EFB786438:EFC786438 DVF786438:DVG786438 DLJ786438:DLK786438 DBN786438:DBO786438 CRR786438:CRS786438 CHV786438:CHW786438 BXZ786438:BYA786438 BOD786438:BOE786438 BEH786438:BEI786438 AUL786438:AUM786438 AKP786438:AKQ786438 AAT786438:AAU786438 QX786438:QY786438 HB786438:HC786438 K786438:L786438 WTN720902:WTO720902 WJR720902:WJS720902 VZV720902:VZW720902 VPZ720902:VQA720902 VGD720902:VGE720902 UWH720902:UWI720902 UML720902:UMM720902 UCP720902:UCQ720902 TST720902:TSU720902 TIX720902:TIY720902 SZB720902:SZC720902 SPF720902:SPG720902 SFJ720902:SFK720902 RVN720902:RVO720902 RLR720902:RLS720902 RBV720902:RBW720902 QRZ720902:QSA720902 QID720902:QIE720902 PYH720902:PYI720902 POL720902:POM720902 PEP720902:PEQ720902 OUT720902:OUU720902 OKX720902:OKY720902 OBB720902:OBC720902 NRF720902:NRG720902 NHJ720902:NHK720902 MXN720902:MXO720902 MNR720902:MNS720902 MDV720902:MDW720902 LTZ720902:LUA720902 LKD720902:LKE720902 LAH720902:LAI720902 KQL720902:KQM720902 KGP720902:KGQ720902 JWT720902:JWU720902 JMX720902:JMY720902 JDB720902:JDC720902 ITF720902:ITG720902 IJJ720902:IJK720902 HZN720902:HZO720902 HPR720902:HPS720902 HFV720902:HFW720902 GVZ720902:GWA720902 GMD720902:GME720902 GCH720902:GCI720902 FSL720902:FSM720902 FIP720902:FIQ720902 EYT720902:EYU720902 EOX720902:EOY720902 EFB720902:EFC720902 DVF720902:DVG720902 DLJ720902:DLK720902 DBN720902:DBO720902 CRR720902:CRS720902 CHV720902:CHW720902 BXZ720902:BYA720902 BOD720902:BOE720902 BEH720902:BEI720902 AUL720902:AUM720902 AKP720902:AKQ720902 AAT720902:AAU720902 QX720902:QY720902 HB720902:HC720902 K720902:L720902 WTN655366:WTO655366 WJR655366:WJS655366 VZV655366:VZW655366 VPZ655366:VQA655366 VGD655366:VGE655366 UWH655366:UWI655366 UML655366:UMM655366 UCP655366:UCQ655366 TST655366:TSU655366 TIX655366:TIY655366 SZB655366:SZC655366 SPF655366:SPG655366 SFJ655366:SFK655366 RVN655366:RVO655366 RLR655366:RLS655366 RBV655366:RBW655366 QRZ655366:QSA655366 QID655366:QIE655366 PYH655366:PYI655366 POL655366:POM655366 PEP655366:PEQ655366 OUT655366:OUU655366 OKX655366:OKY655366 OBB655366:OBC655366 NRF655366:NRG655366 NHJ655366:NHK655366 MXN655366:MXO655366 MNR655366:MNS655366 MDV655366:MDW655366 LTZ655366:LUA655366 LKD655366:LKE655366 LAH655366:LAI655366 KQL655366:KQM655366 KGP655366:KGQ655366 JWT655366:JWU655366 JMX655366:JMY655366 JDB655366:JDC655366 ITF655366:ITG655366 IJJ655366:IJK655366 HZN655366:HZO655366 HPR655366:HPS655366 HFV655366:HFW655366 GVZ655366:GWA655366 GMD655366:GME655366 GCH655366:GCI655366 FSL655366:FSM655366 FIP655366:FIQ655366 EYT655366:EYU655366 EOX655366:EOY655366 EFB655366:EFC655366 DVF655366:DVG655366 DLJ655366:DLK655366 DBN655366:DBO655366 CRR655366:CRS655366 CHV655366:CHW655366 BXZ655366:BYA655366 BOD655366:BOE655366 BEH655366:BEI655366 AUL655366:AUM655366 AKP655366:AKQ655366 AAT655366:AAU655366 QX655366:QY655366 HB655366:HC655366 K655366:L655366 WTN589830:WTO589830 WJR589830:WJS589830 VZV589830:VZW589830 VPZ589830:VQA589830 VGD589830:VGE589830 UWH589830:UWI589830 UML589830:UMM589830 UCP589830:UCQ589830 TST589830:TSU589830 TIX589830:TIY589830 SZB589830:SZC589830 SPF589830:SPG589830 SFJ589830:SFK589830 RVN589830:RVO589830 RLR589830:RLS589830 RBV589830:RBW589830 QRZ589830:QSA589830 QID589830:QIE589830 PYH589830:PYI589830 POL589830:POM589830 PEP589830:PEQ589830 OUT589830:OUU589830 OKX589830:OKY589830 OBB589830:OBC589830 NRF589830:NRG589830 NHJ589830:NHK589830 MXN589830:MXO589830 MNR589830:MNS589830 MDV589830:MDW589830 LTZ589830:LUA589830 LKD589830:LKE589830 LAH589830:LAI589830 KQL589830:KQM589830 KGP589830:KGQ589830 JWT589830:JWU589830 JMX589830:JMY589830 JDB589830:JDC589830 ITF589830:ITG589830 IJJ589830:IJK589830 HZN589830:HZO589830 HPR589830:HPS589830 HFV589830:HFW589830 GVZ589830:GWA589830 GMD589830:GME589830 GCH589830:GCI589830 FSL589830:FSM589830 FIP589830:FIQ589830 EYT589830:EYU589830 EOX589830:EOY589830 EFB589830:EFC589830 DVF589830:DVG589830 DLJ589830:DLK589830 DBN589830:DBO589830 CRR589830:CRS589830 CHV589830:CHW589830 BXZ589830:BYA589830 BOD589830:BOE589830 BEH589830:BEI589830 AUL589830:AUM589830 AKP589830:AKQ589830 AAT589830:AAU589830 QX589830:QY589830 HB589830:HC589830 K589830:L589830 WTN524294:WTO524294 WJR524294:WJS524294 VZV524294:VZW524294 VPZ524294:VQA524294 VGD524294:VGE524294 UWH524294:UWI524294 UML524294:UMM524294 UCP524294:UCQ524294 TST524294:TSU524294 TIX524294:TIY524294 SZB524294:SZC524294 SPF524294:SPG524294 SFJ524294:SFK524294 RVN524294:RVO524294 RLR524294:RLS524294 RBV524294:RBW524294 QRZ524294:QSA524294 QID524294:QIE524294 PYH524294:PYI524294 POL524294:POM524294 PEP524294:PEQ524294 OUT524294:OUU524294 OKX524294:OKY524294 OBB524294:OBC524294 NRF524294:NRG524294 NHJ524294:NHK524294 MXN524294:MXO524294 MNR524294:MNS524294 MDV524294:MDW524294 LTZ524294:LUA524294 LKD524294:LKE524294 LAH524294:LAI524294 KQL524294:KQM524294 KGP524294:KGQ524294 JWT524294:JWU524294 JMX524294:JMY524294 JDB524294:JDC524294 ITF524294:ITG524294 IJJ524294:IJK524294 HZN524294:HZO524294 HPR524294:HPS524294 HFV524294:HFW524294 GVZ524294:GWA524294 GMD524294:GME524294 GCH524294:GCI524294 FSL524294:FSM524294 FIP524294:FIQ524294 EYT524294:EYU524294 EOX524294:EOY524294 EFB524294:EFC524294 DVF524294:DVG524294 DLJ524294:DLK524294 DBN524294:DBO524294 CRR524294:CRS524294 CHV524294:CHW524294 BXZ524294:BYA524294 BOD524294:BOE524294 BEH524294:BEI524294 AUL524294:AUM524294 AKP524294:AKQ524294 AAT524294:AAU524294 QX524294:QY524294 HB524294:HC524294 K524294:L524294 WTN458758:WTO458758 WJR458758:WJS458758 VZV458758:VZW458758 VPZ458758:VQA458758 VGD458758:VGE458758 UWH458758:UWI458758 UML458758:UMM458758 UCP458758:UCQ458758 TST458758:TSU458758 TIX458758:TIY458758 SZB458758:SZC458758 SPF458758:SPG458758 SFJ458758:SFK458758 RVN458758:RVO458758 RLR458758:RLS458758 RBV458758:RBW458758 QRZ458758:QSA458758 QID458758:QIE458758 PYH458758:PYI458758 POL458758:POM458758 PEP458758:PEQ458758 OUT458758:OUU458758 OKX458758:OKY458758 OBB458758:OBC458758 NRF458758:NRG458758 NHJ458758:NHK458758 MXN458758:MXO458758 MNR458758:MNS458758 MDV458758:MDW458758 LTZ458758:LUA458758 LKD458758:LKE458758 LAH458758:LAI458758 KQL458758:KQM458758 KGP458758:KGQ458758 JWT458758:JWU458758 JMX458758:JMY458758 JDB458758:JDC458758 ITF458758:ITG458758 IJJ458758:IJK458758 HZN458758:HZO458758 HPR458758:HPS458758 HFV458758:HFW458758 GVZ458758:GWA458758 GMD458758:GME458758 GCH458758:GCI458758 FSL458758:FSM458758 FIP458758:FIQ458758 EYT458758:EYU458758 EOX458758:EOY458758 EFB458758:EFC458758 DVF458758:DVG458758 DLJ458758:DLK458758 DBN458758:DBO458758 CRR458758:CRS458758 CHV458758:CHW458758 BXZ458758:BYA458758 BOD458758:BOE458758 BEH458758:BEI458758 AUL458758:AUM458758 AKP458758:AKQ458758 AAT458758:AAU458758 QX458758:QY458758 HB458758:HC458758 K458758:L458758 WTN393222:WTO393222 WJR393222:WJS393222 VZV393222:VZW393222 VPZ393222:VQA393222 VGD393222:VGE393222 UWH393222:UWI393222 UML393222:UMM393222 UCP393222:UCQ393222 TST393222:TSU393222 TIX393222:TIY393222 SZB393222:SZC393222 SPF393222:SPG393222 SFJ393222:SFK393222 RVN393222:RVO393222 RLR393222:RLS393222 RBV393222:RBW393222 QRZ393222:QSA393222 QID393222:QIE393222 PYH393222:PYI393222 POL393222:POM393222 PEP393222:PEQ393222 OUT393222:OUU393222 OKX393222:OKY393222 OBB393222:OBC393222 NRF393222:NRG393222 NHJ393222:NHK393222 MXN393222:MXO393222 MNR393222:MNS393222 MDV393222:MDW393222 LTZ393222:LUA393222 LKD393222:LKE393222 LAH393222:LAI393222 KQL393222:KQM393222 KGP393222:KGQ393222 JWT393222:JWU393222 JMX393222:JMY393222 JDB393222:JDC393222 ITF393222:ITG393222 IJJ393222:IJK393222 HZN393222:HZO393222 HPR393222:HPS393222 HFV393222:HFW393222 GVZ393222:GWA393222 GMD393222:GME393222 GCH393222:GCI393222 FSL393222:FSM393222 FIP393222:FIQ393222 EYT393222:EYU393222 EOX393222:EOY393222 EFB393222:EFC393222 DVF393222:DVG393222 DLJ393222:DLK393222 DBN393222:DBO393222 CRR393222:CRS393222 CHV393222:CHW393222 BXZ393222:BYA393222 BOD393222:BOE393222 BEH393222:BEI393222 AUL393222:AUM393222 AKP393222:AKQ393222 AAT393222:AAU393222 QX393222:QY393222 HB393222:HC393222 K393222:L393222 WTN327686:WTO327686 WJR327686:WJS327686 VZV327686:VZW327686 VPZ327686:VQA327686 VGD327686:VGE327686 UWH327686:UWI327686 UML327686:UMM327686 UCP327686:UCQ327686 TST327686:TSU327686 TIX327686:TIY327686 SZB327686:SZC327686 SPF327686:SPG327686 SFJ327686:SFK327686 RVN327686:RVO327686 RLR327686:RLS327686 RBV327686:RBW327686 QRZ327686:QSA327686 QID327686:QIE327686 PYH327686:PYI327686 POL327686:POM327686 PEP327686:PEQ327686 OUT327686:OUU327686 OKX327686:OKY327686 OBB327686:OBC327686 NRF327686:NRG327686 NHJ327686:NHK327686 MXN327686:MXO327686 MNR327686:MNS327686 MDV327686:MDW327686 LTZ327686:LUA327686 LKD327686:LKE327686 LAH327686:LAI327686 KQL327686:KQM327686 KGP327686:KGQ327686 JWT327686:JWU327686 JMX327686:JMY327686 JDB327686:JDC327686 ITF327686:ITG327686 IJJ327686:IJK327686 HZN327686:HZO327686 HPR327686:HPS327686 HFV327686:HFW327686 GVZ327686:GWA327686 GMD327686:GME327686 GCH327686:GCI327686 FSL327686:FSM327686 FIP327686:FIQ327686 EYT327686:EYU327686 EOX327686:EOY327686 EFB327686:EFC327686 DVF327686:DVG327686 DLJ327686:DLK327686 DBN327686:DBO327686 CRR327686:CRS327686 CHV327686:CHW327686 BXZ327686:BYA327686 BOD327686:BOE327686 BEH327686:BEI327686 AUL327686:AUM327686 AKP327686:AKQ327686 AAT327686:AAU327686 QX327686:QY327686 HB327686:HC327686 K327686:L327686 WTN262150:WTO262150 WJR262150:WJS262150 VZV262150:VZW262150 VPZ262150:VQA262150 VGD262150:VGE262150 UWH262150:UWI262150 UML262150:UMM262150 UCP262150:UCQ262150 TST262150:TSU262150 TIX262150:TIY262150 SZB262150:SZC262150 SPF262150:SPG262150 SFJ262150:SFK262150 RVN262150:RVO262150 RLR262150:RLS262150 RBV262150:RBW262150 QRZ262150:QSA262150 QID262150:QIE262150 PYH262150:PYI262150 POL262150:POM262150 PEP262150:PEQ262150 OUT262150:OUU262150 OKX262150:OKY262150 OBB262150:OBC262150 NRF262150:NRG262150 NHJ262150:NHK262150 MXN262150:MXO262150 MNR262150:MNS262150 MDV262150:MDW262150 LTZ262150:LUA262150 LKD262150:LKE262150 LAH262150:LAI262150 KQL262150:KQM262150 KGP262150:KGQ262150 JWT262150:JWU262150 JMX262150:JMY262150 JDB262150:JDC262150 ITF262150:ITG262150 IJJ262150:IJK262150 HZN262150:HZO262150 HPR262150:HPS262150 HFV262150:HFW262150 GVZ262150:GWA262150 GMD262150:GME262150 GCH262150:GCI262150 FSL262150:FSM262150 FIP262150:FIQ262150 EYT262150:EYU262150 EOX262150:EOY262150 EFB262150:EFC262150 DVF262150:DVG262150 DLJ262150:DLK262150 DBN262150:DBO262150 CRR262150:CRS262150 CHV262150:CHW262150 BXZ262150:BYA262150 BOD262150:BOE262150 BEH262150:BEI262150 AUL262150:AUM262150 AKP262150:AKQ262150 AAT262150:AAU262150 QX262150:QY262150 HB262150:HC262150 K262150:L262150 WTN196614:WTO196614 WJR196614:WJS196614 VZV196614:VZW196614 VPZ196614:VQA196614 VGD196614:VGE196614 UWH196614:UWI196614 UML196614:UMM196614 UCP196614:UCQ196614 TST196614:TSU196614 TIX196614:TIY196614 SZB196614:SZC196614 SPF196614:SPG196614 SFJ196614:SFK196614 RVN196614:RVO196614 RLR196614:RLS196614 RBV196614:RBW196614 QRZ196614:QSA196614 QID196614:QIE196614 PYH196614:PYI196614 POL196614:POM196614 PEP196614:PEQ196614 OUT196614:OUU196614 OKX196614:OKY196614 OBB196614:OBC196614 NRF196614:NRG196614 NHJ196614:NHK196614 MXN196614:MXO196614 MNR196614:MNS196614 MDV196614:MDW196614 LTZ196614:LUA196614 LKD196614:LKE196614 LAH196614:LAI196614 KQL196614:KQM196614 KGP196614:KGQ196614 JWT196614:JWU196614 JMX196614:JMY196614 JDB196614:JDC196614 ITF196614:ITG196614 IJJ196614:IJK196614 HZN196614:HZO196614 HPR196614:HPS196614 HFV196614:HFW196614 GVZ196614:GWA196614 GMD196614:GME196614 GCH196614:GCI196614 FSL196614:FSM196614 FIP196614:FIQ196614 EYT196614:EYU196614 EOX196614:EOY196614 EFB196614:EFC196614 DVF196614:DVG196614 DLJ196614:DLK196614 DBN196614:DBO196614 CRR196614:CRS196614 CHV196614:CHW196614 BXZ196614:BYA196614 BOD196614:BOE196614 BEH196614:BEI196614 AUL196614:AUM196614 AKP196614:AKQ196614 AAT196614:AAU196614 QX196614:QY196614 HB196614:HC196614 K196614:L196614 WTN131078:WTO131078 WJR131078:WJS131078 VZV131078:VZW131078 VPZ131078:VQA131078 VGD131078:VGE131078 UWH131078:UWI131078 UML131078:UMM131078 UCP131078:UCQ131078 TST131078:TSU131078 TIX131078:TIY131078 SZB131078:SZC131078 SPF131078:SPG131078 SFJ131078:SFK131078 RVN131078:RVO131078 RLR131078:RLS131078 RBV131078:RBW131078 QRZ131078:QSA131078 QID131078:QIE131078 PYH131078:PYI131078 POL131078:POM131078 PEP131078:PEQ131078 OUT131078:OUU131078 OKX131078:OKY131078 OBB131078:OBC131078 NRF131078:NRG131078 NHJ131078:NHK131078 MXN131078:MXO131078 MNR131078:MNS131078 MDV131078:MDW131078 LTZ131078:LUA131078 LKD131078:LKE131078 LAH131078:LAI131078 KQL131078:KQM131078 KGP131078:KGQ131078 JWT131078:JWU131078 JMX131078:JMY131078 JDB131078:JDC131078 ITF131078:ITG131078 IJJ131078:IJK131078 HZN131078:HZO131078 HPR131078:HPS131078 HFV131078:HFW131078 GVZ131078:GWA131078 GMD131078:GME131078 GCH131078:GCI131078 FSL131078:FSM131078 FIP131078:FIQ131078 EYT131078:EYU131078 EOX131078:EOY131078 EFB131078:EFC131078 DVF131078:DVG131078 DLJ131078:DLK131078 DBN131078:DBO131078 CRR131078:CRS131078 CHV131078:CHW131078 BXZ131078:BYA131078 BOD131078:BOE131078 BEH131078:BEI131078 AUL131078:AUM131078 AKP131078:AKQ131078 AAT131078:AAU131078 QX131078:QY131078 HB131078:HC131078 K131078:L131078 WTN65542:WTO65542 WJR65542:WJS65542 VZV65542:VZW65542 VPZ65542:VQA65542 VGD65542:VGE65542 UWH65542:UWI65542 UML65542:UMM65542 UCP65542:UCQ65542 TST65542:TSU65542 TIX65542:TIY65542 SZB65542:SZC65542 SPF65542:SPG65542 SFJ65542:SFK65542 RVN65542:RVO65542 RLR65542:RLS65542 RBV65542:RBW65542 QRZ65542:QSA65542 QID65542:QIE65542 PYH65542:PYI65542 POL65542:POM65542 PEP65542:PEQ65542 OUT65542:OUU65542 OKX65542:OKY65542 OBB65542:OBC65542 NRF65542:NRG65542 NHJ65542:NHK65542 MXN65542:MXO65542 MNR65542:MNS65542 MDV65542:MDW65542 LTZ65542:LUA65542 LKD65542:LKE65542 LAH65542:LAI65542 KQL65542:KQM65542 KGP65542:KGQ65542 JWT65542:JWU65542 JMX65542:JMY65542 JDB65542:JDC65542 ITF65542:ITG65542 IJJ65542:IJK65542 HZN65542:HZO65542 HPR65542:HPS65542 HFV65542:HFW65542 GVZ65542:GWA65542 GMD65542:GME65542 GCH65542:GCI65542 FSL65542:FSM65542 FIP65542:FIQ65542 EYT65542:EYU65542 EOX65542:EOY65542 EFB65542:EFC65542 DVF65542:DVG65542 DLJ65542:DLK65542 DBN65542:DBO65542 CRR65542:CRS65542 CHV65542:CHW65542 BXZ65542:BYA65542 BOD65542:BOE65542 BEH65542:BEI65542 AUL65542:AUM65542 AKP65542:AKQ65542 AAT65542:AAU65542 QX65542:QY65542 HB65542:HC65542 K65542:L65542 WTN37:WTO37 WJR37:WJS37 VZV37:VZW37 VPZ37:VQA37 VGD37:VGE37 UWH37:UWI37 UML37:UMM37 UCP37:UCQ37 TST37:TSU37 TIX37:TIY37 SZB37:SZC37 SPF37:SPG37 SFJ37:SFK37 RVN37:RVO37 RLR37:RLS37 RBV37:RBW37 QRZ37:QSA37 QID37:QIE37 PYH37:PYI37 POL37:POM37 PEP37:PEQ37 OUT37:OUU37 OKX37:OKY37 OBB37:OBC37 NRF37:NRG37 NHJ37:NHK37 MXN37:MXO37 MNR37:MNS37 MDV37:MDW37 LTZ37:LUA37 LKD37:LKE37 LAH37:LAI37 KQL37:KQM37 KGP37:KGQ37 JWT37:JWU37 JMX37:JMY37 JDB37:JDC37 ITF37:ITG37 IJJ37:IJK37 HZN37:HZO37 HPR37:HPS37 HFV37:HFW37 GVZ37:GWA37 GMD37:GME37 GCH37:GCI37 FSL37:FSM37 FIP37:FIQ37 EYT37:EYU37 EOX37:EOY37 EFB37:EFC37 DVF37:DVG37 DLJ37:DLK37 DBN37:DBO37 CRR37:CRS37 CHV37:CHW37 BXZ37:BYA37 BOD37:BOE37 BEH37:BEI37 AUL37:AUM37 AKP37:AKQ37 AAT37:AAU37 QX37:QY37 HB37:HC37 K37:L37 WTI983054:WTJ983054 WJM983054:WJN983054 VZQ983054:VZR983054 VPU983054:VPV983054 VFY983054:VFZ983054 UWC983054:UWD983054 UMG983054:UMH983054 UCK983054:UCL983054 TSO983054:TSP983054 TIS983054:TIT983054 SYW983054:SYX983054 SPA983054:SPB983054 SFE983054:SFF983054 RVI983054:RVJ983054 RLM983054:RLN983054 RBQ983054:RBR983054 QRU983054:QRV983054 QHY983054:QHZ983054 PYC983054:PYD983054 POG983054:POH983054 PEK983054:PEL983054 OUO983054:OUP983054 OKS983054:OKT983054 OAW983054:OAX983054 NRA983054:NRB983054 NHE983054:NHF983054 MXI983054:MXJ983054 MNM983054:MNN983054 MDQ983054:MDR983054 LTU983054:LTV983054 LJY983054:LJZ983054 LAC983054:LAD983054 KQG983054:KQH983054 KGK983054:KGL983054 JWO983054:JWP983054 JMS983054:JMT983054 JCW983054:JCX983054 ITA983054:ITB983054 IJE983054:IJF983054 HZI983054:HZJ983054 HPM983054:HPN983054 HFQ983054:HFR983054 GVU983054:GVV983054 GLY983054:GLZ983054 GCC983054:GCD983054 FSG983054:FSH983054 FIK983054:FIL983054 EYO983054:EYP983054 EOS983054:EOT983054 EEW983054:EEX983054 DVA983054:DVB983054 DLE983054:DLF983054 DBI983054:DBJ983054 CRM983054:CRN983054 CHQ983054:CHR983054 BXU983054:BXV983054 BNY983054:BNZ983054 BEC983054:BED983054 AUG983054:AUH983054 AKK983054:AKL983054 AAO983054:AAP983054 QS983054:QT983054 GW983054:GX983054 G983054:H983054 WTI917518:WTJ917518 WJM917518:WJN917518 VZQ917518:VZR917518 VPU917518:VPV917518 VFY917518:VFZ917518 UWC917518:UWD917518 UMG917518:UMH917518 UCK917518:UCL917518 TSO917518:TSP917518 TIS917518:TIT917518 SYW917518:SYX917518 SPA917518:SPB917518 SFE917518:SFF917518 RVI917518:RVJ917518 RLM917518:RLN917518 RBQ917518:RBR917518 QRU917518:QRV917518 QHY917518:QHZ917518 PYC917518:PYD917518 POG917518:POH917518 PEK917518:PEL917518 OUO917518:OUP917518 OKS917518:OKT917518 OAW917518:OAX917518 NRA917518:NRB917518 NHE917518:NHF917518 MXI917518:MXJ917518 MNM917518:MNN917518 MDQ917518:MDR917518 LTU917518:LTV917518 LJY917518:LJZ917518 LAC917518:LAD917518 KQG917518:KQH917518 KGK917518:KGL917518 JWO917518:JWP917518 JMS917518:JMT917518 JCW917518:JCX917518 ITA917518:ITB917518 IJE917518:IJF917518 HZI917518:HZJ917518 HPM917518:HPN917518 HFQ917518:HFR917518 GVU917518:GVV917518 GLY917518:GLZ917518 GCC917518:GCD917518 FSG917518:FSH917518 FIK917518:FIL917518 EYO917518:EYP917518 EOS917518:EOT917518 EEW917518:EEX917518 DVA917518:DVB917518 DLE917518:DLF917518 DBI917518:DBJ917518 CRM917518:CRN917518 CHQ917518:CHR917518 BXU917518:BXV917518 BNY917518:BNZ917518 BEC917518:BED917518 AUG917518:AUH917518 AKK917518:AKL917518 AAO917518:AAP917518 QS917518:QT917518 GW917518:GX917518 G917518:H917518 WTI851982:WTJ851982 WJM851982:WJN851982 VZQ851982:VZR851982 VPU851982:VPV851982 VFY851982:VFZ851982 UWC851982:UWD851982 UMG851982:UMH851982 UCK851982:UCL851982 TSO851982:TSP851982 TIS851982:TIT851982 SYW851982:SYX851982 SPA851982:SPB851982 SFE851982:SFF851982 RVI851982:RVJ851982 RLM851982:RLN851982 RBQ851982:RBR851982 QRU851982:QRV851982 QHY851982:QHZ851982 PYC851982:PYD851982 POG851982:POH851982 PEK851982:PEL851982 OUO851982:OUP851982 OKS851982:OKT851982 OAW851982:OAX851982 NRA851982:NRB851982 NHE851982:NHF851982 MXI851982:MXJ851982 MNM851982:MNN851982 MDQ851982:MDR851982 LTU851982:LTV851982 LJY851982:LJZ851982 LAC851982:LAD851982 KQG851982:KQH851982 KGK851982:KGL851982 JWO851982:JWP851982 JMS851982:JMT851982 JCW851982:JCX851982 ITA851982:ITB851982 IJE851982:IJF851982 HZI851982:HZJ851982 HPM851982:HPN851982 HFQ851982:HFR851982 GVU851982:GVV851982 GLY851982:GLZ851982 GCC851982:GCD851982 FSG851982:FSH851982 FIK851982:FIL851982 EYO851982:EYP851982 EOS851982:EOT851982 EEW851982:EEX851982 DVA851982:DVB851982 DLE851982:DLF851982 DBI851982:DBJ851982 CRM851982:CRN851982 CHQ851982:CHR851982 BXU851982:BXV851982 BNY851982:BNZ851982 BEC851982:BED851982 AUG851982:AUH851982 AKK851982:AKL851982 AAO851982:AAP851982 QS851982:QT851982 GW851982:GX851982 G851982:H851982 WTI786446:WTJ786446 WJM786446:WJN786446 VZQ786446:VZR786446 VPU786446:VPV786446 VFY786446:VFZ786446 UWC786446:UWD786446 UMG786446:UMH786446 UCK786446:UCL786446 TSO786446:TSP786446 TIS786446:TIT786446 SYW786446:SYX786446 SPA786446:SPB786446 SFE786446:SFF786446 RVI786446:RVJ786446 RLM786446:RLN786446 RBQ786446:RBR786446 QRU786446:QRV786446 QHY786446:QHZ786446 PYC786446:PYD786446 POG786446:POH786446 PEK786446:PEL786446 OUO786446:OUP786446 OKS786446:OKT786446 OAW786446:OAX786446 NRA786446:NRB786446 NHE786446:NHF786446 MXI786446:MXJ786446 MNM786446:MNN786446 MDQ786446:MDR786446 LTU786446:LTV786446 LJY786446:LJZ786446 LAC786446:LAD786446 KQG786446:KQH786446 KGK786446:KGL786446 JWO786446:JWP786446 JMS786446:JMT786446 JCW786446:JCX786446 ITA786446:ITB786446 IJE786446:IJF786446 HZI786446:HZJ786446 HPM786446:HPN786446 HFQ786446:HFR786446 GVU786446:GVV786446 GLY786446:GLZ786446 GCC786446:GCD786446 FSG786446:FSH786446 FIK786446:FIL786446 EYO786446:EYP786446 EOS786446:EOT786446 EEW786446:EEX786446 DVA786446:DVB786446 DLE786446:DLF786446 DBI786446:DBJ786446 CRM786446:CRN786446 CHQ786446:CHR786446 BXU786446:BXV786446 BNY786446:BNZ786446 BEC786446:BED786446 AUG786446:AUH786446 AKK786446:AKL786446 AAO786446:AAP786446 QS786446:QT786446 GW786446:GX786446 G786446:H786446 WTI720910:WTJ720910 WJM720910:WJN720910 VZQ720910:VZR720910 VPU720910:VPV720910 VFY720910:VFZ720910 UWC720910:UWD720910 UMG720910:UMH720910 UCK720910:UCL720910 TSO720910:TSP720910 TIS720910:TIT720910 SYW720910:SYX720910 SPA720910:SPB720910 SFE720910:SFF720910 RVI720910:RVJ720910 RLM720910:RLN720910 RBQ720910:RBR720910 QRU720910:QRV720910 QHY720910:QHZ720910 PYC720910:PYD720910 POG720910:POH720910 PEK720910:PEL720910 OUO720910:OUP720910 OKS720910:OKT720910 OAW720910:OAX720910 NRA720910:NRB720910 NHE720910:NHF720910 MXI720910:MXJ720910 MNM720910:MNN720910 MDQ720910:MDR720910 LTU720910:LTV720910 LJY720910:LJZ720910 LAC720910:LAD720910 KQG720910:KQH720910 KGK720910:KGL720910 JWO720910:JWP720910 JMS720910:JMT720910 JCW720910:JCX720910 ITA720910:ITB720910 IJE720910:IJF720910 HZI720910:HZJ720910 HPM720910:HPN720910 HFQ720910:HFR720910 GVU720910:GVV720910 GLY720910:GLZ720910 GCC720910:GCD720910 FSG720910:FSH720910 FIK720910:FIL720910 EYO720910:EYP720910 EOS720910:EOT720910 EEW720910:EEX720910 DVA720910:DVB720910 DLE720910:DLF720910 DBI720910:DBJ720910 CRM720910:CRN720910 CHQ720910:CHR720910 BXU720910:BXV720910 BNY720910:BNZ720910 BEC720910:BED720910 AUG720910:AUH720910 AKK720910:AKL720910 AAO720910:AAP720910 QS720910:QT720910 GW720910:GX720910 G720910:H720910 WTI655374:WTJ655374 WJM655374:WJN655374 VZQ655374:VZR655374 VPU655374:VPV655374 VFY655374:VFZ655374 UWC655374:UWD655374 UMG655374:UMH655374 UCK655374:UCL655374 TSO655374:TSP655374 TIS655374:TIT655374 SYW655374:SYX655374 SPA655374:SPB655374 SFE655374:SFF655374 RVI655374:RVJ655374 RLM655374:RLN655374 RBQ655374:RBR655374 QRU655374:QRV655374 QHY655374:QHZ655374 PYC655374:PYD655374 POG655374:POH655374 PEK655374:PEL655374 OUO655374:OUP655374 OKS655374:OKT655374 OAW655374:OAX655374 NRA655374:NRB655374 NHE655374:NHF655374 MXI655374:MXJ655374 MNM655374:MNN655374 MDQ655374:MDR655374 LTU655374:LTV655374 LJY655374:LJZ655374 LAC655374:LAD655374 KQG655374:KQH655374 KGK655374:KGL655374 JWO655374:JWP655374 JMS655374:JMT655374 JCW655374:JCX655374 ITA655374:ITB655374 IJE655374:IJF655374 HZI655374:HZJ655374 HPM655374:HPN655374 HFQ655374:HFR655374 GVU655374:GVV655374 GLY655374:GLZ655374 GCC655374:GCD655374 FSG655374:FSH655374 FIK655374:FIL655374 EYO655374:EYP655374 EOS655374:EOT655374 EEW655374:EEX655374 DVA655374:DVB655374 DLE655374:DLF655374 DBI655374:DBJ655374 CRM655374:CRN655374 CHQ655374:CHR655374 BXU655374:BXV655374 BNY655374:BNZ655374 BEC655374:BED655374 AUG655374:AUH655374 AKK655374:AKL655374 AAO655374:AAP655374 QS655374:QT655374 GW655374:GX655374 G655374:H655374 WTI589838:WTJ589838 WJM589838:WJN589838 VZQ589838:VZR589838 VPU589838:VPV589838 VFY589838:VFZ589838 UWC589838:UWD589838 UMG589838:UMH589838 UCK589838:UCL589838 TSO589838:TSP589838 TIS589838:TIT589838 SYW589838:SYX589838 SPA589838:SPB589838 SFE589838:SFF589838 RVI589838:RVJ589838 RLM589838:RLN589838 RBQ589838:RBR589838 QRU589838:QRV589838 QHY589838:QHZ589838 PYC589838:PYD589838 POG589838:POH589838 PEK589838:PEL589838 OUO589838:OUP589838 OKS589838:OKT589838 OAW589838:OAX589838 NRA589838:NRB589838 NHE589838:NHF589838 MXI589838:MXJ589838 MNM589838:MNN589838 MDQ589838:MDR589838 LTU589838:LTV589838 LJY589838:LJZ589838 LAC589838:LAD589838 KQG589838:KQH589838 KGK589838:KGL589838 JWO589838:JWP589838 JMS589838:JMT589838 JCW589838:JCX589838 ITA589838:ITB589838 IJE589838:IJF589838 HZI589838:HZJ589838 HPM589838:HPN589838 HFQ589838:HFR589838 GVU589838:GVV589838 GLY589838:GLZ589838 GCC589838:GCD589838 FSG589838:FSH589838 FIK589838:FIL589838 EYO589838:EYP589838 EOS589838:EOT589838 EEW589838:EEX589838 DVA589838:DVB589838 DLE589838:DLF589838 DBI589838:DBJ589838 CRM589838:CRN589838 CHQ589838:CHR589838 BXU589838:BXV589838 BNY589838:BNZ589838 BEC589838:BED589838 AUG589838:AUH589838 AKK589838:AKL589838 AAO589838:AAP589838 QS589838:QT589838 GW589838:GX589838 G589838:H589838 WTI524302:WTJ524302 WJM524302:WJN524302 VZQ524302:VZR524302 VPU524302:VPV524302 VFY524302:VFZ524302 UWC524302:UWD524302 UMG524302:UMH524302 UCK524302:UCL524302 TSO524302:TSP524302 TIS524302:TIT524302 SYW524302:SYX524302 SPA524302:SPB524302 SFE524302:SFF524302 RVI524302:RVJ524302 RLM524302:RLN524302 RBQ524302:RBR524302 QRU524302:QRV524302 QHY524302:QHZ524302 PYC524302:PYD524302 POG524302:POH524302 PEK524302:PEL524302 OUO524302:OUP524302 OKS524302:OKT524302 OAW524302:OAX524302 NRA524302:NRB524302 NHE524302:NHF524302 MXI524302:MXJ524302 MNM524302:MNN524302 MDQ524302:MDR524302 LTU524302:LTV524302 LJY524302:LJZ524302 LAC524302:LAD524302 KQG524302:KQH524302 KGK524302:KGL524302 JWO524302:JWP524302 JMS524302:JMT524302 JCW524302:JCX524302 ITA524302:ITB524302 IJE524302:IJF524302 HZI524302:HZJ524302 HPM524302:HPN524302 HFQ524302:HFR524302 GVU524302:GVV524302 GLY524302:GLZ524302 GCC524302:GCD524302 FSG524302:FSH524302 FIK524302:FIL524302 EYO524302:EYP524302 EOS524302:EOT524302 EEW524302:EEX524302 DVA524302:DVB524302 DLE524302:DLF524302 DBI524302:DBJ524302 CRM524302:CRN524302 CHQ524302:CHR524302 BXU524302:BXV524302 BNY524302:BNZ524302 BEC524302:BED524302 AUG524302:AUH524302 AKK524302:AKL524302 AAO524302:AAP524302 QS524302:QT524302 GW524302:GX524302 G524302:H524302 WTI458766:WTJ458766 WJM458766:WJN458766 VZQ458766:VZR458766 VPU458766:VPV458766 VFY458766:VFZ458766 UWC458766:UWD458766 UMG458766:UMH458766 UCK458766:UCL458766 TSO458766:TSP458766 TIS458766:TIT458766 SYW458766:SYX458766 SPA458766:SPB458766 SFE458766:SFF458766 RVI458766:RVJ458766 RLM458766:RLN458766 RBQ458766:RBR458766 QRU458766:QRV458766 QHY458766:QHZ458766 PYC458766:PYD458766 POG458766:POH458766 PEK458766:PEL458766 OUO458766:OUP458766 OKS458766:OKT458766 OAW458766:OAX458766 NRA458766:NRB458766 NHE458766:NHF458766 MXI458766:MXJ458766 MNM458766:MNN458766 MDQ458766:MDR458766 LTU458766:LTV458766 LJY458766:LJZ458766 LAC458766:LAD458766 KQG458766:KQH458766 KGK458766:KGL458766 JWO458766:JWP458766 JMS458766:JMT458766 JCW458766:JCX458766 ITA458766:ITB458766 IJE458766:IJF458766 HZI458766:HZJ458766 HPM458766:HPN458766 HFQ458766:HFR458766 GVU458766:GVV458766 GLY458766:GLZ458766 GCC458766:GCD458766 FSG458766:FSH458766 FIK458766:FIL458766 EYO458766:EYP458766 EOS458766:EOT458766 EEW458766:EEX458766 DVA458766:DVB458766 DLE458766:DLF458766 DBI458766:DBJ458766 CRM458766:CRN458766 CHQ458766:CHR458766 BXU458766:BXV458766 BNY458766:BNZ458766 BEC458766:BED458766 AUG458766:AUH458766 AKK458766:AKL458766 AAO458766:AAP458766 QS458766:QT458766 GW458766:GX458766 G458766:H458766 WTI393230:WTJ393230 WJM393230:WJN393230 VZQ393230:VZR393230 VPU393230:VPV393230 VFY393230:VFZ393230 UWC393230:UWD393230 UMG393230:UMH393230 UCK393230:UCL393230 TSO393230:TSP393230 TIS393230:TIT393230 SYW393230:SYX393230 SPA393230:SPB393230 SFE393230:SFF393230 RVI393230:RVJ393230 RLM393230:RLN393230 RBQ393230:RBR393230 QRU393230:QRV393230 QHY393230:QHZ393230 PYC393230:PYD393230 POG393230:POH393230 PEK393230:PEL393230 OUO393230:OUP393230 OKS393230:OKT393230 OAW393230:OAX393230 NRA393230:NRB393230 NHE393230:NHF393230 MXI393230:MXJ393230 MNM393230:MNN393230 MDQ393230:MDR393230 LTU393230:LTV393230 LJY393230:LJZ393230 LAC393230:LAD393230 KQG393230:KQH393230 KGK393230:KGL393230 JWO393230:JWP393230 JMS393230:JMT393230 JCW393230:JCX393230 ITA393230:ITB393230 IJE393230:IJF393230 HZI393230:HZJ393230 HPM393230:HPN393230 HFQ393230:HFR393230 GVU393230:GVV393230 GLY393230:GLZ393230 GCC393230:GCD393230 FSG393230:FSH393230 FIK393230:FIL393230 EYO393230:EYP393230 EOS393230:EOT393230 EEW393230:EEX393230 DVA393230:DVB393230 DLE393230:DLF393230 DBI393230:DBJ393230 CRM393230:CRN393230 CHQ393230:CHR393230 BXU393230:BXV393230 BNY393230:BNZ393230 BEC393230:BED393230 AUG393230:AUH393230 AKK393230:AKL393230 AAO393230:AAP393230 QS393230:QT393230 GW393230:GX393230 G393230:H393230 WTI327694:WTJ327694 WJM327694:WJN327694 VZQ327694:VZR327694 VPU327694:VPV327694 VFY327694:VFZ327694 UWC327694:UWD327694 UMG327694:UMH327694 UCK327694:UCL327694 TSO327694:TSP327694 TIS327694:TIT327694 SYW327694:SYX327694 SPA327694:SPB327694 SFE327694:SFF327694 RVI327694:RVJ327694 RLM327694:RLN327694 RBQ327694:RBR327694 QRU327694:QRV327694 QHY327694:QHZ327694 PYC327694:PYD327694 POG327694:POH327694 PEK327694:PEL327694 OUO327694:OUP327694 OKS327694:OKT327694 OAW327694:OAX327694 NRA327694:NRB327694 NHE327694:NHF327694 MXI327694:MXJ327694 MNM327694:MNN327694 MDQ327694:MDR327694 LTU327694:LTV327694 LJY327694:LJZ327694 LAC327694:LAD327694 KQG327694:KQH327694 KGK327694:KGL327694 JWO327694:JWP327694 JMS327694:JMT327694 JCW327694:JCX327694 ITA327694:ITB327694 IJE327694:IJF327694 HZI327694:HZJ327694 HPM327694:HPN327694 HFQ327694:HFR327694 GVU327694:GVV327694 GLY327694:GLZ327694 GCC327694:GCD327694 FSG327694:FSH327694 FIK327694:FIL327694 EYO327694:EYP327694 EOS327694:EOT327694 EEW327694:EEX327694 DVA327694:DVB327694 DLE327694:DLF327694 DBI327694:DBJ327694 CRM327694:CRN327694 CHQ327694:CHR327694 BXU327694:BXV327694 BNY327694:BNZ327694 BEC327694:BED327694 AUG327694:AUH327694 AKK327694:AKL327694 AAO327694:AAP327694 QS327694:QT327694 GW327694:GX327694 G327694:H327694 WTI262158:WTJ262158 WJM262158:WJN262158 VZQ262158:VZR262158 VPU262158:VPV262158 VFY262158:VFZ262158 UWC262158:UWD262158 UMG262158:UMH262158 UCK262158:UCL262158 TSO262158:TSP262158 TIS262158:TIT262158 SYW262158:SYX262158 SPA262158:SPB262158 SFE262158:SFF262158 RVI262158:RVJ262158 RLM262158:RLN262158 RBQ262158:RBR262158 QRU262158:QRV262158 QHY262158:QHZ262158 PYC262158:PYD262158 POG262158:POH262158 PEK262158:PEL262158 OUO262158:OUP262158 OKS262158:OKT262158 OAW262158:OAX262158 NRA262158:NRB262158 NHE262158:NHF262158 MXI262158:MXJ262158 MNM262158:MNN262158 MDQ262158:MDR262158 LTU262158:LTV262158 LJY262158:LJZ262158 LAC262158:LAD262158 KQG262158:KQH262158 KGK262158:KGL262158 JWO262158:JWP262158 JMS262158:JMT262158 JCW262158:JCX262158 ITA262158:ITB262158 IJE262158:IJF262158 HZI262158:HZJ262158 HPM262158:HPN262158 HFQ262158:HFR262158 GVU262158:GVV262158 GLY262158:GLZ262158 GCC262158:GCD262158 FSG262158:FSH262158 FIK262158:FIL262158 EYO262158:EYP262158 EOS262158:EOT262158 EEW262158:EEX262158 DVA262158:DVB262158 DLE262158:DLF262158 DBI262158:DBJ262158 CRM262158:CRN262158 CHQ262158:CHR262158 BXU262158:BXV262158 BNY262158:BNZ262158 BEC262158:BED262158 AUG262158:AUH262158 AKK262158:AKL262158 AAO262158:AAP262158 QS262158:QT262158 GW262158:GX262158 G262158:H262158 WTI196622:WTJ196622 WJM196622:WJN196622 VZQ196622:VZR196622 VPU196622:VPV196622 VFY196622:VFZ196622 UWC196622:UWD196622 UMG196622:UMH196622 UCK196622:UCL196622 TSO196622:TSP196622 TIS196622:TIT196622 SYW196622:SYX196622 SPA196622:SPB196622 SFE196622:SFF196622 RVI196622:RVJ196622 RLM196622:RLN196622 RBQ196622:RBR196622 QRU196622:QRV196622 QHY196622:QHZ196622 PYC196622:PYD196622 POG196622:POH196622 PEK196622:PEL196622 OUO196622:OUP196622 OKS196622:OKT196622 OAW196622:OAX196622 NRA196622:NRB196622 NHE196622:NHF196622 MXI196622:MXJ196622 MNM196622:MNN196622 MDQ196622:MDR196622 LTU196622:LTV196622 LJY196622:LJZ196622 LAC196622:LAD196622 KQG196622:KQH196622 KGK196622:KGL196622 JWO196622:JWP196622 JMS196622:JMT196622 JCW196622:JCX196622 ITA196622:ITB196622 IJE196622:IJF196622 HZI196622:HZJ196622 HPM196622:HPN196622 HFQ196622:HFR196622 GVU196622:GVV196622 GLY196622:GLZ196622 GCC196622:GCD196622 FSG196622:FSH196622 FIK196622:FIL196622 EYO196622:EYP196622 EOS196622:EOT196622 EEW196622:EEX196622 DVA196622:DVB196622 DLE196622:DLF196622 DBI196622:DBJ196622 CRM196622:CRN196622 CHQ196622:CHR196622 BXU196622:BXV196622 BNY196622:BNZ196622 BEC196622:BED196622 AUG196622:AUH196622 AKK196622:AKL196622 AAO196622:AAP196622 QS196622:QT196622 GW196622:GX196622 G196622:H196622 WTI131086:WTJ131086 WJM131086:WJN131086 VZQ131086:VZR131086 VPU131086:VPV131086 VFY131086:VFZ131086 UWC131086:UWD131086 UMG131086:UMH131086 UCK131086:UCL131086 TSO131086:TSP131086 TIS131086:TIT131086 SYW131086:SYX131086 SPA131086:SPB131086 SFE131086:SFF131086 RVI131086:RVJ131086 RLM131086:RLN131086 RBQ131086:RBR131086 QRU131086:QRV131086 QHY131086:QHZ131086 PYC131086:PYD131086 POG131086:POH131086 PEK131086:PEL131086 OUO131086:OUP131086 OKS131086:OKT131086 OAW131086:OAX131086 NRA131086:NRB131086 NHE131086:NHF131086 MXI131086:MXJ131086 MNM131086:MNN131086 MDQ131086:MDR131086 LTU131086:LTV131086 LJY131086:LJZ131086 LAC131086:LAD131086 KQG131086:KQH131086 KGK131086:KGL131086 JWO131086:JWP131086 JMS131086:JMT131086 JCW131086:JCX131086 ITA131086:ITB131086 IJE131086:IJF131086 HZI131086:HZJ131086 HPM131086:HPN131086 HFQ131086:HFR131086 GVU131086:GVV131086 GLY131086:GLZ131086 GCC131086:GCD131086 FSG131086:FSH131086 FIK131086:FIL131086 EYO131086:EYP131086 EOS131086:EOT131086 EEW131086:EEX131086 DVA131086:DVB131086 DLE131086:DLF131086 DBI131086:DBJ131086 CRM131086:CRN131086 CHQ131086:CHR131086 BXU131086:BXV131086 BNY131086:BNZ131086 BEC131086:BED131086 AUG131086:AUH131086 AKK131086:AKL131086 AAO131086:AAP131086 QS131086:QT131086 GW131086:GX131086 G131086:H131086 WTI65550:WTJ65550 WJM65550:WJN65550 VZQ65550:VZR65550 VPU65550:VPV65550 VFY65550:VFZ65550 UWC65550:UWD65550 UMG65550:UMH65550 UCK65550:UCL65550 TSO65550:TSP65550 TIS65550:TIT65550 SYW65550:SYX65550 SPA65550:SPB65550 SFE65550:SFF65550 RVI65550:RVJ65550 RLM65550:RLN65550 RBQ65550:RBR65550 QRU65550:QRV65550 QHY65550:QHZ65550 PYC65550:PYD65550 POG65550:POH65550 PEK65550:PEL65550 OUO65550:OUP65550 OKS65550:OKT65550 OAW65550:OAX65550 NRA65550:NRB65550 NHE65550:NHF65550 MXI65550:MXJ65550 MNM65550:MNN65550 MDQ65550:MDR65550 LTU65550:LTV65550 LJY65550:LJZ65550 LAC65550:LAD65550 KQG65550:KQH65550 KGK65550:KGL65550 JWO65550:JWP65550 JMS65550:JMT65550 JCW65550:JCX65550 ITA65550:ITB65550 IJE65550:IJF65550 HZI65550:HZJ65550 HPM65550:HPN65550 HFQ65550:HFR65550 GVU65550:GVV65550 GLY65550:GLZ65550 GCC65550:GCD65550 FSG65550:FSH65550 FIK65550:FIL65550 EYO65550:EYP65550 EOS65550:EOT65550 EEW65550:EEX65550 DVA65550:DVB65550 DLE65550:DLF65550 DBI65550:DBJ65550 CRM65550:CRN65550 CHQ65550:CHR65550 BXU65550:BXV65550 BNY65550:BNZ65550 BEC65550:BED65550 AUG65550:AUH65550 AKK65550:AKL65550 AAO65550:AAP65550 QS65550:QT65550 GW65550:GX65550 G65550:H65550 WTI44:WTJ44 WJM44:WJN44 VZQ44:VZR44 VPU44:VPV44 VFY44:VFZ44 UWC44:UWD44 UMG44:UMH44 UCK44:UCL44 TSO44:TSP44 TIS44:TIT44 SYW44:SYX44 SPA44:SPB44 SFE44:SFF44 RVI44:RVJ44 RLM44:RLN44 RBQ44:RBR44 QRU44:QRV44 QHY44:QHZ44 PYC44:PYD44 POG44:POH44 PEK44:PEL44 OUO44:OUP44 OKS44:OKT44 OAW44:OAX44 NRA44:NRB44 NHE44:NHF44 MXI44:MXJ44 MNM44:MNN44 MDQ44:MDR44 LTU44:LTV44 LJY44:LJZ44 LAC44:LAD44 KQG44:KQH44 KGK44:KGL44 JWO44:JWP44 JMS44:JMT44 JCW44:JCX44 ITA44:ITB44 IJE44:IJF44 HZI44:HZJ44 HPM44:HPN44 HFQ44:HFR44 GVU44:GVV44 GLY44:GLZ44 GCC44:GCD44 FSG44:FSH44 FIK44:FIL44 EYO44:EYP44 EOS44:EOT44 EEW44:EEX44 DVA44:DVB44 DLE44:DLF44 DBI44:DBJ44 CRM44:CRN44 CHQ44:CHR44 BXU44:BXV44 BNY44:BNZ44 BEC44:BED44 AUG44:AUH44 AKK44:AKL44 AAO44:AAP44 QS44:QT44 GW44:GX44 G44:H44 WTI983056:WTJ983056 WJM983056:WJN983056 VZQ983056:VZR983056 VPU983056:VPV983056 VFY983056:VFZ983056 UWC983056:UWD983056 UMG983056:UMH983056 UCK983056:UCL983056 TSO983056:TSP983056 TIS983056:TIT983056 SYW983056:SYX983056 SPA983056:SPB983056 SFE983056:SFF983056 RVI983056:RVJ983056 RLM983056:RLN983056 RBQ983056:RBR983056 QRU983056:QRV983056 QHY983056:QHZ983056 PYC983056:PYD983056 POG983056:POH983056 PEK983056:PEL983056 OUO983056:OUP983056 OKS983056:OKT983056 OAW983056:OAX983056 NRA983056:NRB983056 NHE983056:NHF983056 MXI983056:MXJ983056 MNM983056:MNN983056 MDQ983056:MDR983056 LTU983056:LTV983056 LJY983056:LJZ983056 LAC983056:LAD983056 KQG983056:KQH983056 KGK983056:KGL983056 JWO983056:JWP983056 JMS983056:JMT983056 JCW983056:JCX983056 ITA983056:ITB983056 IJE983056:IJF983056 HZI983056:HZJ983056 HPM983056:HPN983056 HFQ983056:HFR983056 GVU983056:GVV983056 GLY983056:GLZ983056 GCC983056:GCD983056 FSG983056:FSH983056 FIK983056:FIL983056 EYO983056:EYP983056 EOS983056:EOT983056 EEW983056:EEX983056 DVA983056:DVB983056 DLE983056:DLF983056 DBI983056:DBJ983056 CRM983056:CRN983056 CHQ983056:CHR983056 BXU983056:BXV983056 BNY983056:BNZ983056 BEC983056:BED983056 AUG983056:AUH983056 AKK983056:AKL983056 AAO983056:AAP983056 QS983056:QT983056 GW983056:GX983056 G983056:H983056 WTI917520:WTJ917520 WJM917520:WJN917520 VZQ917520:VZR917520 VPU917520:VPV917520 VFY917520:VFZ917520 UWC917520:UWD917520 UMG917520:UMH917520 UCK917520:UCL917520 TSO917520:TSP917520 TIS917520:TIT917520 SYW917520:SYX917520 SPA917520:SPB917520 SFE917520:SFF917520 RVI917520:RVJ917520 RLM917520:RLN917520 RBQ917520:RBR917520 QRU917520:QRV917520 QHY917520:QHZ917520 PYC917520:PYD917520 POG917520:POH917520 PEK917520:PEL917520 OUO917520:OUP917520 OKS917520:OKT917520 OAW917520:OAX917520 NRA917520:NRB917520 NHE917520:NHF917520 MXI917520:MXJ917520 MNM917520:MNN917520 MDQ917520:MDR917520 LTU917520:LTV917520 LJY917520:LJZ917520 LAC917520:LAD917520 KQG917520:KQH917520 KGK917520:KGL917520 JWO917520:JWP917520 JMS917520:JMT917520 JCW917520:JCX917520 ITA917520:ITB917520 IJE917520:IJF917520 HZI917520:HZJ917520 HPM917520:HPN917520 HFQ917520:HFR917520 GVU917520:GVV917520 GLY917520:GLZ917520 GCC917520:GCD917520 FSG917520:FSH917520 FIK917520:FIL917520 EYO917520:EYP917520 EOS917520:EOT917520 EEW917520:EEX917520 DVA917520:DVB917520 DLE917520:DLF917520 DBI917520:DBJ917520 CRM917520:CRN917520 CHQ917520:CHR917520 BXU917520:BXV917520 BNY917520:BNZ917520 BEC917520:BED917520 AUG917520:AUH917520 AKK917520:AKL917520 AAO917520:AAP917520 QS917520:QT917520 GW917520:GX917520 G917520:H917520 WTI851984:WTJ851984 WJM851984:WJN851984 VZQ851984:VZR851984 VPU851984:VPV851984 VFY851984:VFZ851984 UWC851984:UWD851984 UMG851984:UMH851984 UCK851984:UCL851984 TSO851984:TSP851984 TIS851984:TIT851984 SYW851984:SYX851984 SPA851984:SPB851984 SFE851984:SFF851984 RVI851984:RVJ851984 RLM851984:RLN851984 RBQ851984:RBR851984 QRU851984:QRV851984 QHY851984:QHZ851984 PYC851984:PYD851984 POG851984:POH851984 PEK851984:PEL851984 OUO851984:OUP851984 OKS851984:OKT851984 OAW851984:OAX851984 NRA851984:NRB851984 NHE851984:NHF851984 MXI851984:MXJ851984 MNM851984:MNN851984 MDQ851984:MDR851984 LTU851984:LTV851984 LJY851984:LJZ851984 LAC851984:LAD851984 KQG851984:KQH851984 KGK851984:KGL851984 JWO851984:JWP851984 JMS851984:JMT851984 JCW851984:JCX851984 ITA851984:ITB851984 IJE851984:IJF851984 HZI851984:HZJ851984 HPM851984:HPN851984 HFQ851984:HFR851984 GVU851984:GVV851984 GLY851984:GLZ851984 GCC851984:GCD851984 FSG851984:FSH851984 FIK851984:FIL851984 EYO851984:EYP851984 EOS851984:EOT851984 EEW851984:EEX851984 DVA851984:DVB851984 DLE851984:DLF851984 DBI851984:DBJ851984 CRM851984:CRN851984 CHQ851984:CHR851984 BXU851984:BXV851984 BNY851984:BNZ851984 BEC851984:BED851984 AUG851984:AUH851984 AKK851984:AKL851984 AAO851984:AAP851984 QS851984:QT851984 GW851984:GX851984 G851984:H851984 WTI786448:WTJ786448 WJM786448:WJN786448 VZQ786448:VZR786448 VPU786448:VPV786448 VFY786448:VFZ786448 UWC786448:UWD786448 UMG786448:UMH786448 UCK786448:UCL786448 TSO786448:TSP786448 TIS786448:TIT786448 SYW786448:SYX786448 SPA786448:SPB786448 SFE786448:SFF786448 RVI786448:RVJ786448 RLM786448:RLN786448 RBQ786448:RBR786448 QRU786448:QRV786448 QHY786448:QHZ786448 PYC786448:PYD786448 POG786448:POH786448 PEK786448:PEL786448 OUO786448:OUP786448 OKS786448:OKT786448 OAW786448:OAX786448 NRA786448:NRB786448 NHE786448:NHF786448 MXI786448:MXJ786448 MNM786448:MNN786448 MDQ786448:MDR786448 LTU786448:LTV786448 LJY786448:LJZ786448 LAC786448:LAD786448 KQG786448:KQH786448 KGK786448:KGL786448 JWO786448:JWP786448 JMS786448:JMT786448 JCW786448:JCX786448 ITA786448:ITB786448 IJE786448:IJF786448 HZI786448:HZJ786448 HPM786448:HPN786448 HFQ786448:HFR786448 GVU786448:GVV786448 GLY786448:GLZ786448 GCC786448:GCD786448 FSG786448:FSH786448 FIK786448:FIL786448 EYO786448:EYP786448 EOS786448:EOT786448 EEW786448:EEX786448 DVA786448:DVB786448 DLE786448:DLF786448 DBI786448:DBJ786448 CRM786448:CRN786448 CHQ786448:CHR786448 BXU786448:BXV786448 BNY786448:BNZ786448 BEC786448:BED786448 AUG786448:AUH786448 AKK786448:AKL786448 AAO786448:AAP786448 QS786448:QT786448 GW786448:GX786448 G786448:H786448 WTI720912:WTJ720912 WJM720912:WJN720912 VZQ720912:VZR720912 VPU720912:VPV720912 VFY720912:VFZ720912 UWC720912:UWD720912 UMG720912:UMH720912 UCK720912:UCL720912 TSO720912:TSP720912 TIS720912:TIT720912 SYW720912:SYX720912 SPA720912:SPB720912 SFE720912:SFF720912 RVI720912:RVJ720912 RLM720912:RLN720912 RBQ720912:RBR720912 QRU720912:QRV720912 QHY720912:QHZ720912 PYC720912:PYD720912 POG720912:POH720912 PEK720912:PEL720912 OUO720912:OUP720912 OKS720912:OKT720912 OAW720912:OAX720912 NRA720912:NRB720912 NHE720912:NHF720912 MXI720912:MXJ720912 MNM720912:MNN720912 MDQ720912:MDR720912 LTU720912:LTV720912 LJY720912:LJZ720912 LAC720912:LAD720912 KQG720912:KQH720912 KGK720912:KGL720912 JWO720912:JWP720912 JMS720912:JMT720912 JCW720912:JCX720912 ITA720912:ITB720912 IJE720912:IJF720912 HZI720912:HZJ720912 HPM720912:HPN720912 HFQ720912:HFR720912 GVU720912:GVV720912 GLY720912:GLZ720912 GCC720912:GCD720912 FSG720912:FSH720912 FIK720912:FIL720912 EYO720912:EYP720912 EOS720912:EOT720912 EEW720912:EEX720912 DVA720912:DVB720912 DLE720912:DLF720912 DBI720912:DBJ720912 CRM720912:CRN720912 CHQ720912:CHR720912 BXU720912:BXV720912 BNY720912:BNZ720912 BEC720912:BED720912 AUG720912:AUH720912 AKK720912:AKL720912 AAO720912:AAP720912 QS720912:QT720912 GW720912:GX720912 G720912:H720912 WTI655376:WTJ655376 WJM655376:WJN655376 VZQ655376:VZR655376 VPU655376:VPV655376 VFY655376:VFZ655376 UWC655376:UWD655376 UMG655376:UMH655376 UCK655376:UCL655376 TSO655376:TSP655376 TIS655376:TIT655376 SYW655376:SYX655376 SPA655376:SPB655376 SFE655376:SFF655376 RVI655376:RVJ655376 RLM655376:RLN655376 RBQ655376:RBR655376 QRU655376:QRV655376 QHY655376:QHZ655376 PYC655376:PYD655376 POG655376:POH655376 PEK655376:PEL655376 OUO655376:OUP655376 OKS655376:OKT655376 OAW655376:OAX655376 NRA655376:NRB655376 NHE655376:NHF655376 MXI655376:MXJ655376 MNM655376:MNN655376 MDQ655376:MDR655376 LTU655376:LTV655376 LJY655376:LJZ655376 LAC655376:LAD655376 KQG655376:KQH655376 KGK655376:KGL655376 JWO655376:JWP655376 JMS655376:JMT655376 JCW655376:JCX655376 ITA655376:ITB655376 IJE655376:IJF655376 HZI655376:HZJ655376 HPM655376:HPN655376 HFQ655376:HFR655376 GVU655376:GVV655376 GLY655376:GLZ655376 GCC655376:GCD655376 FSG655376:FSH655376 FIK655376:FIL655376 EYO655376:EYP655376 EOS655376:EOT655376 EEW655376:EEX655376 DVA655376:DVB655376 DLE655376:DLF655376 DBI655376:DBJ655376 CRM655376:CRN655376 CHQ655376:CHR655376 BXU655376:BXV655376 BNY655376:BNZ655376 BEC655376:BED655376 AUG655376:AUH655376 AKK655376:AKL655376 AAO655376:AAP655376 QS655376:QT655376 GW655376:GX655376 G655376:H655376 WTI589840:WTJ589840 WJM589840:WJN589840 VZQ589840:VZR589840 VPU589840:VPV589840 VFY589840:VFZ589840 UWC589840:UWD589840 UMG589840:UMH589840 UCK589840:UCL589840 TSO589840:TSP589840 TIS589840:TIT589840 SYW589840:SYX589840 SPA589840:SPB589840 SFE589840:SFF589840 RVI589840:RVJ589840 RLM589840:RLN589840 RBQ589840:RBR589840 QRU589840:QRV589840 QHY589840:QHZ589840 PYC589840:PYD589840 POG589840:POH589840 PEK589840:PEL589840 OUO589840:OUP589840 OKS589840:OKT589840 OAW589840:OAX589840 NRA589840:NRB589840 NHE589840:NHF589840 MXI589840:MXJ589840 MNM589840:MNN589840 MDQ589840:MDR589840 LTU589840:LTV589840 LJY589840:LJZ589840 LAC589840:LAD589840 KQG589840:KQH589840 KGK589840:KGL589840 JWO589840:JWP589840 JMS589840:JMT589840 JCW589840:JCX589840 ITA589840:ITB589840 IJE589840:IJF589840 HZI589840:HZJ589840 HPM589840:HPN589840 HFQ589840:HFR589840 GVU589840:GVV589840 GLY589840:GLZ589840 GCC589840:GCD589840 FSG589840:FSH589840 FIK589840:FIL589840 EYO589840:EYP589840 EOS589840:EOT589840 EEW589840:EEX589840 DVA589840:DVB589840 DLE589840:DLF589840 DBI589840:DBJ589840 CRM589840:CRN589840 CHQ589840:CHR589840 BXU589840:BXV589840 BNY589840:BNZ589840 BEC589840:BED589840 AUG589840:AUH589840 AKK589840:AKL589840 AAO589840:AAP589840 QS589840:QT589840 GW589840:GX589840 G589840:H589840 WTI524304:WTJ524304 WJM524304:WJN524304 VZQ524304:VZR524304 VPU524304:VPV524304 VFY524304:VFZ524304 UWC524304:UWD524304 UMG524304:UMH524304 UCK524304:UCL524304 TSO524304:TSP524304 TIS524304:TIT524304 SYW524304:SYX524304 SPA524304:SPB524304 SFE524304:SFF524304 RVI524304:RVJ524304 RLM524304:RLN524304 RBQ524304:RBR524304 QRU524304:QRV524304 QHY524304:QHZ524304 PYC524304:PYD524304 POG524304:POH524304 PEK524304:PEL524304 OUO524304:OUP524304 OKS524304:OKT524304 OAW524304:OAX524304 NRA524304:NRB524304 NHE524304:NHF524304 MXI524304:MXJ524304 MNM524304:MNN524304 MDQ524304:MDR524304 LTU524304:LTV524304 LJY524304:LJZ524304 LAC524304:LAD524304 KQG524304:KQH524304 KGK524304:KGL524304 JWO524304:JWP524304 JMS524304:JMT524304 JCW524304:JCX524304 ITA524304:ITB524304 IJE524304:IJF524304 HZI524304:HZJ524304 HPM524304:HPN524304 HFQ524304:HFR524304 GVU524304:GVV524304 GLY524304:GLZ524304 GCC524304:GCD524304 FSG524304:FSH524304 FIK524304:FIL524304 EYO524304:EYP524304 EOS524304:EOT524304 EEW524304:EEX524304 DVA524304:DVB524304 DLE524304:DLF524304 DBI524304:DBJ524304 CRM524304:CRN524304 CHQ524304:CHR524304 BXU524304:BXV524304 BNY524304:BNZ524304 BEC524304:BED524304 AUG524304:AUH524304 AKK524304:AKL524304 AAO524304:AAP524304 QS524304:QT524304 GW524304:GX524304 G524304:H524304 WTI458768:WTJ458768 WJM458768:WJN458768 VZQ458768:VZR458768 VPU458768:VPV458768 VFY458768:VFZ458768 UWC458768:UWD458768 UMG458768:UMH458768 UCK458768:UCL458768 TSO458768:TSP458768 TIS458768:TIT458768 SYW458768:SYX458768 SPA458768:SPB458768 SFE458768:SFF458768 RVI458768:RVJ458768 RLM458768:RLN458768 RBQ458768:RBR458768 QRU458768:QRV458768 QHY458768:QHZ458768 PYC458768:PYD458768 POG458768:POH458768 PEK458768:PEL458768 OUO458768:OUP458768 OKS458768:OKT458768 OAW458768:OAX458768 NRA458768:NRB458768 NHE458768:NHF458768 MXI458768:MXJ458768 MNM458768:MNN458768 MDQ458768:MDR458768 LTU458768:LTV458768 LJY458768:LJZ458768 LAC458768:LAD458768 KQG458768:KQH458768 KGK458768:KGL458768 JWO458768:JWP458768 JMS458768:JMT458768 JCW458768:JCX458768 ITA458768:ITB458768 IJE458768:IJF458768 HZI458768:HZJ458768 HPM458768:HPN458768 HFQ458768:HFR458768 GVU458768:GVV458768 GLY458768:GLZ458768 GCC458768:GCD458768 FSG458768:FSH458768 FIK458768:FIL458768 EYO458768:EYP458768 EOS458768:EOT458768 EEW458768:EEX458768 DVA458768:DVB458768 DLE458768:DLF458768 DBI458768:DBJ458768 CRM458768:CRN458768 CHQ458768:CHR458768 BXU458768:BXV458768 BNY458768:BNZ458768 BEC458768:BED458768 AUG458768:AUH458768 AKK458768:AKL458768 AAO458768:AAP458768 QS458768:QT458768 GW458768:GX458768 G458768:H458768 WTI393232:WTJ393232 WJM393232:WJN393232 VZQ393232:VZR393232 VPU393232:VPV393232 VFY393232:VFZ393232 UWC393232:UWD393232 UMG393232:UMH393232 UCK393232:UCL393232 TSO393232:TSP393232 TIS393232:TIT393232 SYW393232:SYX393232 SPA393232:SPB393232 SFE393232:SFF393232 RVI393232:RVJ393232 RLM393232:RLN393232 RBQ393232:RBR393232 QRU393232:QRV393232 QHY393232:QHZ393232 PYC393232:PYD393232 POG393232:POH393232 PEK393232:PEL393232 OUO393232:OUP393232 OKS393232:OKT393232 OAW393232:OAX393232 NRA393232:NRB393232 NHE393232:NHF393232 MXI393232:MXJ393232 MNM393232:MNN393232 MDQ393232:MDR393232 LTU393232:LTV393232 LJY393232:LJZ393232 LAC393232:LAD393232 KQG393232:KQH393232 KGK393232:KGL393232 JWO393232:JWP393232 JMS393232:JMT393232 JCW393232:JCX393232 ITA393232:ITB393232 IJE393232:IJF393232 HZI393232:HZJ393232 HPM393232:HPN393232 HFQ393232:HFR393232 GVU393232:GVV393232 GLY393232:GLZ393232 GCC393232:GCD393232 FSG393232:FSH393232 FIK393232:FIL393232 EYO393232:EYP393232 EOS393232:EOT393232 EEW393232:EEX393232 DVA393232:DVB393232 DLE393232:DLF393232 DBI393232:DBJ393232 CRM393232:CRN393232 CHQ393232:CHR393232 BXU393232:BXV393232 BNY393232:BNZ393232 BEC393232:BED393232 AUG393232:AUH393232 AKK393232:AKL393232 AAO393232:AAP393232 QS393232:QT393232 GW393232:GX393232 G393232:H393232 WTI327696:WTJ327696 WJM327696:WJN327696 VZQ327696:VZR327696 VPU327696:VPV327696 VFY327696:VFZ327696 UWC327696:UWD327696 UMG327696:UMH327696 UCK327696:UCL327696 TSO327696:TSP327696 TIS327696:TIT327696 SYW327696:SYX327696 SPA327696:SPB327696 SFE327696:SFF327696 RVI327696:RVJ327696 RLM327696:RLN327696 RBQ327696:RBR327696 QRU327696:QRV327696 QHY327696:QHZ327696 PYC327696:PYD327696 POG327696:POH327696 PEK327696:PEL327696 OUO327696:OUP327696 OKS327696:OKT327696 OAW327696:OAX327696 NRA327696:NRB327696 NHE327696:NHF327696 MXI327696:MXJ327696 MNM327696:MNN327696 MDQ327696:MDR327696 LTU327696:LTV327696 LJY327696:LJZ327696 LAC327696:LAD327696 KQG327696:KQH327696 KGK327696:KGL327696 JWO327696:JWP327696 JMS327696:JMT327696 JCW327696:JCX327696 ITA327696:ITB327696 IJE327696:IJF327696 HZI327696:HZJ327696 HPM327696:HPN327696 HFQ327696:HFR327696 GVU327696:GVV327696 GLY327696:GLZ327696 GCC327696:GCD327696 FSG327696:FSH327696 FIK327696:FIL327696 EYO327696:EYP327696 EOS327696:EOT327696 EEW327696:EEX327696 DVA327696:DVB327696 DLE327696:DLF327696 DBI327696:DBJ327696 CRM327696:CRN327696 CHQ327696:CHR327696 BXU327696:BXV327696 BNY327696:BNZ327696 BEC327696:BED327696 AUG327696:AUH327696 AKK327696:AKL327696 AAO327696:AAP327696 QS327696:QT327696 GW327696:GX327696 G327696:H327696 WTI262160:WTJ262160 WJM262160:WJN262160 VZQ262160:VZR262160 VPU262160:VPV262160 VFY262160:VFZ262160 UWC262160:UWD262160 UMG262160:UMH262160 UCK262160:UCL262160 TSO262160:TSP262160 TIS262160:TIT262160 SYW262160:SYX262160 SPA262160:SPB262160 SFE262160:SFF262160 RVI262160:RVJ262160 RLM262160:RLN262160 RBQ262160:RBR262160 QRU262160:QRV262160 QHY262160:QHZ262160 PYC262160:PYD262160 POG262160:POH262160 PEK262160:PEL262160 OUO262160:OUP262160 OKS262160:OKT262160 OAW262160:OAX262160 NRA262160:NRB262160 NHE262160:NHF262160 MXI262160:MXJ262160 MNM262160:MNN262160 MDQ262160:MDR262160 LTU262160:LTV262160 LJY262160:LJZ262160 LAC262160:LAD262160 KQG262160:KQH262160 KGK262160:KGL262160 JWO262160:JWP262160 JMS262160:JMT262160 JCW262160:JCX262160 ITA262160:ITB262160 IJE262160:IJF262160 HZI262160:HZJ262160 HPM262160:HPN262160 HFQ262160:HFR262160 GVU262160:GVV262160 GLY262160:GLZ262160 GCC262160:GCD262160 FSG262160:FSH262160 FIK262160:FIL262160 EYO262160:EYP262160 EOS262160:EOT262160 EEW262160:EEX262160 DVA262160:DVB262160 DLE262160:DLF262160 DBI262160:DBJ262160 CRM262160:CRN262160 CHQ262160:CHR262160 BXU262160:BXV262160 BNY262160:BNZ262160 BEC262160:BED262160 AUG262160:AUH262160 AKK262160:AKL262160 AAO262160:AAP262160 QS262160:QT262160 GW262160:GX262160 G262160:H262160 WTI196624:WTJ196624 WJM196624:WJN196624 VZQ196624:VZR196624 VPU196624:VPV196624 VFY196624:VFZ196624 UWC196624:UWD196624 UMG196624:UMH196624 UCK196624:UCL196624 TSO196624:TSP196624 TIS196624:TIT196624 SYW196624:SYX196624 SPA196624:SPB196624 SFE196624:SFF196624 RVI196624:RVJ196624 RLM196624:RLN196624 RBQ196624:RBR196624 QRU196624:QRV196624 QHY196624:QHZ196624 PYC196624:PYD196624 POG196624:POH196624 PEK196624:PEL196624 OUO196624:OUP196624 OKS196624:OKT196624 OAW196624:OAX196624 NRA196624:NRB196624 NHE196624:NHF196624 MXI196624:MXJ196624 MNM196624:MNN196624 MDQ196624:MDR196624 LTU196624:LTV196624 LJY196624:LJZ196624 LAC196624:LAD196624 KQG196624:KQH196624 KGK196624:KGL196624 JWO196624:JWP196624 JMS196624:JMT196624 JCW196624:JCX196624 ITA196624:ITB196624 IJE196624:IJF196624 HZI196624:HZJ196624 HPM196624:HPN196624 HFQ196624:HFR196624 GVU196624:GVV196624 GLY196624:GLZ196624 GCC196624:GCD196624 FSG196624:FSH196624 FIK196624:FIL196624 EYO196624:EYP196624 EOS196624:EOT196624 EEW196624:EEX196624 DVA196624:DVB196624 DLE196624:DLF196624 DBI196624:DBJ196624 CRM196624:CRN196624 CHQ196624:CHR196624 BXU196624:BXV196624 BNY196624:BNZ196624 BEC196624:BED196624 AUG196624:AUH196624 AKK196624:AKL196624 AAO196624:AAP196624 QS196624:QT196624 GW196624:GX196624 G196624:H196624 WTI131088:WTJ131088 WJM131088:WJN131088 VZQ131088:VZR131088 VPU131088:VPV131088 VFY131088:VFZ131088 UWC131088:UWD131088 UMG131088:UMH131088 UCK131088:UCL131088 TSO131088:TSP131088 TIS131088:TIT131088 SYW131088:SYX131088 SPA131088:SPB131088 SFE131088:SFF131088 RVI131088:RVJ131088 RLM131088:RLN131088 RBQ131088:RBR131088 QRU131088:QRV131088 QHY131088:QHZ131088 PYC131088:PYD131088 POG131088:POH131088 PEK131088:PEL131088 OUO131088:OUP131088 OKS131088:OKT131088 OAW131088:OAX131088 NRA131088:NRB131088 NHE131088:NHF131088 MXI131088:MXJ131088 MNM131088:MNN131088 MDQ131088:MDR131088 LTU131088:LTV131088 LJY131088:LJZ131088 LAC131088:LAD131088 KQG131088:KQH131088 KGK131088:KGL131088 JWO131088:JWP131088 JMS131088:JMT131088 JCW131088:JCX131088 ITA131088:ITB131088 IJE131088:IJF131088 HZI131088:HZJ131088 HPM131088:HPN131088 HFQ131088:HFR131088 GVU131088:GVV131088 GLY131088:GLZ131088 GCC131088:GCD131088 FSG131088:FSH131088 FIK131088:FIL131088 EYO131088:EYP131088 EOS131088:EOT131088 EEW131088:EEX131088 DVA131088:DVB131088 DLE131088:DLF131088 DBI131088:DBJ131088 CRM131088:CRN131088 CHQ131088:CHR131088 BXU131088:BXV131088 BNY131088:BNZ131088 BEC131088:BED131088 AUG131088:AUH131088 AKK131088:AKL131088 AAO131088:AAP131088 QS131088:QT131088 GW131088:GX131088 G131088:H131088 WTI65552:WTJ65552 WJM65552:WJN65552 VZQ65552:VZR65552 VPU65552:VPV65552 VFY65552:VFZ65552 UWC65552:UWD65552 UMG65552:UMH65552 UCK65552:UCL65552 TSO65552:TSP65552 TIS65552:TIT65552 SYW65552:SYX65552 SPA65552:SPB65552 SFE65552:SFF65552 RVI65552:RVJ65552 RLM65552:RLN65552 RBQ65552:RBR65552 QRU65552:QRV65552 QHY65552:QHZ65552 PYC65552:PYD65552 POG65552:POH65552 PEK65552:PEL65552 OUO65552:OUP65552 OKS65552:OKT65552 OAW65552:OAX65552 NRA65552:NRB65552 NHE65552:NHF65552 MXI65552:MXJ65552 MNM65552:MNN65552 MDQ65552:MDR65552 LTU65552:LTV65552 LJY65552:LJZ65552 LAC65552:LAD65552 KQG65552:KQH65552 KGK65552:KGL65552 JWO65552:JWP65552 JMS65552:JMT65552 JCW65552:JCX65552 ITA65552:ITB65552 IJE65552:IJF65552 HZI65552:HZJ65552 HPM65552:HPN65552 HFQ65552:HFR65552 GVU65552:GVV65552 GLY65552:GLZ65552 GCC65552:GCD65552 FSG65552:FSH65552 FIK65552:FIL65552 EYO65552:EYP65552 EOS65552:EOT65552 EEW65552:EEX65552 DVA65552:DVB65552 DLE65552:DLF65552 DBI65552:DBJ65552 CRM65552:CRN65552 CHQ65552:CHR65552 BXU65552:BXV65552 BNY65552:BNZ65552 BEC65552:BED65552 AUG65552:AUH65552 AKK65552:AKL65552 AAO65552:AAP65552 QS65552:QT65552 GW65552:GX65552 G65552:H65552 WTI983058:WTJ983064 WJM983058:WJN983064 VZQ983058:VZR983064 VPU983058:VPV983064 VFY983058:VFZ983064 UWC983058:UWD983064 UMG983058:UMH983064 UCK983058:UCL983064 TSO983058:TSP983064 TIS983058:TIT983064 SYW983058:SYX983064 SPA983058:SPB983064 SFE983058:SFF983064 RVI983058:RVJ983064 RLM983058:RLN983064 RBQ983058:RBR983064 QRU983058:QRV983064 QHY983058:QHZ983064 PYC983058:PYD983064 POG983058:POH983064 PEK983058:PEL983064 OUO983058:OUP983064 OKS983058:OKT983064 OAW983058:OAX983064 NRA983058:NRB983064 NHE983058:NHF983064 MXI983058:MXJ983064 MNM983058:MNN983064 MDQ983058:MDR983064 LTU983058:LTV983064 LJY983058:LJZ983064 LAC983058:LAD983064 KQG983058:KQH983064 KGK983058:KGL983064 JWO983058:JWP983064 JMS983058:JMT983064 JCW983058:JCX983064 ITA983058:ITB983064 IJE983058:IJF983064 HZI983058:HZJ983064 HPM983058:HPN983064 HFQ983058:HFR983064 GVU983058:GVV983064 GLY983058:GLZ983064 GCC983058:GCD983064 FSG983058:FSH983064 FIK983058:FIL983064 EYO983058:EYP983064 EOS983058:EOT983064 EEW983058:EEX983064 DVA983058:DVB983064 DLE983058:DLF983064 DBI983058:DBJ983064 CRM983058:CRN983064 CHQ983058:CHR983064 BXU983058:BXV983064 BNY983058:BNZ983064 BEC983058:BED983064 AUG983058:AUH983064 AKK983058:AKL983064 AAO983058:AAP983064 QS983058:QT983064 GW983058:GX983064 G983058:H983064 WTI917522:WTJ917528 WJM917522:WJN917528 VZQ917522:VZR917528 VPU917522:VPV917528 VFY917522:VFZ917528 UWC917522:UWD917528 UMG917522:UMH917528 UCK917522:UCL917528 TSO917522:TSP917528 TIS917522:TIT917528 SYW917522:SYX917528 SPA917522:SPB917528 SFE917522:SFF917528 RVI917522:RVJ917528 RLM917522:RLN917528 RBQ917522:RBR917528 QRU917522:QRV917528 QHY917522:QHZ917528 PYC917522:PYD917528 POG917522:POH917528 PEK917522:PEL917528 OUO917522:OUP917528 OKS917522:OKT917528 OAW917522:OAX917528 NRA917522:NRB917528 NHE917522:NHF917528 MXI917522:MXJ917528 MNM917522:MNN917528 MDQ917522:MDR917528 LTU917522:LTV917528 LJY917522:LJZ917528 LAC917522:LAD917528 KQG917522:KQH917528 KGK917522:KGL917528 JWO917522:JWP917528 JMS917522:JMT917528 JCW917522:JCX917528 ITA917522:ITB917528 IJE917522:IJF917528 HZI917522:HZJ917528 HPM917522:HPN917528 HFQ917522:HFR917528 GVU917522:GVV917528 GLY917522:GLZ917528 GCC917522:GCD917528 FSG917522:FSH917528 FIK917522:FIL917528 EYO917522:EYP917528 EOS917522:EOT917528 EEW917522:EEX917528 DVA917522:DVB917528 DLE917522:DLF917528 DBI917522:DBJ917528 CRM917522:CRN917528 CHQ917522:CHR917528 BXU917522:BXV917528 BNY917522:BNZ917528 BEC917522:BED917528 AUG917522:AUH917528 AKK917522:AKL917528 AAO917522:AAP917528 QS917522:QT917528 GW917522:GX917528 G917522:H917528 WTI851986:WTJ851992 WJM851986:WJN851992 VZQ851986:VZR851992 VPU851986:VPV851992 VFY851986:VFZ851992 UWC851986:UWD851992 UMG851986:UMH851992 UCK851986:UCL851992 TSO851986:TSP851992 TIS851986:TIT851992 SYW851986:SYX851992 SPA851986:SPB851992 SFE851986:SFF851992 RVI851986:RVJ851992 RLM851986:RLN851992 RBQ851986:RBR851992 QRU851986:QRV851992 QHY851986:QHZ851992 PYC851986:PYD851992 POG851986:POH851992 PEK851986:PEL851992 OUO851986:OUP851992 OKS851986:OKT851992 OAW851986:OAX851992 NRA851986:NRB851992 NHE851986:NHF851992 MXI851986:MXJ851992 MNM851986:MNN851992 MDQ851986:MDR851992 LTU851986:LTV851992 LJY851986:LJZ851992 LAC851986:LAD851992 KQG851986:KQH851992 KGK851986:KGL851992 JWO851986:JWP851992 JMS851986:JMT851992 JCW851986:JCX851992 ITA851986:ITB851992 IJE851986:IJF851992 HZI851986:HZJ851992 HPM851986:HPN851992 HFQ851986:HFR851992 GVU851986:GVV851992 GLY851986:GLZ851992 GCC851986:GCD851992 FSG851986:FSH851992 FIK851986:FIL851992 EYO851986:EYP851992 EOS851986:EOT851992 EEW851986:EEX851992 DVA851986:DVB851992 DLE851986:DLF851992 DBI851986:DBJ851992 CRM851986:CRN851992 CHQ851986:CHR851992 BXU851986:BXV851992 BNY851986:BNZ851992 BEC851986:BED851992 AUG851986:AUH851992 AKK851986:AKL851992 AAO851986:AAP851992 QS851986:QT851992 GW851986:GX851992 G851986:H851992 WTI786450:WTJ786456 WJM786450:WJN786456 VZQ786450:VZR786456 VPU786450:VPV786456 VFY786450:VFZ786456 UWC786450:UWD786456 UMG786450:UMH786456 UCK786450:UCL786456 TSO786450:TSP786456 TIS786450:TIT786456 SYW786450:SYX786456 SPA786450:SPB786456 SFE786450:SFF786456 RVI786450:RVJ786456 RLM786450:RLN786456 RBQ786450:RBR786456 QRU786450:QRV786456 QHY786450:QHZ786456 PYC786450:PYD786456 POG786450:POH786456 PEK786450:PEL786456 OUO786450:OUP786456 OKS786450:OKT786456 OAW786450:OAX786456 NRA786450:NRB786456 NHE786450:NHF786456 MXI786450:MXJ786456 MNM786450:MNN786456 MDQ786450:MDR786456 LTU786450:LTV786456 LJY786450:LJZ786456 LAC786450:LAD786456 KQG786450:KQH786456 KGK786450:KGL786456 JWO786450:JWP786456 JMS786450:JMT786456 JCW786450:JCX786456 ITA786450:ITB786456 IJE786450:IJF786456 HZI786450:HZJ786456 HPM786450:HPN786456 HFQ786450:HFR786456 GVU786450:GVV786456 GLY786450:GLZ786456 GCC786450:GCD786456 FSG786450:FSH786456 FIK786450:FIL786456 EYO786450:EYP786456 EOS786450:EOT786456 EEW786450:EEX786456 DVA786450:DVB786456 DLE786450:DLF786456 DBI786450:DBJ786456 CRM786450:CRN786456 CHQ786450:CHR786456 BXU786450:BXV786456 BNY786450:BNZ786456 BEC786450:BED786456 AUG786450:AUH786456 AKK786450:AKL786456 AAO786450:AAP786456 QS786450:QT786456 GW786450:GX786456 G786450:H786456 WTI720914:WTJ720920 WJM720914:WJN720920 VZQ720914:VZR720920 VPU720914:VPV720920 VFY720914:VFZ720920 UWC720914:UWD720920 UMG720914:UMH720920 UCK720914:UCL720920 TSO720914:TSP720920 TIS720914:TIT720920 SYW720914:SYX720920 SPA720914:SPB720920 SFE720914:SFF720920 RVI720914:RVJ720920 RLM720914:RLN720920 RBQ720914:RBR720920 QRU720914:QRV720920 QHY720914:QHZ720920 PYC720914:PYD720920 POG720914:POH720920 PEK720914:PEL720920 OUO720914:OUP720920 OKS720914:OKT720920 OAW720914:OAX720920 NRA720914:NRB720920 NHE720914:NHF720920 MXI720914:MXJ720920 MNM720914:MNN720920 MDQ720914:MDR720920 LTU720914:LTV720920 LJY720914:LJZ720920 LAC720914:LAD720920 KQG720914:KQH720920 KGK720914:KGL720920 JWO720914:JWP720920 JMS720914:JMT720920 JCW720914:JCX720920 ITA720914:ITB720920 IJE720914:IJF720920 HZI720914:HZJ720920 HPM720914:HPN720920 HFQ720914:HFR720920 GVU720914:GVV720920 GLY720914:GLZ720920 GCC720914:GCD720920 FSG720914:FSH720920 FIK720914:FIL720920 EYO720914:EYP720920 EOS720914:EOT720920 EEW720914:EEX720920 DVA720914:DVB720920 DLE720914:DLF720920 DBI720914:DBJ720920 CRM720914:CRN720920 CHQ720914:CHR720920 BXU720914:BXV720920 BNY720914:BNZ720920 BEC720914:BED720920 AUG720914:AUH720920 AKK720914:AKL720920 AAO720914:AAP720920 QS720914:QT720920 GW720914:GX720920 G720914:H720920 WTI655378:WTJ655384 WJM655378:WJN655384 VZQ655378:VZR655384 VPU655378:VPV655384 VFY655378:VFZ655384 UWC655378:UWD655384 UMG655378:UMH655384 UCK655378:UCL655384 TSO655378:TSP655384 TIS655378:TIT655384 SYW655378:SYX655384 SPA655378:SPB655384 SFE655378:SFF655384 RVI655378:RVJ655384 RLM655378:RLN655384 RBQ655378:RBR655384 QRU655378:QRV655384 QHY655378:QHZ655384 PYC655378:PYD655384 POG655378:POH655384 PEK655378:PEL655384 OUO655378:OUP655384 OKS655378:OKT655384 OAW655378:OAX655384 NRA655378:NRB655384 NHE655378:NHF655384 MXI655378:MXJ655384 MNM655378:MNN655384 MDQ655378:MDR655384 LTU655378:LTV655384 LJY655378:LJZ655384 LAC655378:LAD655384 KQG655378:KQH655384 KGK655378:KGL655384 JWO655378:JWP655384 JMS655378:JMT655384 JCW655378:JCX655384 ITA655378:ITB655384 IJE655378:IJF655384 HZI655378:HZJ655384 HPM655378:HPN655384 HFQ655378:HFR655384 GVU655378:GVV655384 GLY655378:GLZ655384 GCC655378:GCD655384 FSG655378:FSH655384 FIK655378:FIL655384 EYO655378:EYP655384 EOS655378:EOT655384 EEW655378:EEX655384 DVA655378:DVB655384 DLE655378:DLF655384 DBI655378:DBJ655384 CRM655378:CRN655384 CHQ655378:CHR655384 BXU655378:BXV655384 BNY655378:BNZ655384 BEC655378:BED655384 AUG655378:AUH655384 AKK655378:AKL655384 AAO655378:AAP655384 QS655378:QT655384 GW655378:GX655384 G655378:H655384 WTI589842:WTJ589848 WJM589842:WJN589848 VZQ589842:VZR589848 VPU589842:VPV589848 VFY589842:VFZ589848 UWC589842:UWD589848 UMG589842:UMH589848 UCK589842:UCL589848 TSO589842:TSP589848 TIS589842:TIT589848 SYW589842:SYX589848 SPA589842:SPB589848 SFE589842:SFF589848 RVI589842:RVJ589848 RLM589842:RLN589848 RBQ589842:RBR589848 QRU589842:QRV589848 QHY589842:QHZ589848 PYC589842:PYD589848 POG589842:POH589848 PEK589842:PEL589848 OUO589842:OUP589848 OKS589842:OKT589848 OAW589842:OAX589848 NRA589842:NRB589848 NHE589842:NHF589848 MXI589842:MXJ589848 MNM589842:MNN589848 MDQ589842:MDR589848 LTU589842:LTV589848 LJY589842:LJZ589848 LAC589842:LAD589848 KQG589842:KQH589848 KGK589842:KGL589848 JWO589842:JWP589848 JMS589842:JMT589848 JCW589842:JCX589848 ITA589842:ITB589848 IJE589842:IJF589848 HZI589842:HZJ589848 HPM589842:HPN589848 HFQ589842:HFR589848 GVU589842:GVV589848 GLY589842:GLZ589848 GCC589842:GCD589848 FSG589842:FSH589848 FIK589842:FIL589848 EYO589842:EYP589848 EOS589842:EOT589848 EEW589842:EEX589848 DVA589842:DVB589848 DLE589842:DLF589848 DBI589842:DBJ589848 CRM589842:CRN589848 CHQ589842:CHR589848 BXU589842:BXV589848 BNY589842:BNZ589848 BEC589842:BED589848 AUG589842:AUH589848 AKK589842:AKL589848 AAO589842:AAP589848 QS589842:QT589848 GW589842:GX589848 G589842:H589848 WTI524306:WTJ524312 WJM524306:WJN524312 VZQ524306:VZR524312 VPU524306:VPV524312 VFY524306:VFZ524312 UWC524306:UWD524312 UMG524306:UMH524312 UCK524306:UCL524312 TSO524306:TSP524312 TIS524306:TIT524312 SYW524306:SYX524312 SPA524306:SPB524312 SFE524306:SFF524312 RVI524306:RVJ524312 RLM524306:RLN524312 RBQ524306:RBR524312 QRU524306:QRV524312 QHY524306:QHZ524312 PYC524306:PYD524312 POG524306:POH524312 PEK524306:PEL524312 OUO524306:OUP524312 OKS524306:OKT524312 OAW524306:OAX524312 NRA524306:NRB524312 NHE524306:NHF524312 MXI524306:MXJ524312 MNM524306:MNN524312 MDQ524306:MDR524312 LTU524306:LTV524312 LJY524306:LJZ524312 LAC524306:LAD524312 KQG524306:KQH524312 KGK524306:KGL524312 JWO524306:JWP524312 JMS524306:JMT524312 JCW524306:JCX524312 ITA524306:ITB524312 IJE524306:IJF524312 HZI524306:HZJ524312 HPM524306:HPN524312 HFQ524306:HFR524312 GVU524306:GVV524312 GLY524306:GLZ524312 GCC524306:GCD524312 FSG524306:FSH524312 FIK524306:FIL524312 EYO524306:EYP524312 EOS524306:EOT524312 EEW524306:EEX524312 DVA524306:DVB524312 DLE524306:DLF524312 DBI524306:DBJ524312 CRM524306:CRN524312 CHQ524306:CHR524312 BXU524306:BXV524312 BNY524306:BNZ524312 BEC524306:BED524312 AUG524306:AUH524312 AKK524306:AKL524312 AAO524306:AAP524312 QS524306:QT524312 GW524306:GX524312 G524306:H524312 WTI458770:WTJ458776 WJM458770:WJN458776 VZQ458770:VZR458776 VPU458770:VPV458776 VFY458770:VFZ458776 UWC458770:UWD458776 UMG458770:UMH458776 UCK458770:UCL458776 TSO458770:TSP458776 TIS458770:TIT458776 SYW458770:SYX458776 SPA458770:SPB458776 SFE458770:SFF458776 RVI458770:RVJ458776 RLM458770:RLN458776 RBQ458770:RBR458776 QRU458770:QRV458776 QHY458770:QHZ458776 PYC458770:PYD458776 POG458770:POH458776 PEK458770:PEL458776 OUO458770:OUP458776 OKS458770:OKT458776 OAW458770:OAX458776 NRA458770:NRB458776 NHE458770:NHF458776 MXI458770:MXJ458776 MNM458770:MNN458776 MDQ458770:MDR458776 LTU458770:LTV458776 LJY458770:LJZ458776 LAC458770:LAD458776 KQG458770:KQH458776 KGK458770:KGL458776 JWO458770:JWP458776 JMS458770:JMT458776 JCW458770:JCX458776 ITA458770:ITB458776 IJE458770:IJF458776 HZI458770:HZJ458776 HPM458770:HPN458776 HFQ458770:HFR458776 GVU458770:GVV458776 GLY458770:GLZ458776 GCC458770:GCD458776 FSG458770:FSH458776 FIK458770:FIL458776 EYO458770:EYP458776 EOS458770:EOT458776 EEW458770:EEX458776 DVA458770:DVB458776 DLE458770:DLF458776 DBI458770:DBJ458776 CRM458770:CRN458776 CHQ458770:CHR458776 BXU458770:BXV458776 BNY458770:BNZ458776 BEC458770:BED458776 AUG458770:AUH458776 AKK458770:AKL458776 AAO458770:AAP458776 QS458770:QT458776 GW458770:GX458776 G458770:H458776 WTI393234:WTJ393240 WJM393234:WJN393240 VZQ393234:VZR393240 VPU393234:VPV393240 VFY393234:VFZ393240 UWC393234:UWD393240 UMG393234:UMH393240 UCK393234:UCL393240 TSO393234:TSP393240 TIS393234:TIT393240 SYW393234:SYX393240 SPA393234:SPB393240 SFE393234:SFF393240 RVI393234:RVJ393240 RLM393234:RLN393240 RBQ393234:RBR393240 QRU393234:QRV393240 QHY393234:QHZ393240 PYC393234:PYD393240 POG393234:POH393240 PEK393234:PEL393240 OUO393234:OUP393240 OKS393234:OKT393240 OAW393234:OAX393240 NRA393234:NRB393240 NHE393234:NHF393240 MXI393234:MXJ393240 MNM393234:MNN393240 MDQ393234:MDR393240 LTU393234:LTV393240 LJY393234:LJZ393240 LAC393234:LAD393240 KQG393234:KQH393240 KGK393234:KGL393240 JWO393234:JWP393240 JMS393234:JMT393240 JCW393234:JCX393240 ITA393234:ITB393240 IJE393234:IJF393240 HZI393234:HZJ393240 HPM393234:HPN393240 HFQ393234:HFR393240 GVU393234:GVV393240 GLY393234:GLZ393240 GCC393234:GCD393240 FSG393234:FSH393240 FIK393234:FIL393240 EYO393234:EYP393240 EOS393234:EOT393240 EEW393234:EEX393240 DVA393234:DVB393240 DLE393234:DLF393240 DBI393234:DBJ393240 CRM393234:CRN393240 CHQ393234:CHR393240 BXU393234:BXV393240 BNY393234:BNZ393240 BEC393234:BED393240 AUG393234:AUH393240 AKK393234:AKL393240 AAO393234:AAP393240 QS393234:QT393240 GW393234:GX393240 G393234:H393240 WTI327698:WTJ327704 WJM327698:WJN327704 VZQ327698:VZR327704 VPU327698:VPV327704 VFY327698:VFZ327704 UWC327698:UWD327704 UMG327698:UMH327704 UCK327698:UCL327704 TSO327698:TSP327704 TIS327698:TIT327704 SYW327698:SYX327704 SPA327698:SPB327704 SFE327698:SFF327704 RVI327698:RVJ327704 RLM327698:RLN327704 RBQ327698:RBR327704 QRU327698:QRV327704 QHY327698:QHZ327704 PYC327698:PYD327704 POG327698:POH327704 PEK327698:PEL327704 OUO327698:OUP327704 OKS327698:OKT327704 OAW327698:OAX327704 NRA327698:NRB327704 NHE327698:NHF327704 MXI327698:MXJ327704 MNM327698:MNN327704 MDQ327698:MDR327704 LTU327698:LTV327704 LJY327698:LJZ327704 LAC327698:LAD327704 KQG327698:KQH327704 KGK327698:KGL327704 JWO327698:JWP327704 JMS327698:JMT327704 JCW327698:JCX327704 ITA327698:ITB327704 IJE327698:IJF327704 HZI327698:HZJ327704 HPM327698:HPN327704 HFQ327698:HFR327704 GVU327698:GVV327704 GLY327698:GLZ327704 GCC327698:GCD327704 FSG327698:FSH327704 FIK327698:FIL327704 EYO327698:EYP327704 EOS327698:EOT327704 EEW327698:EEX327704 DVA327698:DVB327704 DLE327698:DLF327704 DBI327698:DBJ327704 CRM327698:CRN327704 CHQ327698:CHR327704 BXU327698:BXV327704 BNY327698:BNZ327704 BEC327698:BED327704 AUG327698:AUH327704 AKK327698:AKL327704 AAO327698:AAP327704 QS327698:QT327704 GW327698:GX327704 G327698:H327704 WTI262162:WTJ262168 WJM262162:WJN262168 VZQ262162:VZR262168 VPU262162:VPV262168 VFY262162:VFZ262168 UWC262162:UWD262168 UMG262162:UMH262168 UCK262162:UCL262168 TSO262162:TSP262168 TIS262162:TIT262168 SYW262162:SYX262168 SPA262162:SPB262168 SFE262162:SFF262168 RVI262162:RVJ262168 RLM262162:RLN262168 RBQ262162:RBR262168 QRU262162:QRV262168 QHY262162:QHZ262168 PYC262162:PYD262168 POG262162:POH262168 PEK262162:PEL262168 OUO262162:OUP262168 OKS262162:OKT262168 OAW262162:OAX262168 NRA262162:NRB262168 NHE262162:NHF262168 MXI262162:MXJ262168 MNM262162:MNN262168 MDQ262162:MDR262168 LTU262162:LTV262168 LJY262162:LJZ262168 LAC262162:LAD262168 KQG262162:KQH262168 KGK262162:KGL262168 JWO262162:JWP262168 JMS262162:JMT262168 JCW262162:JCX262168 ITA262162:ITB262168 IJE262162:IJF262168 HZI262162:HZJ262168 HPM262162:HPN262168 HFQ262162:HFR262168 GVU262162:GVV262168 GLY262162:GLZ262168 GCC262162:GCD262168 FSG262162:FSH262168 FIK262162:FIL262168 EYO262162:EYP262168 EOS262162:EOT262168 EEW262162:EEX262168 DVA262162:DVB262168 DLE262162:DLF262168 DBI262162:DBJ262168 CRM262162:CRN262168 CHQ262162:CHR262168 BXU262162:BXV262168 BNY262162:BNZ262168 BEC262162:BED262168 AUG262162:AUH262168 AKK262162:AKL262168 AAO262162:AAP262168 QS262162:QT262168 GW262162:GX262168 G262162:H262168 WTI196626:WTJ196632 WJM196626:WJN196632 VZQ196626:VZR196632 VPU196626:VPV196632 VFY196626:VFZ196632 UWC196626:UWD196632 UMG196626:UMH196632 UCK196626:UCL196632 TSO196626:TSP196632 TIS196626:TIT196632 SYW196626:SYX196632 SPA196626:SPB196632 SFE196626:SFF196632 RVI196626:RVJ196632 RLM196626:RLN196632 RBQ196626:RBR196632 QRU196626:QRV196632 QHY196626:QHZ196632 PYC196626:PYD196632 POG196626:POH196632 PEK196626:PEL196632 OUO196626:OUP196632 OKS196626:OKT196632 OAW196626:OAX196632 NRA196626:NRB196632 NHE196626:NHF196632 MXI196626:MXJ196632 MNM196626:MNN196632 MDQ196626:MDR196632 LTU196626:LTV196632 LJY196626:LJZ196632 LAC196626:LAD196632 KQG196626:KQH196632 KGK196626:KGL196632 JWO196626:JWP196632 JMS196626:JMT196632 JCW196626:JCX196632 ITA196626:ITB196632 IJE196626:IJF196632 HZI196626:HZJ196632 HPM196626:HPN196632 HFQ196626:HFR196632 GVU196626:GVV196632 GLY196626:GLZ196632 GCC196626:GCD196632 FSG196626:FSH196632 FIK196626:FIL196632 EYO196626:EYP196632 EOS196626:EOT196632 EEW196626:EEX196632 DVA196626:DVB196632 DLE196626:DLF196632 DBI196626:DBJ196632 CRM196626:CRN196632 CHQ196626:CHR196632 BXU196626:BXV196632 BNY196626:BNZ196632 BEC196626:BED196632 AUG196626:AUH196632 AKK196626:AKL196632 AAO196626:AAP196632 QS196626:QT196632 GW196626:GX196632 G196626:H196632 WTI131090:WTJ131096 WJM131090:WJN131096 VZQ131090:VZR131096 VPU131090:VPV131096 VFY131090:VFZ131096 UWC131090:UWD131096 UMG131090:UMH131096 UCK131090:UCL131096 TSO131090:TSP131096 TIS131090:TIT131096 SYW131090:SYX131096 SPA131090:SPB131096 SFE131090:SFF131096 RVI131090:RVJ131096 RLM131090:RLN131096 RBQ131090:RBR131096 QRU131090:QRV131096 QHY131090:QHZ131096 PYC131090:PYD131096 POG131090:POH131096 PEK131090:PEL131096 OUO131090:OUP131096 OKS131090:OKT131096 OAW131090:OAX131096 NRA131090:NRB131096 NHE131090:NHF131096 MXI131090:MXJ131096 MNM131090:MNN131096 MDQ131090:MDR131096 LTU131090:LTV131096 LJY131090:LJZ131096 LAC131090:LAD131096 KQG131090:KQH131096 KGK131090:KGL131096 JWO131090:JWP131096 JMS131090:JMT131096 JCW131090:JCX131096 ITA131090:ITB131096 IJE131090:IJF131096 HZI131090:HZJ131096 HPM131090:HPN131096 HFQ131090:HFR131096 GVU131090:GVV131096 GLY131090:GLZ131096 GCC131090:GCD131096 FSG131090:FSH131096 FIK131090:FIL131096 EYO131090:EYP131096 EOS131090:EOT131096 EEW131090:EEX131096 DVA131090:DVB131096 DLE131090:DLF131096 DBI131090:DBJ131096 CRM131090:CRN131096 CHQ131090:CHR131096 BXU131090:BXV131096 BNY131090:BNZ131096 BEC131090:BED131096 AUG131090:AUH131096 AKK131090:AKL131096 AAO131090:AAP131096 QS131090:QT131096 GW131090:GX131096 G131090:H131096 WTI65554:WTJ65560 WJM65554:WJN65560 VZQ65554:VZR65560 VPU65554:VPV65560 VFY65554:VFZ65560 UWC65554:UWD65560 UMG65554:UMH65560 UCK65554:UCL65560 TSO65554:TSP65560 TIS65554:TIT65560 SYW65554:SYX65560 SPA65554:SPB65560 SFE65554:SFF65560 RVI65554:RVJ65560 RLM65554:RLN65560 RBQ65554:RBR65560 QRU65554:QRV65560 QHY65554:QHZ65560 PYC65554:PYD65560 POG65554:POH65560 PEK65554:PEL65560 OUO65554:OUP65560 OKS65554:OKT65560 OAW65554:OAX65560 NRA65554:NRB65560 NHE65554:NHF65560 MXI65554:MXJ65560 MNM65554:MNN65560 MDQ65554:MDR65560 LTU65554:LTV65560 LJY65554:LJZ65560 LAC65554:LAD65560 KQG65554:KQH65560 KGK65554:KGL65560 JWO65554:JWP65560 JMS65554:JMT65560 JCW65554:JCX65560 ITA65554:ITB65560 IJE65554:IJF65560 HZI65554:HZJ65560 HPM65554:HPN65560 HFQ65554:HFR65560 GVU65554:GVV65560 GLY65554:GLZ65560 GCC65554:GCD65560 FSG65554:FSH65560 FIK65554:FIL65560 EYO65554:EYP65560 EOS65554:EOT65560 EEW65554:EEX65560 DVA65554:DVB65560 DLE65554:DLF65560 DBI65554:DBJ65560 CRM65554:CRN65560 CHQ65554:CHR65560 BXU65554:BXV65560 BNY65554:BNZ65560 BEC65554:BED65560 AUG65554:AUH65560 AKK65554:AKL65560 AAO65554:AAP65560 QS65554:QT65560 GW65554:GX65560 G65554:H65560 WTI46:WTJ52 WJM46:WJN52 VZQ46:VZR52 VPU46:VPV52 VFY46:VFZ52 UWC46:UWD52 UMG46:UMH52 UCK46:UCL52 TSO46:TSP52 TIS46:TIT52 SYW46:SYX52 SPA46:SPB52 SFE46:SFF52 RVI46:RVJ52 RLM46:RLN52 RBQ46:RBR52 QRU46:QRV52 QHY46:QHZ52 PYC46:PYD52 POG46:POH52 PEK46:PEL52 OUO46:OUP52 OKS46:OKT52 OAW46:OAX52 NRA46:NRB52 NHE46:NHF52 MXI46:MXJ52 MNM46:MNN52 MDQ46:MDR52 LTU46:LTV52 LJY46:LJZ52 LAC46:LAD52 KQG46:KQH52 KGK46:KGL52 JWO46:JWP52 JMS46:JMT52 JCW46:JCX52 ITA46:ITB52 IJE46:IJF52 HZI46:HZJ52 HPM46:HPN52 HFQ46:HFR52 GVU46:GVV52 GLY46:GLZ52 GCC46:GCD52 FSG46:FSH52 FIK46:FIL52 EYO46:EYP52 EOS46:EOT52 EEW46:EEX52 DVA46:DVB52 DLE46:DLF52 DBI46:DBJ52 CRM46:CRN52 CHQ46:CHR52 BXU46:BXV52 BNY46:BNZ52 BEC46:BED52 AUG46:AUH52 AKK46:AKL52 AAO46:AAP52 QS46:QT52 GW46:GX52 K54:L64 WTN983066:WTO983067 WJR983066:WJS983067 VZV983066:VZW983067 VPZ983066:VQA983067 VGD983066:VGE983067 UWH983066:UWI983067 UML983066:UMM983067 UCP983066:UCQ983067 TST983066:TSU983067 TIX983066:TIY983067 SZB983066:SZC983067 SPF983066:SPG983067 SFJ983066:SFK983067 RVN983066:RVO983067 RLR983066:RLS983067 RBV983066:RBW983067 QRZ983066:QSA983067 QID983066:QIE983067 PYH983066:PYI983067 POL983066:POM983067 PEP983066:PEQ983067 OUT983066:OUU983067 OKX983066:OKY983067 OBB983066:OBC983067 NRF983066:NRG983067 NHJ983066:NHK983067 MXN983066:MXO983067 MNR983066:MNS983067 MDV983066:MDW983067 LTZ983066:LUA983067 LKD983066:LKE983067 LAH983066:LAI983067 KQL983066:KQM983067 KGP983066:KGQ983067 JWT983066:JWU983067 JMX983066:JMY983067 JDB983066:JDC983067 ITF983066:ITG983067 IJJ983066:IJK983067 HZN983066:HZO983067 HPR983066:HPS983067 HFV983066:HFW983067 GVZ983066:GWA983067 GMD983066:GME983067 GCH983066:GCI983067 FSL983066:FSM983067 FIP983066:FIQ983067 EYT983066:EYU983067 EOX983066:EOY983067 EFB983066:EFC983067 DVF983066:DVG983067 DLJ983066:DLK983067 DBN983066:DBO983067 CRR983066:CRS983067 CHV983066:CHW983067 BXZ983066:BYA983067 BOD983066:BOE983067 BEH983066:BEI983067 AUL983066:AUM983067 AKP983066:AKQ983067 AAT983066:AAU983067 QX983066:QY983067 HB983066:HC983067 K983066:L983067 WTN917530:WTO917531 WJR917530:WJS917531 VZV917530:VZW917531 VPZ917530:VQA917531 VGD917530:VGE917531 UWH917530:UWI917531 UML917530:UMM917531 UCP917530:UCQ917531 TST917530:TSU917531 TIX917530:TIY917531 SZB917530:SZC917531 SPF917530:SPG917531 SFJ917530:SFK917531 RVN917530:RVO917531 RLR917530:RLS917531 RBV917530:RBW917531 QRZ917530:QSA917531 QID917530:QIE917531 PYH917530:PYI917531 POL917530:POM917531 PEP917530:PEQ917531 OUT917530:OUU917531 OKX917530:OKY917531 OBB917530:OBC917531 NRF917530:NRG917531 NHJ917530:NHK917531 MXN917530:MXO917531 MNR917530:MNS917531 MDV917530:MDW917531 LTZ917530:LUA917531 LKD917530:LKE917531 LAH917530:LAI917531 KQL917530:KQM917531 KGP917530:KGQ917531 JWT917530:JWU917531 JMX917530:JMY917531 JDB917530:JDC917531 ITF917530:ITG917531 IJJ917530:IJK917531 HZN917530:HZO917531 HPR917530:HPS917531 HFV917530:HFW917531 GVZ917530:GWA917531 GMD917530:GME917531 GCH917530:GCI917531 FSL917530:FSM917531 FIP917530:FIQ917531 EYT917530:EYU917531 EOX917530:EOY917531 EFB917530:EFC917531 DVF917530:DVG917531 DLJ917530:DLK917531 DBN917530:DBO917531 CRR917530:CRS917531 CHV917530:CHW917531 BXZ917530:BYA917531 BOD917530:BOE917531 BEH917530:BEI917531 AUL917530:AUM917531 AKP917530:AKQ917531 AAT917530:AAU917531 QX917530:QY917531 HB917530:HC917531 K917530:L917531 WTN851994:WTO851995 WJR851994:WJS851995 VZV851994:VZW851995 VPZ851994:VQA851995 VGD851994:VGE851995 UWH851994:UWI851995 UML851994:UMM851995 UCP851994:UCQ851995 TST851994:TSU851995 TIX851994:TIY851995 SZB851994:SZC851995 SPF851994:SPG851995 SFJ851994:SFK851995 RVN851994:RVO851995 RLR851994:RLS851995 RBV851994:RBW851995 QRZ851994:QSA851995 QID851994:QIE851995 PYH851994:PYI851995 POL851994:POM851995 PEP851994:PEQ851995 OUT851994:OUU851995 OKX851994:OKY851995 OBB851994:OBC851995 NRF851994:NRG851995 NHJ851994:NHK851995 MXN851994:MXO851995 MNR851994:MNS851995 MDV851994:MDW851995 LTZ851994:LUA851995 LKD851994:LKE851995 LAH851994:LAI851995 KQL851994:KQM851995 KGP851994:KGQ851995 JWT851994:JWU851995 JMX851994:JMY851995 JDB851994:JDC851995 ITF851994:ITG851995 IJJ851994:IJK851995 HZN851994:HZO851995 HPR851994:HPS851995 HFV851994:HFW851995 GVZ851994:GWA851995 GMD851994:GME851995 GCH851994:GCI851995 FSL851994:FSM851995 FIP851994:FIQ851995 EYT851994:EYU851995 EOX851994:EOY851995 EFB851994:EFC851995 DVF851994:DVG851995 DLJ851994:DLK851995 DBN851994:DBO851995 CRR851994:CRS851995 CHV851994:CHW851995 BXZ851994:BYA851995 BOD851994:BOE851995 BEH851994:BEI851995 AUL851994:AUM851995 AKP851994:AKQ851995 AAT851994:AAU851995 QX851994:QY851995 HB851994:HC851995 K851994:L851995 WTN786458:WTO786459 WJR786458:WJS786459 VZV786458:VZW786459 VPZ786458:VQA786459 VGD786458:VGE786459 UWH786458:UWI786459 UML786458:UMM786459 UCP786458:UCQ786459 TST786458:TSU786459 TIX786458:TIY786459 SZB786458:SZC786459 SPF786458:SPG786459 SFJ786458:SFK786459 RVN786458:RVO786459 RLR786458:RLS786459 RBV786458:RBW786459 QRZ786458:QSA786459 QID786458:QIE786459 PYH786458:PYI786459 POL786458:POM786459 PEP786458:PEQ786459 OUT786458:OUU786459 OKX786458:OKY786459 OBB786458:OBC786459 NRF786458:NRG786459 NHJ786458:NHK786459 MXN786458:MXO786459 MNR786458:MNS786459 MDV786458:MDW786459 LTZ786458:LUA786459 LKD786458:LKE786459 LAH786458:LAI786459 KQL786458:KQM786459 KGP786458:KGQ786459 JWT786458:JWU786459 JMX786458:JMY786459 JDB786458:JDC786459 ITF786458:ITG786459 IJJ786458:IJK786459 HZN786458:HZO786459 HPR786458:HPS786459 HFV786458:HFW786459 GVZ786458:GWA786459 GMD786458:GME786459 GCH786458:GCI786459 FSL786458:FSM786459 FIP786458:FIQ786459 EYT786458:EYU786459 EOX786458:EOY786459 EFB786458:EFC786459 DVF786458:DVG786459 DLJ786458:DLK786459 DBN786458:DBO786459 CRR786458:CRS786459 CHV786458:CHW786459 BXZ786458:BYA786459 BOD786458:BOE786459 BEH786458:BEI786459 AUL786458:AUM786459 AKP786458:AKQ786459 AAT786458:AAU786459 QX786458:QY786459 HB786458:HC786459 K786458:L786459 WTN720922:WTO720923 WJR720922:WJS720923 VZV720922:VZW720923 VPZ720922:VQA720923 VGD720922:VGE720923 UWH720922:UWI720923 UML720922:UMM720923 UCP720922:UCQ720923 TST720922:TSU720923 TIX720922:TIY720923 SZB720922:SZC720923 SPF720922:SPG720923 SFJ720922:SFK720923 RVN720922:RVO720923 RLR720922:RLS720923 RBV720922:RBW720923 QRZ720922:QSA720923 QID720922:QIE720923 PYH720922:PYI720923 POL720922:POM720923 PEP720922:PEQ720923 OUT720922:OUU720923 OKX720922:OKY720923 OBB720922:OBC720923 NRF720922:NRG720923 NHJ720922:NHK720923 MXN720922:MXO720923 MNR720922:MNS720923 MDV720922:MDW720923 LTZ720922:LUA720923 LKD720922:LKE720923 LAH720922:LAI720923 KQL720922:KQM720923 KGP720922:KGQ720923 JWT720922:JWU720923 JMX720922:JMY720923 JDB720922:JDC720923 ITF720922:ITG720923 IJJ720922:IJK720923 HZN720922:HZO720923 HPR720922:HPS720923 HFV720922:HFW720923 GVZ720922:GWA720923 GMD720922:GME720923 GCH720922:GCI720923 FSL720922:FSM720923 FIP720922:FIQ720923 EYT720922:EYU720923 EOX720922:EOY720923 EFB720922:EFC720923 DVF720922:DVG720923 DLJ720922:DLK720923 DBN720922:DBO720923 CRR720922:CRS720923 CHV720922:CHW720923 BXZ720922:BYA720923 BOD720922:BOE720923 BEH720922:BEI720923 AUL720922:AUM720923 AKP720922:AKQ720923 AAT720922:AAU720923 QX720922:QY720923 HB720922:HC720923 K720922:L720923 WTN655386:WTO655387 WJR655386:WJS655387 VZV655386:VZW655387 VPZ655386:VQA655387 VGD655386:VGE655387 UWH655386:UWI655387 UML655386:UMM655387 UCP655386:UCQ655387 TST655386:TSU655387 TIX655386:TIY655387 SZB655386:SZC655387 SPF655386:SPG655387 SFJ655386:SFK655387 RVN655386:RVO655387 RLR655386:RLS655387 RBV655386:RBW655387 QRZ655386:QSA655387 QID655386:QIE655387 PYH655386:PYI655387 POL655386:POM655387 PEP655386:PEQ655387 OUT655386:OUU655387 OKX655386:OKY655387 OBB655386:OBC655387 NRF655386:NRG655387 NHJ655386:NHK655387 MXN655386:MXO655387 MNR655386:MNS655387 MDV655386:MDW655387 LTZ655386:LUA655387 LKD655386:LKE655387 LAH655386:LAI655387 KQL655386:KQM655387 KGP655386:KGQ655387 JWT655386:JWU655387 JMX655386:JMY655387 JDB655386:JDC655387 ITF655386:ITG655387 IJJ655386:IJK655387 HZN655386:HZO655387 HPR655386:HPS655387 HFV655386:HFW655387 GVZ655386:GWA655387 GMD655386:GME655387 GCH655386:GCI655387 FSL655386:FSM655387 FIP655386:FIQ655387 EYT655386:EYU655387 EOX655386:EOY655387 EFB655386:EFC655387 DVF655386:DVG655387 DLJ655386:DLK655387 DBN655386:DBO655387 CRR655386:CRS655387 CHV655386:CHW655387 BXZ655386:BYA655387 BOD655386:BOE655387 BEH655386:BEI655387 AUL655386:AUM655387 AKP655386:AKQ655387 AAT655386:AAU655387 QX655386:QY655387 HB655386:HC655387 K655386:L655387 WTN589850:WTO589851 WJR589850:WJS589851 VZV589850:VZW589851 VPZ589850:VQA589851 VGD589850:VGE589851 UWH589850:UWI589851 UML589850:UMM589851 UCP589850:UCQ589851 TST589850:TSU589851 TIX589850:TIY589851 SZB589850:SZC589851 SPF589850:SPG589851 SFJ589850:SFK589851 RVN589850:RVO589851 RLR589850:RLS589851 RBV589850:RBW589851 QRZ589850:QSA589851 QID589850:QIE589851 PYH589850:PYI589851 POL589850:POM589851 PEP589850:PEQ589851 OUT589850:OUU589851 OKX589850:OKY589851 OBB589850:OBC589851 NRF589850:NRG589851 NHJ589850:NHK589851 MXN589850:MXO589851 MNR589850:MNS589851 MDV589850:MDW589851 LTZ589850:LUA589851 LKD589850:LKE589851 LAH589850:LAI589851 KQL589850:KQM589851 KGP589850:KGQ589851 JWT589850:JWU589851 JMX589850:JMY589851 JDB589850:JDC589851 ITF589850:ITG589851 IJJ589850:IJK589851 HZN589850:HZO589851 HPR589850:HPS589851 HFV589850:HFW589851 GVZ589850:GWA589851 GMD589850:GME589851 GCH589850:GCI589851 FSL589850:FSM589851 FIP589850:FIQ589851 EYT589850:EYU589851 EOX589850:EOY589851 EFB589850:EFC589851 DVF589850:DVG589851 DLJ589850:DLK589851 DBN589850:DBO589851 CRR589850:CRS589851 CHV589850:CHW589851 BXZ589850:BYA589851 BOD589850:BOE589851 BEH589850:BEI589851 AUL589850:AUM589851 AKP589850:AKQ589851 AAT589850:AAU589851 QX589850:QY589851 HB589850:HC589851 K589850:L589851 WTN524314:WTO524315 WJR524314:WJS524315 VZV524314:VZW524315 VPZ524314:VQA524315 VGD524314:VGE524315 UWH524314:UWI524315 UML524314:UMM524315 UCP524314:UCQ524315 TST524314:TSU524315 TIX524314:TIY524315 SZB524314:SZC524315 SPF524314:SPG524315 SFJ524314:SFK524315 RVN524314:RVO524315 RLR524314:RLS524315 RBV524314:RBW524315 QRZ524314:QSA524315 QID524314:QIE524315 PYH524314:PYI524315 POL524314:POM524315 PEP524314:PEQ524315 OUT524314:OUU524315 OKX524314:OKY524315 OBB524314:OBC524315 NRF524314:NRG524315 NHJ524314:NHK524315 MXN524314:MXO524315 MNR524314:MNS524315 MDV524314:MDW524315 LTZ524314:LUA524315 LKD524314:LKE524315 LAH524314:LAI524315 KQL524314:KQM524315 KGP524314:KGQ524315 JWT524314:JWU524315 JMX524314:JMY524315 JDB524314:JDC524315 ITF524314:ITG524315 IJJ524314:IJK524315 HZN524314:HZO524315 HPR524314:HPS524315 HFV524314:HFW524315 GVZ524314:GWA524315 GMD524314:GME524315 GCH524314:GCI524315 FSL524314:FSM524315 FIP524314:FIQ524315 EYT524314:EYU524315 EOX524314:EOY524315 EFB524314:EFC524315 DVF524314:DVG524315 DLJ524314:DLK524315 DBN524314:DBO524315 CRR524314:CRS524315 CHV524314:CHW524315 BXZ524314:BYA524315 BOD524314:BOE524315 BEH524314:BEI524315 AUL524314:AUM524315 AKP524314:AKQ524315 AAT524314:AAU524315 QX524314:QY524315 HB524314:HC524315 K524314:L524315 WTN458778:WTO458779 WJR458778:WJS458779 VZV458778:VZW458779 VPZ458778:VQA458779 VGD458778:VGE458779 UWH458778:UWI458779 UML458778:UMM458779 UCP458778:UCQ458779 TST458778:TSU458779 TIX458778:TIY458779 SZB458778:SZC458779 SPF458778:SPG458779 SFJ458778:SFK458779 RVN458778:RVO458779 RLR458778:RLS458779 RBV458778:RBW458779 QRZ458778:QSA458779 QID458778:QIE458779 PYH458778:PYI458779 POL458778:POM458779 PEP458778:PEQ458779 OUT458778:OUU458779 OKX458778:OKY458779 OBB458778:OBC458779 NRF458778:NRG458779 NHJ458778:NHK458779 MXN458778:MXO458779 MNR458778:MNS458779 MDV458778:MDW458779 LTZ458778:LUA458779 LKD458778:LKE458779 LAH458778:LAI458779 KQL458778:KQM458779 KGP458778:KGQ458779 JWT458778:JWU458779 JMX458778:JMY458779 JDB458778:JDC458779 ITF458778:ITG458779 IJJ458778:IJK458779 HZN458778:HZO458779 HPR458778:HPS458779 HFV458778:HFW458779 GVZ458778:GWA458779 GMD458778:GME458779 GCH458778:GCI458779 FSL458778:FSM458779 FIP458778:FIQ458779 EYT458778:EYU458779 EOX458778:EOY458779 EFB458778:EFC458779 DVF458778:DVG458779 DLJ458778:DLK458779 DBN458778:DBO458779 CRR458778:CRS458779 CHV458778:CHW458779 BXZ458778:BYA458779 BOD458778:BOE458779 BEH458778:BEI458779 AUL458778:AUM458779 AKP458778:AKQ458779 AAT458778:AAU458779 QX458778:QY458779 HB458778:HC458779 K458778:L458779 WTN393242:WTO393243 WJR393242:WJS393243 VZV393242:VZW393243 VPZ393242:VQA393243 VGD393242:VGE393243 UWH393242:UWI393243 UML393242:UMM393243 UCP393242:UCQ393243 TST393242:TSU393243 TIX393242:TIY393243 SZB393242:SZC393243 SPF393242:SPG393243 SFJ393242:SFK393243 RVN393242:RVO393243 RLR393242:RLS393243 RBV393242:RBW393243 QRZ393242:QSA393243 QID393242:QIE393243 PYH393242:PYI393243 POL393242:POM393243 PEP393242:PEQ393243 OUT393242:OUU393243 OKX393242:OKY393243 OBB393242:OBC393243 NRF393242:NRG393243 NHJ393242:NHK393243 MXN393242:MXO393243 MNR393242:MNS393243 MDV393242:MDW393243 LTZ393242:LUA393243 LKD393242:LKE393243 LAH393242:LAI393243 KQL393242:KQM393243 KGP393242:KGQ393243 JWT393242:JWU393243 JMX393242:JMY393243 JDB393242:JDC393243 ITF393242:ITG393243 IJJ393242:IJK393243 HZN393242:HZO393243 HPR393242:HPS393243 HFV393242:HFW393243 GVZ393242:GWA393243 GMD393242:GME393243 GCH393242:GCI393243 FSL393242:FSM393243 FIP393242:FIQ393243 EYT393242:EYU393243 EOX393242:EOY393243 EFB393242:EFC393243 DVF393242:DVG393243 DLJ393242:DLK393243 DBN393242:DBO393243 CRR393242:CRS393243 CHV393242:CHW393243 BXZ393242:BYA393243 BOD393242:BOE393243 BEH393242:BEI393243 AUL393242:AUM393243 AKP393242:AKQ393243 AAT393242:AAU393243 QX393242:QY393243 HB393242:HC393243 K393242:L393243 WTN327706:WTO327707 WJR327706:WJS327707 VZV327706:VZW327707 VPZ327706:VQA327707 VGD327706:VGE327707 UWH327706:UWI327707 UML327706:UMM327707 UCP327706:UCQ327707 TST327706:TSU327707 TIX327706:TIY327707 SZB327706:SZC327707 SPF327706:SPG327707 SFJ327706:SFK327707 RVN327706:RVO327707 RLR327706:RLS327707 RBV327706:RBW327707 QRZ327706:QSA327707 QID327706:QIE327707 PYH327706:PYI327707 POL327706:POM327707 PEP327706:PEQ327707 OUT327706:OUU327707 OKX327706:OKY327707 OBB327706:OBC327707 NRF327706:NRG327707 NHJ327706:NHK327707 MXN327706:MXO327707 MNR327706:MNS327707 MDV327706:MDW327707 LTZ327706:LUA327707 LKD327706:LKE327707 LAH327706:LAI327707 KQL327706:KQM327707 KGP327706:KGQ327707 JWT327706:JWU327707 JMX327706:JMY327707 JDB327706:JDC327707 ITF327706:ITG327707 IJJ327706:IJK327707 HZN327706:HZO327707 HPR327706:HPS327707 HFV327706:HFW327707 GVZ327706:GWA327707 GMD327706:GME327707 GCH327706:GCI327707 FSL327706:FSM327707 FIP327706:FIQ327707 EYT327706:EYU327707 EOX327706:EOY327707 EFB327706:EFC327707 DVF327706:DVG327707 DLJ327706:DLK327707 DBN327706:DBO327707 CRR327706:CRS327707 CHV327706:CHW327707 BXZ327706:BYA327707 BOD327706:BOE327707 BEH327706:BEI327707 AUL327706:AUM327707 AKP327706:AKQ327707 AAT327706:AAU327707 QX327706:QY327707 HB327706:HC327707 K327706:L327707 WTN262170:WTO262171 WJR262170:WJS262171 VZV262170:VZW262171 VPZ262170:VQA262171 VGD262170:VGE262171 UWH262170:UWI262171 UML262170:UMM262171 UCP262170:UCQ262171 TST262170:TSU262171 TIX262170:TIY262171 SZB262170:SZC262171 SPF262170:SPG262171 SFJ262170:SFK262171 RVN262170:RVO262171 RLR262170:RLS262171 RBV262170:RBW262171 QRZ262170:QSA262171 QID262170:QIE262171 PYH262170:PYI262171 POL262170:POM262171 PEP262170:PEQ262171 OUT262170:OUU262171 OKX262170:OKY262171 OBB262170:OBC262171 NRF262170:NRG262171 NHJ262170:NHK262171 MXN262170:MXO262171 MNR262170:MNS262171 MDV262170:MDW262171 LTZ262170:LUA262171 LKD262170:LKE262171 LAH262170:LAI262171 KQL262170:KQM262171 KGP262170:KGQ262171 JWT262170:JWU262171 JMX262170:JMY262171 JDB262170:JDC262171 ITF262170:ITG262171 IJJ262170:IJK262171 HZN262170:HZO262171 HPR262170:HPS262171 HFV262170:HFW262171 GVZ262170:GWA262171 GMD262170:GME262171 GCH262170:GCI262171 FSL262170:FSM262171 FIP262170:FIQ262171 EYT262170:EYU262171 EOX262170:EOY262171 EFB262170:EFC262171 DVF262170:DVG262171 DLJ262170:DLK262171 DBN262170:DBO262171 CRR262170:CRS262171 CHV262170:CHW262171 BXZ262170:BYA262171 BOD262170:BOE262171 BEH262170:BEI262171 AUL262170:AUM262171 AKP262170:AKQ262171 AAT262170:AAU262171 QX262170:QY262171 HB262170:HC262171 K262170:L262171 WTN196634:WTO196635 WJR196634:WJS196635 VZV196634:VZW196635 VPZ196634:VQA196635 VGD196634:VGE196635 UWH196634:UWI196635 UML196634:UMM196635 UCP196634:UCQ196635 TST196634:TSU196635 TIX196634:TIY196635 SZB196634:SZC196635 SPF196634:SPG196635 SFJ196634:SFK196635 RVN196634:RVO196635 RLR196634:RLS196635 RBV196634:RBW196635 QRZ196634:QSA196635 QID196634:QIE196635 PYH196634:PYI196635 POL196634:POM196635 PEP196634:PEQ196635 OUT196634:OUU196635 OKX196634:OKY196635 OBB196634:OBC196635 NRF196634:NRG196635 NHJ196634:NHK196635 MXN196634:MXO196635 MNR196634:MNS196635 MDV196634:MDW196635 LTZ196634:LUA196635 LKD196634:LKE196635 LAH196634:LAI196635 KQL196634:KQM196635 KGP196634:KGQ196635 JWT196634:JWU196635 JMX196634:JMY196635 JDB196634:JDC196635 ITF196634:ITG196635 IJJ196634:IJK196635 HZN196634:HZO196635 HPR196634:HPS196635 HFV196634:HFW196635 GVZ196634:GWA196635 GMD196634:GME196635 GCH196634:GCI196635 FSL196634:FSM196635 FIP196634:FIQ196635 EYT196634:EYU196635 EOX196634:EOY196635 EFB196634:EFC196635 DVF196634:DVG196635 DLJ196634:DLK196635 DBN196634:DBO196635 CRR196634:CRS196635 CHV196634:CHW196635 BXZ196634:BYA196635 BOD196634:BOE196635 BEH196634:BEI196635 AUL196634:AUM196635 AKP196634:AKQ196635 AAT196634:AAU196635 QX196634:QY196635 HB196634:HC196635 K196634:L196635 WTN131098:WTO131099 WJR131098:WJS131099 VZV131098:VZW131099 VPZ131098:VQA131099 VGD131098:VGE131099 UWH131098:UWI131099 UML131098:UMM131099 UCP131098:UCQ131099 TST131098:TSU131099 TIX131098:TIY131099 SZB131098:SZC131099 SPF131098:SPG131099 SFJ131098:SFK131099 RVN131098:RVO131099 RLR131098:RLS131099 RBV131098:RBW131099 QRZ131098:QSA131099 QID131098:QIE131099 PYH131098:PYI131099 POL131098:POM131099 PEP131098:PEQ131099 OUT131098:OUU131099 OKX131098:OKY131099 OBB131098:OBC131099 NRF131098:NRG131099 NHJ131098:NHK131099 MXN131098:MXO131099 MNR131098:MNS131099 MDV131098:MDW131099 LTZ131098:LUA131099 LKD131098:LKE131099 LAH131098:LAI131099 KQL131098:KQM131099 KGP131098:KGQ131099 JWT131098:JWU131099 JMX131098:JMY131099 JDB131098:JDC131099 ITF131098:ITG131099 IJJ131098:IJK131099 HZN131098:HZO131099 HPR131098:HPS131099 HFV131098:HFW131099 GVZ131098:GWA131099 GMD131098:GME131099 GCH131098:GCI131099 FSL131098:FSM131099 FIP131098:FIQ131099 EYT131098:EYU131099 EOX131098:EOY131099 EFB131098:EFC131099 DVF131098:DVG131099 DLJ131098:DLK131099 DBN131098:DBO131099 CRR131098:CRS131099 CHV131098:CHW131099 BXZ131098:BYA131099 BOD131098:BOE131099 BEH131098:BEI131099 AUL131098:AUM131099 AKP131098:AKQ131099 AAT131098:AAU131099 QX131098:QY131099 HB131098:HC131099 K131098:L131099 WTN65562:WTO65563 WJR65562:WJS65563 VZV65562:VZW65563 VPZ65562:VQA65563 VGD65562:VGE65563 UWH65562:UWI65563 UML65562:UMM65563 UCP65562:UCQ65563 TST65562:TSU65563 TIX65562:TIY65563 SZB65562:SZC65563 SPF65562:SPG65563 SFJ65562:SFK65563 RVN65562:RVO65563 RLR65562:RLS65563 RBV65562:RBW65563 QRZ65562:QSA65563 QID65562:QIE65563 PYH65562:PYI65563 POL65562:POM65563 PEP65562:PEQ65563 OUT65562:OUU65563 OKX65562:OKY65563 OBB65562:OBC65563 NRF65562:NRG65563 NHJ65562:NHK65563 MXN65562:MXO65563 MNR65562:MNS65563 MDV65562:MDW65563 LTZ65562:LUA65563 LKD65562:LKE65563 LAH65562:LAI65563 KQL65562:KQM65563 KGP65562:KGQ65563 JWT65562:JWU65563 JMX65562:JMY65563 JDB65562:JDC65563 ITF65562:ITG65563 IJJ65562:IJK65563 HZN65562:HZO65563 HPR65562:HPS65563 HFV65562:HFW65563 GVZ65562:GWA65563 GMD65562:GME65563 GCH65562:GCI65563 FSL65562:FSM65563 FIP65562:FIQ65563 EYT65562:EYU65563 EOX65562:EOY65563 EFB65562:EFC65563 DVF65562:DVG65563 DLJ65562:DLK65563 DBN65562:DBO65563 CRR65562:CRS65563 CHV65562:CHW65563 BXZ65562:BYA65563 BOD65562:BOE65563 BEH65562:BEI65563 AUL65562:AUM65563 AKP65562:AKQ65563 AAT65562:AAU65563 QX65562:QY65563 HB65562:HC65563 K65562:L65563 WTI983070:WTJ983070 WJM983070:WJN983070 VZQ983070:VZR983070 VPU983070:VPV983070 VFY983070:VFZ983070 UWC983070:UWD983070 UMG983070:UMH983070 UCK983070:UCL983070 TSO983070:TSP983070 TIS983070:TIT983070 SYW983070:SYX983070 SPA983070:SPB983070 SFE983070:SFF983070 RVI983070:RVJ983070 RLM983070:RLN983070 RBQ983070:RBR983070 QRU983070:QRV983070 QHY983070:QHZ983070 PYC983070:PYD983070 POG983070:POH983070 PEK983070:PEL983070 OUO983070:OUP983070 OKS983070:OKT983070 OAW983070:OAX983070 NRA983070:NRB983070 NHE983070:NHF983070 MXI983070:MXJ983070 MNM983070:MNN983070 MDQ983070:MDR983070 LTU983070:LTV983070 LJY983070:LJZ983070 LAC983070:LAD983070 KQG983070:KQH983070 KGK983070:KGL983070 JWO983070:JWP983070 JMS983070:JMT983070 JCW983070:JCX983070 ITA983070:ITB983070 IJE983070:IJF983070 HZI983070:HZJ983070 HPM983070:HPN983070 HFQ983070:HFR983070 GVU983070:GVV983070 GLY983070:GLZ983070 GCC983070:GCD983070 FSG983070:FSH983070 FIK983070:FIL983070 EYO983070:EYP983070 EOS983070:EOT983070 EEW983070:EEX983070 DVA983070:DVB983070 DLE983070:DLF983070 DBI983070:DBJ983070 CRM983070:CRN983070 CHQ983070:CHR983070 BXU983070:BXV983070 BNY983070:BNZ983070 BEC983070:BED983070 AUG983070:AUH983070 AKK983070:AKL983070 AAO983070:AAP983070 QS983070:QT983070 GW983070:GX983070 G983070:H983070 WTI917534:WTJ917534 WJM917534:WJN917534 VZQ917534:VZR917534 VPU917534:VPV917534 VFY917534:VFZ917534 UWC917534:UWD917534 UMG917534:UMH917534 UCK917534:UCL917534 TSO917534:TSP917534 TIS917534:TIT917534 SYW917534:SYX917534 SPA917534:SPB917534 SFE917534:SFF917534 RVI917534:RVJ917534 RLM917534:RLN917534 RBQ917534:RBR917534 QRU917534:QRV917534 QHY917534:QHZ917534 PYC917534:PYD917534 POG917534:POH917534 PEK917534:PEL917534 OUO917534:OUP917534 OKS917534:OKT917534 OAW917534:OAX917534 NRA917534:NRB917534 NHE917534:NHF917534 MXI917534:MXJ917534 MNM917534:MNN917534 MDQ917534:MDR917534 LTU917534:LTV917534 LJY917534:LJZ917534 LAC917534:LAD917534 KQG917534:KQH917534 KGK917534:KGL917534 JWO917534:JWP917534 JMS917534:JMT917534 JCW917534:JCX917534 ITA917534:ITB917534 IJE917534:IJF917534 HZI917534:HZJ917534 HPM917534:HPN917534 HFQ917534:HFR917534 GVU917534:GVV917534 GLY917534:GLZ917534 GCC917534:GCD917534 FSG917534:FSH917534 FIK917534:FIL917534 EYO917534:EYP917534 EOS917534:EOT917534 EEW917534:EEX917534 DVA917534:DVB917534 DLE917534:DLF917534 DBI917534:DBJ917534 CRM917534:CRN917534 CHQ917534:CHR917534 BXU917534:BXV917534 BNY917534:BNZ917534 BEC917534:BED917534 AUG917534:AUH917534 AKK917534:AKL917534 AAO917534:AAP917534 QS917534:QT917534 GW917534:GX917534 G917534:H917534 WTI851998:WTJ851998 WJM851998:WJN851998 VZQ851998:VZR851998 VPU851998:VPV851998 VFY851998:VFZ851998 UWC851998:UWD851998 UMG851998:UMH851998 UCK851998:UCL851998 TSO851998:TSP851998 TIS851998:TIT851998 SYW851998:SYX851998 SPA851998:SPB851998 SFE851998:SFF851998 RVI851998:RVJ851998 RLM851998:RLN851998 RBQ851998:RBR851998 QRU851998:QRV851998 QHY851998:QHZ851998 PYC851998:PYD851998 POG851998:POH851998 PEK851998:PEL851998 OUO851998:OUP851998 OKS851998:OKT851998 OAW851998:OAX851998 NRA851998:NRB851998 NHE851998:NHF851998 MXI851998:MXJ851998 MNM851998:MNN851998 MDQ851998:MDR851998 LTU851998:LTV851998 LJY851998:LJZ851998 LAC851998:LAD851998 KQG851998:KQH851998 KGK851998:KGL851998 JWO851998:JWP851998 JMS851998:JMT851998 JCW851998:JCX851998 ITA851998:ITB851998 IJE851998:IJF851998 HZI851998:HZJ851998 HPM851998:HPN851998 HFQ851998:HFR851998 GVU851998:GVV851998 GLY851998:GLZ851998 GCC851998:GCD851998 FSG851998:FSH851998 FIK851998:FIL851998 EYO851998:EYP851998 EOS851998:EOT851998 EEW851998:EEX851998 DVA851998:DVB851998 DLE851998:DLF851998 DBI851998:DBJ851998 CRM851998:CRN851998 CHQ851998:CHR851998 BXU851998:BXV851998 BNY851998:BNZ851998 BEC851998:BED851998 AUG851998:AUH851998 AKK851998:AKL851998 AAO851998:AAP851998 QS851998:QT851998 GW851998:GX851998 G851998:H851998 WTI786462:WTJ786462 WJM786462:WJN786462 VZQ786462:VZR786462 VPU786462:VPV786462 VFY786462:VFZ786462 UWC786462:UWD786462 UMG786462:UMH786462 UCK786462:UCL786462 TSO786462:TSP786462 TIS786462:TIT786462 SYW786462:SYX786462 SPA786462:SPB786462 SFE786462:SFF786462 RVI786462:RVJ786462 RLM786462:RLN786462 RBQ786462:RBR786462 QRU786462:QRV786462 QHY786462:QHZ786462 PYC786462:PYD786462 POG786462:POH786462 PEK786462:PEL786462 OUO786462:OUP786462 OKS786462:OKT786462 OAW786462:OAX786462 NRA786462:NRB786462 NHE786462:NHF786462 MXI786462:MXJ786462 MNM786462:MNN786462 MDQ786462:MDR786462 LTU786462:LTV786462 LJY786462:LJZ786462 LAC786462:LAD786462 KQG786462:KQH786462 KGK786462:KGL786462 JWO786462:JWP786462 JMS786462:JMT786462 JCW786462:JCX786462 ITA786462:ITB786462 IJE786462:IJF786462 HZI786462:HZJ786462 HPM786462:HPN786462 HFQ786462:HFR786462 GVU786462:GVV786462 GLY786462:GLZ786462 GCC786462:GCD786462 FSG786462:FSH786462 FIK786462:FIL786462 EYO786462:EYP786462 EOS786462:EOT786462 EEW786462:EEX786462 DVA786462:DVB786462 DLE786462:DLF786462 DBI786462:DBJ786462 CRM786462:CRN786462 CHQ786462:CHR786462 BXU786462:BXV786462 BNY786462:BNZ786462 BEC786462:BED786462 AUG786462:AUH786462 AKK786462:AKL786462 AAO786462:AAP786462 QS786462:QT786462 GW786462:GX786462 G786462:H786462 WTI720926:WTJ720926 WJM720926:WJN720926 VZQ720926:VZR720926 VPU720926:VPV720926 VFY720926:VFZ720926 UWC720926:UWD720926 UMG720926:UMH720926 UCK720926:UCL720926 TSO720926:TSP720926 TIS720926:TIT720926 SYW720926:SYX720926 SPA720926:SPB720926 SFE720926:SFF720926 RVI720926:RVJ720926 RLM720926:RLN720926 RBQ720926:RBR720926 QRU720926:QRV720926 QHY720926:QHZ720926 PYC720926:PYD720926 POG720926:POH720926 PEK720926:PEL720926 OUO720926:OUP720926 OKS720926:OKT720926 OAW720926:OAX720926 NRA720926:NRB720926 NHE720926:NHF720926 MXI720926:MXJ720926 MNM720926:MNN720926 MDQ720926:MDR720926 LTU720926:LTV720926 LJY720926:LJZ720926 LAC720926:LAD720926 KQG720926:KQH720926 KGK720926:KGL720926 JWO720926:JWP720926 JMS720926:JMT720926 JCW720926:JCX720926 ITA720926:ITB720926 IJE720926:IJF720926 HZI720926:HZJ720926 HPM720926:HPN720926 HFQ720926:HFR720926 GVU720926:GVV720926 GLY720926:GLZ720926 GCC720926:GCD720926 FSG720926:FSH720926 FIK720926:FIL720926 EYO720926:EYP720926 EOS720926:EOT720926 EEW720926:EEX720926 DVA720926:DVB720926 DLE720926:DLF720926 DBI720926:DBJ720926 CRM720926:CRN720926 CHQ720926:CHR720926 BXU720926:BXV720926 BNY720926:BNZ720926 BEC720926:BED720926 AUG720926:AUH720926 AKK720926:AKL720926 AAO720926:AAP720926 QS720926:QT720926 GW720926:GX720926 G720926:H720926 WTI655390:WTJ655390 WJM655390:WJN655390 VZQ655390:VZR655390 VPU655390:VPV655390 VFY655390:VFZ655390 UWC655390:UWD655390 UMG655390:UMH655390 UCK655390:UCL655390 TSO655390:TSP655390 TIS655390:TIT655390 SYW655390:SYX655390 SPA655390:SPB655390 SFE655390:SFF655390 RVI655390:RVJ655390 RLM655390:RLN655390 RBQ655390:RBR655390 QRU655390:QRV655390 QHY655390:QHZ655390 PYC655390:PYD655390 POG655390:POH655390 PEK655390:PEL655390 OUO655390:OUP655390 OKS655390:OKT655390 OAW655390:OAX655390 NRA655390:NRB655390 NHE655390:NHF655390 MXI655390:MXJ655390 MNM655390:MNN655390 MDQ655390:MDR655390 LTU655390:LTV655390 LJY655390:LJZ655390 LAC655390:LAD655390 KQG655390:KQH655390 KGK655390:KGL655390 JWO655390:JWP655390 JMS655390:JMT655390 JCW655390:JCX655390 ITA655390:ITB655390 IJE655390:IJF655390 HZI655390:HZJ655390 HPM655390:HPN655390 HFQ655390:HFR655390 GVU655390:GVV655390 GLY655390:GLZ655390 GCC655390:GCD655390 FSG655390:FSH655390 FIK655390:FIL655390 EYO655390:EYP655390 EOS655390:EOT655390 EEW655390:EEX655390 DVA655390:DVB655390 DLE655390:DLF655390 DBI655390:DBJ655390 CRM655390:CRN655390 CHQ655390:CHR655390 BXU655390:BXV655390 BNY655390:BNZ655390 BEC655390:BED655390 AUG655390:AUH655390 AKK655390:AKL655390 AAO655390:AAP655390 QS655390:QT655390 GW655390:GX655390 G655390:H655390 WTI589854:WTJ589854 WJM589854:WJN589854 VZQ589854:VZR589854 VPU589854:VPV589854 VFY589854:VFZ589854 UWC589854:UWD589854 UMG589854:UMH589854 UCK589854:UCL589854 TSO589854:TSP589854 TIS589854:TIT589854 SYW589854:SYX589854 SPA589854:SPB589854 SFE589854:SFF589854 RVI589854:RVJ589854 RLM589854:RLN589854 RBQ589854:RBR589854 QRU589854:QRV589854 QHY589854:QHZ589854 PYC589854:PYD589854 POG589854:POH589854 PEK589854:PEL589854 OUO589854:OUP589854 OKS589854:OKT589854 OAW589854:OAX589854 NRA589854:NRB589854 NHE589854:NHF589854 MXI589854:MXJ589854 MNM589854:MNN589854 MDQ589854:MDR589854 LTU589854:LTV589854 LJY589854:LJZ589854 LAC589854:LAD589854 KQG589854:KQH589854 KGK589854:KGL589854 JWO589854:JWP589854 JMS589854:JMT589854 JCW589854:JCX589854 ITA589854:ITB589854 IJE589854:IJF589854 HZI589854:HZJ589854 HPM589854:HPN589854 HFQ589854:HFR589854 GVU589854:GVV589854 GLY589854:GLZ589854 GCC589854:GCD589854 FSG589854:FSH589854 FIK589854:FIL589854 EYO589854:EYP589854 EOS589854:EOT589854 EEW589854:EEX589854 DVA589854:DVB589854 DLE589854:DLF589854 DBI589854:DBJ589854 CRM589854:CRN589854 CHQ589854:CHR589854 BXU589854:BXV589854 BNY589854:BNZ589854 BEC589854:BED589854 AUG589854:AUH589854 AKK589854:AKL589854 AAO589854:AAP589854 QS589854:QT589854 GW589854:GX589854 G589854:H589854 WTI524318:WTJ524318 WJM524318:WJN524318 VZQ524318:VZR524318 VPU524318:VPV524318 VFY524318:VFZ524318 UWC524318:UWD524318 UMG524318:UMH524318 UCK524318:UCL524318 TSO524318:TSP524318 TIS524318:TIT524318 SYW524318:SYX524318 SPA524318:SPB524318 SFE524318:SFF524318 RVI524318:RVJ524318 RLM524318:RLN524318 RBQ524318:RBR524318 QRU524318:QRV524318 QHY524318:QHZ524318 PYC524318:PYD524318 POG524318:POH524318 PEK524318:PEL524318 OUO524318:OUP524318 OKS524318:OKT524318 OAW524318:OAX524318 NRA524318:NRB524318 NHE524318:NHF524318 MXI524318:MXJ524318 MNM524318:MNN524318 MDQ524318:MDR524318 LTU524318:LTV524318 LJY524318:LJZ524318 LAC524318:LAD524318 KQG524318:KQH524318 KGK524318:KGL524318 JWO524318:JWP524318 JMS524318:JMT524318 JCW524318:JCX524318 ITA524318:ITB524318 IJE524318:IJF524318 HZI524318:HZJ524318 HPM524318:HPN524318 HFQ524318:HFR524318 GVU524318:GVV524318 GLY524318:GLZ524318 GCC524318:GCD524318 FSG524318:FSH524318 FIK524318:FIL524318 EYO524318:EYP524318 EOS524318:EOT524318 EEW524318:EEX524318 DVA524318:DVB524318 DLE524318:DLF524318 DBI524318:DBJ524318 CRM524318:CRN524318 CHQ524318:CHR524318 BXU524318:BXV524318 BNY524318:BNZ524318 BEC524318:BED524318 AUG524318:AUH524318 AKK524318:AKL524318 AAO524318:AAP524318 QS524318:QT524318 GW524318:GX524318 G524318:H524318 WTI458782:WTJ458782 WJM458782:WJN458782 VZQ458782:VZR458782 VPU458782:VPV458782 VFY458782:VFZ458782 UWC458782:UWD458782 UMG458782:UMH458782 UCK458782:UCL458782 TSO458782:TSP458782 TIS458782:TIT458782 SYW458782:SYX458782 SPA458782:SPB458782 SFE458782:SFF458782 RVI458782:RVJ458782 RLM458782:RLN458782 RBQ458782:RBR458782 QRU458782:QRV458782 QHY458782:QHZ458782 PYC458782:PYD458782 POG458782:POH458782 PEK458782:PEL458782 OUO458782:OUP458782 OKS458782:OKT458782 OAW458782:OAX458782 NRA458782:NRB458782 NHE458782:NHF458782 MXI458782:MXJ458782 MNM458782:MNN458782 MDQ458782:MDR458782 LTU458782:LTV458782 LJY458782:LJZ458782 LAC458782:LAD458782 KQG458782:KQH458782 KGK458782:KGL458782 JWO458782:JWP458782 JMS458782:JMT458782 JCW458782:JCX458782 ITA458782:ITB458782 IJE458782:IJF458782 HZI458782:HZJ458782 HPM458782:HPN458782 HFQ458782:HFR458782 GVU458782:GVV458782 GLY458782:GLZ458782 GCC458782:GCD458782 FSG458782:FSH458782 FIK458782:FIL458782 EYO458782:EYP458782 EOS458782:EOT458782 EEW458782:EEX458782 DVA458782:DVB458782 DLE458782:DLF458782 DBI458782:DBJ458782 CRM458782:CRN458782 CHQ458782:CHR458782 BXU458782:BXV458782 BNY458782:BNZ458782 BEC458782:BED458782 AUG458782:AUH458782 AKK458782:AKL458782 AAO458782:AAP458782 QS458782:QT458782 GW458782:GX458782 G458782:H458782 WTI393246:WTJ393246 WJM393246:WJN393246 VZQ393246:VZR393246 VPU393246:VPV393246 VFY393246:VFZ393246 UWC393246:UWD393246 UMG393246:UMH393246 UCK393246:UCL393246 TSO393246:TSP393246 TIS393246:TIT393246 SYW393246:SYX393246 SPA393246:SPB393246 SFE393246:SFF393246 RVI393246:RVJ393246 RLM393246:RLN393246 RBQ393246:RBR393246 QRU393246:QRV393246 QHY393246:QHZ393246 PYC393246:PYD393246 POG393246:POH393246 PEK393246:PEL393246 OUO393246:OUP393246 OKS393246:OKT393246 OAW393246:OAX393246 NRA393246:NRB393246 NHE393246:NHF393246 MXI393246:MXJ393246 MNM393246:MNN393246 MDQ393246:MDR393246 LTU393246:LTV393246 LJY393246:LJZ393246 LAC393246:LAD393246 KQG393246:KQH393246 KGK393246:KGL393246 JWO393246:JWP393246 JMS393246:JMT393246 JCW393246:JCX393246 ITA393246:ITB393246 IJE393246:IJF393246 HZI393246:HZJ393246 HPM393246:HPN393246 HFQ393246:HFR393246 GVU393246:GVV393246 GLY393246:GLZ393246 GCC393246:GCD393246 FSG393246:FSH393246 FIK393246:FIL393246 EYO393246:EYP393246 EOS393246:EOT393246 EEW393246:EEX393246 DVA393246:DVB393246 DLE393246:DLF393246 DBI393246:DBJ393246 CRM393246:CRN393246 CHQ393246:CHR393246 BXU393246:BXV393246 BNY393246:BNZ393246 BEC393246:BED393246 AUG393246:AUH393246 AKK393246:AKL393246 AAO393246:AAP393246 QS393246:QT393246 GW393246:GX393246 G393246:H393246 WTI327710:WTJ327710 WJM327710:WJN327710 VZQ327710:VZR327710 VPU327710:VPV327710 VFY327710:VFZ327710 UWC327710:UWD327710 UMG327710:UMH327710 UCK327710:UCL327710 TSO327710:TSP327710 TIS327710:TIT327710 SYW327710:SYX327710 SPA327710:SPB327710 SFE327710:SFF327710 RVI327710:RVJ327710 RLM327710:RLN327710 RBQ327710:RBR327710 QRU327710:QRV327710 QHY327710:QHZ327710 PYC327710:PYD327710 POG327710:POH327710 PEK327710:PEL327710 OUO327710:OUP327710 OKS327710:OKT327710 OAW327710:OAX327710 NRA327710:NRB327710 NHE327710:NHF327710 MXI327710:MXJ327710 MNM327710:MNN327710 MDQ327710:MDR327710 LTU327710:LTV327710 LJY327710:LJZ327710 LAC327710:LAD327710 KQG327710:KQH327710 KGK327710:KGL327710 JWO327710:JWP327710 JMS327710:JMT327710 JCW327710:JCX327710 ITA327710:ITB327710 IJE327710:IJF327710 HZI327710:HZJ327710 HPM327710:HPN327710 HFQ327710:HFR327710 GVU327710:GVV327710 GLY327710:GLZ327710 GCC327710:GCD327710 FSG327710:FSH327710 FIK327710:FIL327710 EYO327710:EYP327710 EOS327710:EOT327710 EEW327710:EEX327710 DVA327710:DVB327710 DLE327710:DLF327710 DBI327710:DBJ327710 CRM327710:CRN327710 CHQ327710:CHR327710 BXU327710:BXV327710 BNY327710:BNZ327710 BEC327710:BED327710 AUG327710:AUH327710 AKK327710:AKL327710 AAO327710:AAP327710 QS327710:QT327710 GW327710:GX327710 G327710:H327710 WTI262174:WTJ262174 WJM262174:WJN262174 VZQ262174:VZR262174 VPU262174:VPV262174 VFY262174:VFZ262174 UWC262174:UWD262174 UMG262174:UMH262174 UCK262174:UCL262174 TSO262174:TSP262174 TIS262174:TIT262174 SYW262174:SYX262174 SPA262174:SPB262174 SFE262174:SFF262174 RVI262174:RVJ262174 RLM262174:RLN262174 RBQ262174:RBR262174 QRU262174:QRV262174 QHY262174:QHZ262174 PYC262174:PYD262174 POG262174:POH262174 PEK262174:PEL262174 OUO262174:OUP262174 OKS262174:OKT262174 OAW262174:OAX262174 NRA262174:NRB262174 NHE262174:NHF262174 MXI262174:MXJ262174 MNM262174:MNN262174 MDQ262174:MDR262174 LTU262174:LTV262174 LJY262174:LJZ262174 LAC262174:LAD262174 KQG262174:KQH262174 KGK262174:KGL262174 JWO262174:JWP262174 JMS262174:JMT262174 JCW262174:JCX262174 ITA262174:ITB262174 IJE262174:IJF262174 HZI262174:HZJ262174 HPM262174:HPN262174 HFQ262174:HFR262174 GVU262174:GVV262174 GLY262174:GLZ262174 GCC262174:GCD262174 FSG262174:FSH262174 FIK262174:FIL262174 EYO262174:EYP262174 EOS262174:EOT262174 EEW262174:EEX262174 DVA262174:DVB262174 DLE262174:DLF262174 DBI262174:DBJ262174 CRM262174:CRN262174 CHQ262174:CHR262174 BXU262174:BXV262174 BNY262174:BNZ262174 BEC262174:BED262174 AUG262174:AUH262174 AKK262174:AKL262174 AAO262174:AAP262174 QS262174:QT262174 GW262174:GX262174 G262174:H262174 WTI196638:WTJ196638 WJM196638:WJN196638 VZQ196638:VZR196638 VPU196638:VPV196638 VFY196638:VFZ196638 UWC196638:UWD196638 UMG196638:UMH196638 UCK196638:UCL196638 TSO196638:TSP196638 TIS196638:TIT196638 SYW196638:SYX196638 SPA196638:SPB196638 SFE196638:SFF196638 RVI196638:RVJ196638 RLM196638:RLN196638 RBQ196638:RBR196638 QRU196638:QRV196638 QHY196638:QHZ196638 PYC196638:PYD196638 POG196638:POH196638 PEK196638:PEL196638 OUO196638:OUP196638 OKS196638:OKT196638 OAW196638:OAX196638 NRA196638:NRB196638 NHE196638:NHF196638 MXI196638:MXJ196638 MNM196638:MNN196638 MDQ196638:MDR196638 LTU196638:LTV196638 LJY196638:LJZ196638 LAC196638:LAD196638 KQG196638:KQH196638 KGK196638:KGL196638 JWO196638:JWP196638 JMS196638:JMT196638 JCW196638:JCX196638 ITA196638:ITB196638 IJE196638:IJF196638 HZI196638:HZJ196638 HPM196638:HPN196638 HFQ196638:HFR196638 GVU196638:GVV196638 GLY196638:GLZ196638 GCC196638:GCD196638 FSG196638:FSH196638 FIK196638:FIL196638 EYO196638:EYP196638 EOS196638:EOT196638 EEW196638:EEX196638 DVA196638:DVB196638 DLE196638:DLF196638 DBI196638:DBJ196638 CRM196638:CRN196638 CHQ196638:CHR196638 BXU196638:BXV196638 BNY196638:BNZ196638 BEC196638:BED196638 AUG196638:AUH196638 AKK196638:AKL196638 AAO196638:AAP196638 QS196638:QT196638 GW196638:GX196638 G196638:H196638 WTI131102:WTJ131102 WJM131102:WJN131102 VZQ131102:VZR131102 VPU131102:VPV131102 VFY131102:VFZ131102 UWC131102:UWD131102 UMG131102:UMH131102 UCK131102:UCL131102 TSO131102:TSP131102 TIS131102:TIT131102 SYW131102:SYX131102 SPA131102:SPB131102 SFE131102:SFF131102 RVI131102:RVJ131102 RLM131102:RLN131102 RBQ131102:RBR131102 QRU131102:QRV131102 QHY131102:QHZ131102 PYC131102:PYD131102 POG131102:POH131102 PEK131102:PEL131102 OUO131102:OUP131102 OKS131102:OKT131102 OAW131102:OAX131102 NRA131102:NRB131102 NHE131102:NHF131102 MXI131102:MXJ131102 MNM131102:MNN131102 MDQ131102:MDR131102 LTU131102:LTV131102 LJY131102:LJZ131102 LAC131102:LAD131102 KQG131102:KQH131102 KGK131102:KGL131102 JWO131102:JWP131102 JMS131102:JMT131102 JCW131102:JCX131102 ITA131102:ITB131102 IJE131102:IJF131102 HZI131102:HZJ131102 HPM131102:HPN131102 HFQ131102:HFR131102 GVU131102:GVV131102 GLY131102:GLZ131102 GCC131102:GCD131102 FSG131102:FSH131102 FIK131102:FIL131102 EYO131102:EYP131102 EOS131102:EOT131102 EEW131102:EEX131102 DVA131102:DVB131102 DLE131102:DLF131102 DBI131102:DBJ131102 CRM131102:CRN131102 CHQ131102:CHR131102 BXU131102:BXV131102 BNY131102:BNZ131102 BEC131102:BED131102 AUG131102:AUH131102 AKK131102:AKL131102 AAO131102:AAP131102 QS131102:QT131102 GW131102:GX131102 G131102:H131102 WTI65566:WTJ65566 WJM65566:WJN65566 VZQ65566:VZR65566 VPU65566:VPV65566 VFY65566:VFZ65566 UWC65566:UWD65566 UMG65566:UMH65566 UCK65566:UCL65566 TSO65566:TSP65566 TIS65566:TIT65566 SYW65566:SYX65566 SPA65566:SPB65566 SFE65566:SFF65566 RVI65566:RVJ65566 RLM65566:RLN65566 RBQ65566:RBR65566 QRU65566:QRV65566 QHY65566:QHZ65566 PYC65566:PYD65566 POG65566:POH65566 PEK65566:PEL65566 OUO65566:OUP65566 OKS65566:OKT65566 OAW65566:OAX65566 NRA65566:NRB65566 NHE65566:NHF65566 MXI65566:MXJ65566 MNM65566:MNN65566 MDQ65566:MDR65566 LTU65566:LTV65566 LJY65566:LJZ65566 LAC65566:LAD65566 KQG65566:KQH65566 KGK65566:KGL65566 JWO65566:JWP65566 JMS65566:JMT65566 JCW65566:JCX65566 ITA65566:ITB65566 IJE65566:IJF65566 HZI65566:HZJ65566 HPM65566:HPN65566 HFQ65566:HFR65566 GVU65566:GVV65566 GLY65566:GLZ65566 GCC65566:GCD65566 FSG65566:FSH65566 FIK65566:FIL65566 EYO65566:EYP65566 EOS65566:EOT65566 EEW65566:EEX65566 DVA65566:DVB65566 DLE65566:DLF65566 DBI65566:DBJ65566 CRM65566:CRN65566 CHQ65566:CHR65566 BXU65566:BXV65566 BNY65566:BNZ65566 BEC65566:BED65566 AUG65566:AUH65566 AKK65566:AKL65566 AAO65566:AAP65566 QS65566:QT65566 GW65566:GX65566 G65566:H65566 WTI983072:WTJ983079 WJM983072:WJN983079 VZQ983072:VZR983079 VPU983072:VPV983079 VFY983072:VFZ983079 UWC983072:UWD983079 UMG983072:UMH983079 UCK983072:UCL983079 TSO983072:TSP983079 TIS983072:TIT983079 SYW983072:SYX983079 SPA983072:SPB983079 SFE983072:SFF983079 RVI983072:RVJ983079 RLM983072:RLN983079 RBQ983072:RBR983079 QRU983072:QRV983079 QHY983072:QHZ983079 PYC983072:PYD983079 POG983072:POH983079 PEK983072:PEL983079 OUO983072:OUP983079 OKS983072:OKT983079 OAW983072:OAX983079 NRA983072:NRB983079 NHE983072:NHF983079 MXI983072:MXJ983079 MNM983072:MNN983079 MDQ983072:MDR983079 LTU983072:LTV983079 LJY983072:LJZ983079 LAC983072:LAD983079 KQG983072:KQH983079 KGK983072:KGL983079 JWO983072:JWP983079 JMS983072:JMT983079 JCW983072:JCX983079 ITA983072:ITB983079 IJE983072:IJF983079 HZI983072:HZJ983079 HPM983072:HPN983079 HFQ983072:HFR983079 GVU983072:GVV983079 GLY983072:GLZ983079 GCC983072:GCD983079 FSG983072:FSH983079 FIK983072:FIL983079 EYO983072:EYP983079 EOS983072:EOT983079 EEW983072:EEX983079 DVA983072:DVB983079 DLE983072:DLF983079 DBI983072:DBJ983079 CRM983072:CRN983079 CHQ983072:CHR983079 BXU983072:BXV983079 BNY983072:BNZ983079 BEC983072:BED983079 AUG983072:AUH983079 AKK983072:AKL983079 AAO983072:AAP983079 QS983072:QT983079 GW983072:GX983079 G983072:H983079 WTI917536:WTJ917543 WJM917536:WJN917543 VZQ917536:VZR917543 VPU917536:VPV917543 VFY917536:VFZ917543 UWC917536:UWD917543 UMG917536:UMH917543 UCK917536:UCL917543 TSO917536:TSP917543 TIS917536:TIT917543 SYW917536:SYX917543 SPA917536:SPB917543 SFE917536:SFF917543 RVI917536:RVJ917543 RLM917536:RLN917543 RBQ917536:RBR917543 QRU917536:QRV917543 QHY917536:QHZ917543 PYC917536:PYD917543 POG917536:POH917543 PEK917536:PEL917543 OUO917536:OUP917543 OKS917536:OKT917543 OAW917536:OAX917543 NRA917536:NRB917543 NHE917536:NHF917543 MXI917536:MXJ917543 MNM917536:MNN917543 MDQ917536:MDR917543 LTU917536:LTV917543 LJY917536:LJZ917543 LAC917536:LAD917543 KQG917536:KQH917543 KGK917536:KGL917543 JWO917536:JWP917543 JMS917536:JMT917543 JCW917536:JCX917543 ITA917536:ITB917543 IJE917536:IJF917543 HZI917536:HZJ917543 HPM917536:HPN917543 HFQ917536:HFR917543 GVU917536:GVV917543 GLY917536:GLZ917543 GCC917536:GCD917543 FSG917536:FSH917543 FIK917536:FIL917543 EYO917536:EYP917543 EOS917536:EOT917543 EEW917536:EEX917543 DVA917536:DVB917543 DLE917536:DLF917543 DBI917536:DBJ917543 CRM917536:CRN917543 CHQ917536:CHR917543 BXU917536:BXV917543 BNY917536:BNZ917543 BEC917536:BED917543 AUG917536:AUH917543 AKK917536:AKL917543 AAO917536:AAP917543 QS917536:QT917543 GW917536:GX917543 G917536:H917543 WTI852000:WTJ852007 WJM852000:WJN852007 VZQ852000:VZR852007 VPU852000:VPV852007 VFY852000:VFZ852007 UWC852000:UWD852007 UMG852000:UMH852007 UCK852000:UCL852007 TSO852000:TSP852007 TIS852000:TIT852007 SYW852000:SYX852007 SPA852000:SPB852007 SFE852000:SFF852007 RVI852000:RVJ852007 RLM852000:RLN852007 RBQ852000:RBR852007 QRU852000:QRV852007 QHY852000:QHZ852007 PYC852000:PYD852007 POG852000:POH852007 PEK852000:PEL852007 OUO852000:OUP852007 OKS852000:OKT852007 OAW852000:OAX852007 NRA852000:NRB852007 NHE852000:NHF852007 MXI852000:MXJ852007 MNM852000:MNN852007 MDQ852000:MDR852007 LTU852000:LTV852007 LJY852000:LJZ852007 LAC852000:LAD852007 KQG852000:KQH852007 KGK852000:KGL852007 JWO852000:JWP852007 JMS852000:JMT852007 JCW852000:JCX852007 ITA852000:ITB852007 IJE852000:IJF852007 HZI852000:HZJ852007 HPM852000:HPN852007 HFQ852000:HFR852007 GVU852000:GVV852007 GLY852000:GLZ852007 GCC852000:GCD852007 FSG852000:FSH852007 FIK852000:FIL852007 EYO852000:EYP852007 EOS852000:EOT852007 EEW852000:EEX852007 DVA852000:DVB852007 DLE852000:DLF852007 DBI852000:DBJ852007 CRM852000:CRN852007 CHQ852000:CHR852007 BXU852000:BXV852007 BNY852000:BNZ852007 BEC852000:BED852007 AUG852000:AUH852007 AKK852000:AKL852007 AAO852000:AAP852007 QS852000:QT852007 GW852000:GX852007 G852000:H852007 WTI786464:WTJ786471 WJM786464:WJN786471 VZQ786464:VZR786471 VPU786464:VPV786471 VFY786464:VFZ786471 UWC786464:UWD786471 UMG786464:UMH786471 UCK786464:UCL786471 TSO786464:TSP786471 TIS786464:TIT786471 SYW786464:SYX786471 SPA786464:SPB786471 SFE786464:SFF786471 RVI786464:RVJ786471 RLM786464:RLN786471 RBQ786464:RBR786471 QRU786464:QRV786471 QHY786464:QHZ786471 PYC786464:PYD786471 POG786464:POH786471 PEK786464:PEL786471 OUO786464:OUP786471 OKS786464:OKT786471 OAW786464:OAX786471 NRA786464:NRB786471 NHE786464:NHF786471 MXI786464:MXJ786471 MNM786464:MNN786471 MDQ786464:MDR786471 LTU786464:LTV786471 LJY786464:LJZ786471 LAC786464:LAD786471 KQG786464:KQH786471 KGK786464:KGL786471 JWO786464:JWP786471 JMS786464:JMT786471 JCW786464:JCX786471 ITA786464:ITB786471 IJE786464:IJF786471 HZI786464:HZJ786471 HPM786464:HPN786471 HFQ786464:HFR786471 GVU786464:GVV786471 GLY786464:GLZ786471 GCC786464:GCD786471 FSG786464:FSH786471 FIK786464:FIL786471 EYO786464:EYP786471 EOS786464:EOT786471 EEW786464:EEX786471 DVA786464:DVB786471 DLE786464:DLF786471 DBI786464:DBJ786471 CRM786464:CRN786471 CHQ786464:CHR786471 BXU786464:BXV786471 BNY786464:BNZ786471 BEC786464:BED786471 AUG786464:AUH786471 AKK786464:AKL786471 AAO786464:AAP786471 QS786464:QT786471 GW786464:GX786471 G786464:H786471 WTI720928:WTJ720935 WJM720928:WJN720935 VZQ720928:VZR720935 VPU720928:VPV720935 VFY720928:VFZ720935 UWC720928:UWD720935 UMG720928:UMH720935 UCK720928:UCL720935 TSO720928:TSP720935 TIS720928:TIT720935 SYW720928:SYX720935 SPA720928:SPB720935 SFE720928:SFF720935 RVI720928:RVJ720935 RLM720928:RLN720935 RBQ720928:RBR720935 QRU720928:QRV720935 QHY720928:QHZ720935 PYC720928:PYD720935 POG720928:POH720935 PEK720928:PEL720935 OUO720928:OUP720935 OKS720928:OKT720935 OAW720928:OAX720935 NRA720928:NRB720935 NHE720928:NHF720935 MXI720928:MXJ720935 MNM720928:MNN720935 MDQ720928:MDR720935 LTU720928:LTV720935 LJY720928:LJZ720935 LAC720928:LAD720935 KQG720928:KQH720935 KGK720928:KGL720935 JWO720928:JWP720935 JMS720928:JMT720935 JCW720928:JCX720935 ITA720928:ITB720935 IJE720928:IJF720935 HZI720928:HZJ720935 HPM720928:HPN720935 HFQ720928:HFR720935 GVU720928:GVV720935 GLY720928:GLZ720935 GCC720928:GCD720935 FSG720928:FSH720935 FIK720928:FIL720935 EYO720928:EYP720935 EOS720928:EOT720935 EEW720928:EEX720935 DVA720928:DVB720935 DLE720928:DLF720935 DBI720928:DBJ720935 CRM720928:CRN720935 CHQ720928:CHR720935 BXU720928:BXV720935 BNY720928:BNZ720935 BEC720928:BED720935 AUG720928:AUH720935 AKK720928:AKL720935 AAO720928:AAP720935 QS720928:QT720935 GW720928:GX720935 G720928:H720935 WTI655392:WTJ655399 WJM655392:WJN655399 VZQ655392:VZR655399 VPU655392:VPV655399 VFY655392:VFZ655399 UWC655392:UWD655399 UMG655392:UMH655399 UCK655392:UCL655399 TSO655392:TSP655399 TIS655392:TIT655399 SYW655392:SYX655399 SPA655392:SPB655399 SFE655392:SFF655399 RVI655392:RVJ655399 RLM655392:RLN655399 RBQ655392:RBR655399 QRU655392:QRV655399 QHY655392:QHZ655399 PYC655392:PYD655399 POG655392:POH655399 PEK655392:PEL655399 OUO655392:OUP655399 OKS655392:OKT655399 OAW655392:OAX655399 NRA655392:NRB655399 NHE655392:NHF655399 MXI655392:MXJ655399 MNM655392:MNN655399 MDQ655392:MDR655399 LTU655392:LTV655399 LJY655392:LJZ655399 LAC655392:LAD655399 KQG655392:KQH655399 KGK655392:KGL655399 JWO655392:JWP655399 JMS655392:JMT655399 JCW655392:JCX655399 ITA655392:ITB655399 IJE655392:IJF655399 HZI655392:HZJ655399 HPM655392:HPN655399 HFQ655392:HFR655399 GVU655392:GVV655399 GLY655392:GLZ655399 GCC655392:GCD655399 FSG655392:FSH655399 FIK655392:FIL655399 EYO655392:EYP655399 EOS655392:EOT655399 EEW655392:EEX655399 DVA655392:DVB655399 DLE655392:DLF655399 DBI655392:DBJ655399 CRM655392:CRN655399 CHQ655392:CHR655399 BXU655392:BXV655399 BNY655392:BNZ655399 BEC655392:BED655399 AUG655392:AUH655399 AKK655392:AKL655399 AAO655392:AAP655399 QS655392:QT655399 GW655392:GX655399 G655392:H655399 WTI589856:WTJ589863 WJM589856:WJN589863 VZQ589856:VZR589863 VPU589856:VPV589863 VFY589856:VFZ589863 UWC589856:UWD589863 UMG589856:UMH589863 UCK589856:UCL589863 TSO589856:TSP589863 TIS589856:TIT589863 SYW589856:SYX589863 SPA589856:SPB589863 SFE589856:SFF589863 RVI589856:RVJ589863 RLM589856:RLN589863 RBQ589856:RBR589863 QRU589856:QRV589863 QHY589856:QHZ589863 PYC589856:PYD589863 POG589856:POH589863 PEK589856:PEL589863 OUO589856:OUP589863 OKS589856:OKT589863 OAW589856:OAX589863 NRA589856:NRB589863 NHE589856:NHF589863 MXI589856:MXJ589863 MNM589856:MNN589863 MDQ589856:MDR589863 LTU589856:LTV589863 LJY589856:LJZ589863 LAC589856:LAD589863 KQG589856:KQH589863 KGK589856:KGL589863 JWO589856:JWP589863 JMS589856:JMT589863 JCW589856:JCX589863 ITA589856:ITB589863 IJE589856:IJF589863 HZI589856:HZJ589863 HPM589856:HPN589863 HFQ589856:HFR589863 GVU589856:GVV589863 GLY589856:GLZ589863 GCC589856:GCD589863 FSG589856:FSH589863 FIK589856:FIL589863 EYO589856:EYP589863 EOS589856:EOT589863 EEW589856:EEX589863 DVA589856:DVB589863 DLE589856:DLF589863 DBI589856:DBJ589863 CRM589856:CRN589863 CHQ589856:CHR589863 BXU589856:BXV589863 BNY589856:BNZ589863 BEC589856:BED589863 AUG589856:AUH589863 AKK589856:AKL589863 AAO589856:AAP589863 QS589856:QT589863 GW589856:GX589863 G589856:H589863 WTI524320:WTJ524327 WJM524320:WJN524327 VZQ524320:VZR524327 VPU524320:VPV524327 VFY524320:VFZ524327 UWC524320:UWD524327 UMG524320:UMH524327 UCK524320:UCL524327 TSO524320:TSP524327 TIS524320:TIT524327 SYW524320:SYX524327 SPA524320:SPB524327 SFE524320:SFF524327 RVI524320:RVJ524327 RLM524320:RLN524327 RBQ524320:RBR524327 QRU524320:QRV524327 QHY524320:QHZ524327 PYC524320:PYD524327 POG524320:POH524327 PEK524320:PEL524327 OUO524320:OUP524327 OKS524320:OKT524327 OAW524320:OAX524327 NRA524320:NRB524327 NHE524320:NHF524327 MXI524320:MXJ524327 MNM524320:MNN524327 MDQ524320:MDR524327 LTU524320:LTV524327 LJY524320:LJZ524327 LAC524320:LAD524327 KQG524320:KQH524327 KGK524320:KGL524327 JWO524320:JWP524327 JMS524320:JMT524327 JCW524320:JCX524327 ITA524320:ITB524327 IJE524320:IJF524327 HZI524320:HZJ524327 HPM524320:HPN524327 HFQ524320:HFR524327 GVU524320:GVV524327 GLY524320:GLZ524327 GCC524320:GCD524327 FSG524320:FSH524327 FIK524320:FIL524327 EYO524320:EYP524327 EOS524320:EOT524327 EEW524320:EEX524327 DVA524320:DVB524327 DLE524320:DLF524327 DBI524320:DBJ524327 CRM524320:CRN524327 CHQ524320:CHR524327 BXU524320:BXV524327 BNY524320:BNZ524327 BEC524320:BED524327 AUG524320:AUH524327 AKK524320:AKL524327 AAO524320:AAP524327 QS524320:QT524327 GW524320:GX524327 G524320:H524327 WTI458784:WTJ458791 WJM458784:WJN458791 VZQ458784:VZR458791 VPU458784:VPV458791 VFY458784:VFZ458791 UWC458784:UWD458791 UMG458784:UMH458791 UCK458784:UCL458791 TSO458784:TSP458791 TIS458784:TIT458791 SYW458784:SYX458791 SPA458784:SPB458791 SFE458784:SFF458791 RVI458784:RVJ458791 RLM458784:RLN458791 RBQ458784:RBR458791 QRU458784:QRV458791 QHY458784:QHZ458791 PYC458784:PYD458791 POG458784:POH458791 PEK458784:PEL458791 OUO458784:OUP458791 OKS458784:OKT458791 OAW458784:OAX458791 NRA458784:NRB458791 NHE458784:NHF458791 MXI458784:MXJ458791 MNM458784:MNN458791 MDQ458784:MDR458791 LTU458784:LTV458791 LJY458784:LJZ458791 LAC458784:LAD458791 KQG458784:KQH458791 KGK458784:KGL458791 JWO458784:JWP458791 JMS458784:JMT458791 JCW458784:JCX458791 ITA458784:ITB458791 IJE458784:IJF458791 HZI458784:HZJ458791 HPM458784:HPN458791 HFQ458784:HFR458791 GVU458784:GVV458791 GLY458784:GLZ458791 GCC458784:GCD458791 FSG458784:FSH458791 FIK458784:FIL458791 EYO458784:EYP458791 EOS458784:EOT458791 EEW458784:EEX458791 DVA458784:DVB458791 DLE458784:DLF458791 DBI458784:DBJ458791 CRM458784:CRN458791 CHQ458784:CHR458791 BXU458784:BXV458791 BNY458784:BNZ458791 BEC458784:BED458791 AUG458784:AUH458791 AKK458784:AKL458791 AAO458784:AAP458791 QS458784:QT458791 GW458784:GX458791 G458784:H458791 WTI393248:WTJ393255 WJM393248:WJN393255 VZQ393248:VZR393255 VPU393248:VPV393255 VFY393248:VFZ393255 UWC393248:UWD393255 UMG393248:UMH393255 UCK393248:UCL393255 TSO393248:TSP393255 TIS393248:TIT393255 SYW393248:SYX393255 SPA393248:SPB393255 SFE393248:SFF393255 RVI393248:RVJ393255 RLM393248:RLN393255 RBQ393248:RBR393255 QRU393248:QRV393255 QHY393248:QHZ393255 PYC393248:PYD393255 POG393248:POH393255 PEK393248:PEL393255 OUO393248:OUP393255 OKS393248:OKT393255 OAW393248:OAX393255 NRA393248:NRB393255 NHE393248:NHF393255 MXI393248:MXJ393255 MNM393248:MNN393255 MDQ393248:MDR393255 LTU393248:LTV393255 LJY393248:LJZ393255 LAC393248:LAD393255 KQG393248:KQH393255 KGK393248:KGL393255 JWO393248:JWP393255 JMS393248:JMT393255 JCW393248:JCX393255 ITA393248:ITB393255 IJE393248:IJF393255 HZI393248:HZJ393255 HPM393248:HPN393255 HFQ393248:HFR393255 GVU393248:GVV393255 GLY393248:GLZ393255 GCC393248:GCD393255 FSG393248:FSH393255 FIK393248:FIL393255 EYO393248:EYP393255 EOS393248:EOT393255 EEW393248:EEX393255 DVA393248:DVB393255 DLE393248:DLF393255 DBI393248:DBJ393255 CRM393248:CRN393255 CHQ393248:CHR393255 BXU393248:BXV393255 BNY393248:BNZ393255 BEC393248:BED393255 AUG393248:AUH393255 AKK393248:AKL393255 AAO393248:AAP393255 QS393248:QT393255 GW393248:GX393255 G393248:H393255 WTI327712:WTJ327719 WJM327712:WJN327719 VZQ327712:VZR327719 VPU327712:VPV327719 VFY327712:VFZ327719 UWC327712:UWD327719 UMG327712:UMH327719 UCK327712:UCL327719 TSO327712:TSP327719 TIS327712:TIT327719 SYW327712:SYX327719 SPA327712:SPB327719 SFE327712:SFF327719 RVI327712:RVJ327719 RLM327712:RLN327719 RBQ327712:RBR327719 QRU327712:QRV327719 QHY327712:QHZ327719 PYC327712:PYD327719 POG327712:POH327719 PEK327712:PEL327719 OUO327712:OUP327719 OKS327712:OKT327719 OAW327712:OAX327719 NRA327712:NRB327719 NHE327712:NHF327719 MXI327712:MXJ327719 MNM327712:MNN327719 MDQ327712:MDR327719 LTU327712:LTV327719 LJY327712:LJZ327719 LAC327712:LAD327719 KQG327712:KQH327719 KGK327712:KGL327719 JWO327712:JWP327719 JMS327712:JMT327719 JCW327712:JCX327719 ITA327712:ITB327719 IJE327712:IJF327719 HZI327712:HZJ327719 HPM327712:HPN327719 HFQ327712:HFR327719 GVU327712:GVV327719 GLY327712:GLZ327719 GCC327712:GCD327719 FSG327712:FSH327719 FIK327712:FIL327719 EYO327712:EYP327719 EOS327712:EOT327719 EEW327712:EEX327719 DVA327712:DVB327719 DLE327712:DLF327719 DBI327712:DBJ327719 CRM327712:CRN327719 CHQ327712:CHR327719 BXU327712:BXV327719 BNY327712:BNZ327719 BEC327712:BED327719 AUG327712:AUH327719 AKK327712:AKL327719 AAO327712:AAP327719 QS327712:QT327719 GW327712:GX327719 G327712:H327719 WTI262176:WTJ262183 WJM262176:WJN262183 VZQ262176:VZR262183 VPU262176:VPV262183 VFY262176:VFZ262183 UWC262176:UWD262183 UMG262176:UMH262183 UCK262176:UCL262183 TSO262176:TSP262183 TIS262176:TIT262183 SYW262176:SYX262183 SPA262176:SPB262183 SFE262176:SFF262183 RVI262176:RVJ262183 RLM262176:RLN262183 RBQ262176:RBR262183 QRU262176:QRV262183 QHY262176:QHZ262183 PYC262176:PYD262183 POG262176:POH262183 PEK262176:PEL262183 OUO262176:OUP262183 OKS262176:OKT262183 OAW262176:OAX262183 NRA262176:NRB262183 NHE262176:NHF262183 MXI262176:MXJ262183 MNM262176:MNN262183 MDQ262176:MDR262183 LTU262176:LTV262183 LJY262176:LJZ262183 LAC262176:LAD262183 KQG262176:KQH262183 KGK262176:KGL262183 JWO262176:JWP262183 JMS262176:JMT262183 JCW262176:JCX262183 ITA262176:ITB262183 IJE262176:IJF262183 HZI262176:HZJ262183 HPM262176:HPN262183 HFQ262176:HFR262183 GVU262176:GVV262183 GLY262176:GLZ262183 GCC262176:GCD262183 FSG262176:FSH262183 FIK262176:FIL262183 EYO262176:EYP262183 EOS262176:EOT262183 EEW262176:EEX262183 DVA262176:DVB262183 DLE262176:DLF262183 DBI262176:DBJ262183 CRM262176:CRN262183 CHQ262176:CHR262183 BXU262176:BXV262183 BNY262176:BNZ262183 BEC262176:BED262183 AUG262176:AUH262183 AKK262176:AKL262183 AAO262176:AAP262183 QS262176:QT262183 GW262176:GX262183 G262176:H262183 WTI196640:WTJ196647 WJM196640:WJN196647 VZQ196640:VZR196647 VPU196640:VPV196647 VFY196640:VFZ196647 UWC196640:UWD196647 UMG196640:UMH196647 UCK196640:UCL196647 TSO196640:TSP196647 TIS196640:TIT196647 SYW196640:SYX196647 SPA196640:SPB196647 SFE196640:SFF196647 RVI196640:RVJ196647 RLM196640:RLN196647 RBQ196640:RBR196647 QRU196640:QRV196647 QHY196640:QHZ196647 PYC196640:PYD196647 POG196640:POH196647 PEK196640:PEL196647 OUO196640:OUP196647 OKS196640:OKT196647 OAW196640:OAX196647 NRA196640:NRB196647 NHE196640:NHF196647 MXI196640:MXJ196647 MNM196640:MNN196647 MDQ196640:MDR196647 LTU196640:LTV196647 LJY196640:LJZ196647 LAC196640:LAD196647 KQG196640:KQH196647 KGK196640:KGL196647 JWO196640:JWP196647 JMS196640:JMT196647 JCW196640:JCX196647 ITA196640:ITB196647 IJE196640:IJF196647 HZI196640:HZJ196647 HPM196640:HPN196647 HFQ196640:HFR196647 GVU196640:GVV196647 GLY196640:GLZ196647 GCC196640:GCD196647 FSG196640:FSH196647 FIK196640:FIL196647 EYO196640:EYP196647 EOS196640:EOT196647 EEW196640:EEX196647 DVA196640:DVB196647 DLE196640:DLF196647 DBI196640:DBJ196647 CRM196640:CRN196647 CHQ196640:CHR196647 BXU196640:BXV196647 BNY196640:BNZ196647 BEC196640:BED196647 AUG196640:AUH196647 AKK196640:AKL196647 AAO196640:AAP196647 QS196640:QT196647 GW196640:GX196647 G196640:H196647 WTI131104:WTJ131111 WJM131104:WJN131111 VZQ131104:VZR131111 VPU131104:VPV131111 VFY131104:VFZ131111 UWC131104:UWD131111 UMG131104:UMH131111 UCK131104:UCL131111 TSO131104:TSP131111 TIS131104:TIT131111 SYW131104:SYX131111 SPA131104:SPB131111 SFE131104:SFF131111 RVI131104:RVJ131111 RLM131104:RLN131111 RBQ131104:RBR131111 QRU131104:QRV131111 QHY131104:QHZ131111 PYC131104:PYD131111 POG131104:POH131111 PEK131104:PEL131111 OUO131104:OUP131111 OKS131104:OKT131111 OAW131104:OAX131111 NRA131104:NRB131111 NHE131104:NHF131111 MXI131104:MXJ131111 MNM131104:MNN131111 MDQ131104:MDR131111 LTU131104:LTV131111 LJY131104:LJZ131111 LAC131104:LAD131111 KQG131104:KQH131111 KGK131104:KGL131111 JWO131104:JWP131111 JMS131104:JMT131111 JCW131104:JCX131111 ITA131104:ITB131111 IJE131104:IJF131111 HZI131104:HZJ131111 HPM131104:HPN131111 HFQ131104:HFR131111 GVU131104:GVV131111 GLY131104:GLZ131111 GCC131104:GCD131111 FSG131104:FSH131111 FIK131104:FIL131111 EYO131104:EYP131111 EOS131104:EOT131111 EEW131104:EEX131111 DVA131104:DVB131111 DLE131104:DLF131111 DBI131104:DBJ131111 CRM131104:CRN131111 CHQ131104:CHR131111 BXU131104:BXV131111 BNY131104:BNZ131111 BEC131104:BED131111 AUG131104:AUH131111 AKK131104:AKL131111 AAO131104:AAP131111 QS131104:QT131111 GW131104:GX131111 G131104:H131111 WTI65568:WTJ65575 WJM65568:WJN65575 VZQ65568:VZR65575 VPU65568:VPV65575 VFY65568:VFZ65575 UWC65568:UWD65575 UMG65568:UMH65575 UCK65568:UCL65575 TSO65568:TSP65575 TIS65568:TIT65575 SYW65568:SYX65575 SPA65568:SPB65575 SFE65568:SFF65575 RVI65568:RVJ65575 RLM65568:RLN65575 RBQ65568:RBR65575 QRU65568:QRV65575 QHY65568:QHZ65575 PYC65568:PYD65575 POG65568:POH65575 PEK65568:PEL65575 OUO65568:OUP65575 OKS65568:OKT65575 OAW65568:OAX65575 NRA65568:NRB65575 NHE65568:NHF65575 MXI65568:MXJ65575 MNM65568:MNN65575 MDQ65568:MDR65575 LTU65568:LTV65575 LJY65568:LJZ65575 LAC65568:LAD65575 KQG65568:KQH65575 KGK65568:KGL65575 JWO65568:JWP65575 JMS65568:JMT65575 JCW65568:JCX65575 ITA65568:ITB65575 IJE65568:IJF65575 HZI65568:HZJ65575 HPM65568:HPN65575 HFQ65568:HFR65575 GVU65568:GVV65575 GLY65568:GLZ65575 GCC65568:GCD65575 FSG65568:FSH65575 FIK65568:FIL65575 EYO65568:EYP65575 EOS65568:EOT65575 EEW65568:EEX65575 DVA65568:DVB65575 DLE65568:DLF65575 DBI65568:DBJ65575 CRM65568:CRN65575 CHQ65568:CHR65575 BXU65568:BXV65575 BNY65568:BNZ65575 BEC65568:BED65575 AUG65568:AUH65575 AKK65568:AKL65575 AAO65568:AAP65575 QS65568:QT65575 GW65568:GX65575 G65568:H65575 WTI983081:WTJ983082 WJM983081:WJN983082 VZQ983081:VZR983082 VPU983081:VPV983082 VFY983081:VFZ983082 UWC983081:UWD983082 UMG983081:UMH983082 UCK983081:UCL983082 TSO983081:TSP983082 TIS983081:TIT983082 SYW983081:SYX983082 SPA983081:SPB983082 SFE983081:SFF983082 RVI983081:RVJ983082 RLM983081:RLN983082 RBQ983081:RBR983082 QRU983081:QRV983082 QHY983081:QHZ983082 PYC983081:PYD983082 POG983081:POH983082 PEK983081:PEL983082 OUO983081:OUP983082 OKS983081:OKT983082 OAW983081:OAX983082 NRA983081:NRB983082 NHE983081:NHF983082 MXI983081:MXJ983082 MNM983081:MNN983082 MDQ983081:MDR983082 LTU983081:LTV983082 LJY983081:LJZ983082 LAC983081:LAD983082 KQG983081:KQH983082 KGK983081:KGL983082 JWO983081:JWP983082 JMS983081:JMT983082 JCW983081:JCX983082 ITA983081:ITB983082 IJE983081:IJF983082 HZI983081:HZJ983082 HPM983081:HPN983082 HFQ983081:HFR983082 GVU983081:GVV983082 GLY983081:GLZ983082 GCC983081:GCD983082 FSG983081:FSH983082 FIK983081:FIL983082 EYO983081:EYP983082 EOS983081:EOT983082 EEW983081:EEX983082 DVA983081:DVB983082 DLE983081:DLF983082 DBI983081:DBJ983082 CRM983081:CRN983082 CHQ983081:CHR983082 BXU983081:BXV983082 BNY983081:BNZ983082 BEC983081:BED983082 AUG983081:AUH983082 AKK983081:AKL983082 AAO983081:AAP983082 QS983081:QT983082 GW983081:GX983082 G983081:H983082 WTI917545:WTJ917546 WJM917545:WJN917546 VZQ917545:VZR917546 VPU917545:VPV917546 VFY917545:VFZ917546 UWC917545:UWD917546 UMG917545:UMH917546 UCK917545:UCL917546 TSO917545:TSP917546 TIS917545:TIT917546 SYW917545:SYX917546 SPA917545:SPB917546 SFE917545:SFF917546 RVI917545:RVJ917546 RLM917545:RLN917546 RBQ917545:RBR917546 QRU917545:QRV917546 QHY917545:QHZ917546 PYC917545:PYD917546 POG917545:POH917546 PEK917545:PEL917546 OUO917545:OUP917546 OKS917545:OKT917546 OAW917545:OAX917546 NRA917545:NRB917546 NHE917545:NHF917546 MXI917545:MXJ917546 MNM917545:MNN917546 MDQ917545:MDR917546 LTU917545:LTV917546 LJY917545:LJZ917546 LAC917545:LAD917546 KQG917545:KQH917546 KGK917545:KGL917546 JWO917545:JWP917546 JMS917545:JMT917546 JCW917545:JCX917546 ITA917545:ITB917546 IJE917545:IJF917546 HZI917545:HZJ917546 HPM917545:HPN917546 HFQ917545:HFR917546 GVU917545:GVV917546 GLY917545:GLZ917546 GCC917545:GCD917546 FSG917545:FSH917546 FIK917545:FIL917546 EYO917545:EYP917546 EOS917545:EOT917546 EEW917545:EEX917546 DVA917545:DVB917546 DLE917545:DLF917546 DBI917545:DBJ917546 CRM917545:CRN917546 CHQ917545:CHR917546 BXU917545:BXV917546 BNY917545:BNZ917546 BEC917545:BED917546 AUG917545:AUH917546 AKK917545:AKL917546 AAO917545:AAP917546 QS917545:QT917546 GW917545:GX917546 G917545:H917546 WTI852009:WTJ852010 WJM852009:WJN852010 VZQ852009:VZR852010 VPU852009:VPV852010 VFY852009:VFZ852010 UWC852009:UWD852010 UMG852009:UMH852010 UCK852009:UCL852010 TSO852009:TSP852010 TIS852009:TIT852010 SYW852009:SYX852010 SPA852009:SPB852010 SFE852009:SFF852010 RVI852009:RVJ852010 RLM852009:RLN852010 RBQ852009:RBR852010 QRU852009:QRV852010 QHY852009:QHZ852010 PYC852009:PYD852010 POG852009:POH852010 PEK852009:PEL852010 OUO852009:OUP852010 OKS852009:OKT852010 OAW852009:OAX852010 NRA852009:NRB852010 NHE852009:NHF852010 MXI852009:MXJ852010 MNM852009:MNN852010 MDQ852009:MDR852010 LTU852009:LTV852010 LJY852009:LJZ852010 LAC852009:LAD852010 KQG852009:KQH852010 KGK852009:KGL852010 JWO852009:JWP852010 JMS852009:JMT852010 JCW852009:JCX852010 ITA852009:ITB852010 IJE852009:IJF852010 HZI852009:HZJ852010 HPM852009:HPN852010 HFQ852009:HFR852010 GVU852009:GVV852010 GLY852009:GLZ852010 GCC852009:GCD852010 FSG852009:FSH852010 FIK852009:FIL852010 EYO852009:EYP852010 EOS852009:EOT852010 EEW852009:EEX852010 DVA852009:DVB852010 DLE852009:DLF852010 DBI852009:DBJ852010 CRM852009:CRN852010 CHQ852009:CHR852010 BXU852009:BXV852010 BNY852009:BNZ852010 BEC852009:BED852010 AUG852009:AUH852010 AKK852009:AKL852010 AAO852009:AAP852010 QS852009:QT852010 GW852009:GX852010 G852009:H852010 WTI786473:WTJ786474 WJM786473:WJN786474 VZQ786473:VZR786474 VPU786473:VPV786474 VFY786473:VFZ786474 UWC786473:UWD786474 UMG786473:UMH786474 UCK786473:UCL786474 TSO786473:TSP786474 TIS786473:TIT786474 SYW786473:SYX786474 SPA786473:SPB786474 SFE786473:SFF786474 RVI786473:RVJ786474 RLM786473:RLN786474 RBQ786473:RBR786474 QRU786473:QRV786474 QHY786473:QHZ786474 PYC786473:PYD786474 POG786473:POH786474 PEK786473:PEL786474 OUO786473:OUP786474 OKS786473:OKT786474 OAW786473:OAX786474 NRA786473:NRB786474 NHE786473:NHF786474 MXI786473:MXJ786474 MNM786473:MNN786474 MDQ786473:MDR786474 LTU786473:LTV786474 LJY786473:LJZ786474 LAC786473:LAD786474 KQG786473:KQH786474 KGK786473:KGL786474 JWO786473:JWP786474 JMS786473:JMT786474 JCW786473:JCX786474 ITA786473:ITB786474 IJE786473:IJF786474 HZI786473:HZJ786474 HPM786473:HPN786474 HFQ786473:HFR786474 GVU786473:GVV786474 GLY786473:GLZ786474 GCC786473:GCD786474 FSG786473:FSH786474 FIK786473:FIL786474 EYO786473:EYP786474 EOS786473:EOT786474 EEW786473:EEX786474 DVA786473:DVB786474 DLE786473:DLF786474 DBI786473:DBJ786474 CRM786473:CRN786474 CHQ786473:CHR786474 BXU786473:BXV786474 BNY786473:BNZ786474 BEC786473:BED786474 AUG786473:AUH786474 AKK786473:AKL786474 AAO786473:AAP786474 QS786473:QT786474 GW786473:GX786474 G786473:H786474 WTI720937:WTJ720938 WJM720937:WJN720938 VZQ720937:VZR720938 VPU720937:VPV720938 VFY720937:VFZ720938 UWC720937:UWD720938 UMG720937:UMH720938 UCK720937:UCL720938 TSO720937:TSP720938 TIS720937:TIT720938 SYW720937:SYX720938 SPA720937:SPB720938 SFE720937:SFF720938 RVI720937:RVJ720938 RLM720937:RLN720938 RBQ720937:RBR720938 QRU720937:QRV720938 QHY720937:QHZ720938 PYC720937:PYD720938 POG720937:POH720938 PEK720937:PEL720938 OUO720937:OUP720938 OKS720937:OKT720938 OAW720937:OAX720938 NRA720937:NRB720938 NHE720937:NHF720938 MXI720937:MXJ720938 MNM720937:MNN720938 MDQ720937:MDR720938 LTU720937:LTV720938 LJY720937:LJZ720938 LAC720937:LAD720938 KQG720937:KQH720938 KGK720937:KGL720938 JWO720937:JWP720938 JMS720937:JMT720938 JCW720937:JCX720938 ITA720937:ITB720938 IJE720937:IJF720938 HZI720937:HZJ720938 HPM720937:HPN720938 HFQ720937:HFR720938 GVU720937:GVV720938 GLY720937:GLZ720938 GCC720937:GCD720938 FSG720937:FSH720938 FIK720937:FIL720938 EYO720937:EYP720938 EOS720937:EOT720938 EEW720937:EEX720938 DVA720937:DVB720938 DLE720937:DLF720938 DBI720937:DBJ720938 CRM720937:CRN720938 CHQ720937:CHR720938 BXU720937:BXV720938 BNY720937:BNZ720938 BEC720937:BED720938 AUG720937:AUH720938 AKK720937:AKL720938 AAO720937:AAP720938 QS720937:QT720938 GW720937:GX720938 G720937:H720938 WTI655401:WTJ655402 WJM655401:WJN655402 VZQ655401:VZR655402 VPU655401:VPV655402 VFY655401:VFZ655402 UWC655401:UWD655402 UMG655401:UMH655402 UCK655401:UCL655402 TSO655401:TSP655402 TIS655401:TIT655402 SYW655401:SYX655402 SPA655401:SPB655402 SFE655401:SFF655402 RVI655401:RVJ655402 RLM655401:RLN655402 RBQ655401:RBR655402 QRU655401:QRV655402 QHY655401:QHZ655402 PYC655401:PYD655402 POG655401:POH655402 PEK655401:PEL655402 OUO655401:OUP655402 OKS655401:OKT655402 OAW655401:OAX655402 NRA655401:NRB655402 NHE655401:NHF655402 MXI655401:MXJ655402 MNM655401:MNN655402 MDQ655401:MDR655402 LTU655401:LTV655402 LJY655401:LJZ655402 LAC655401:LAD655402 KQG655401:KQH655402 KGK655401:KGL655402 JWO655401:JWP655402 JMS655401:JMT655402 JCW655401:JCX655402 ITA655401:ITB655402 IJE655401:IJF655402 HZI655401:HZJ655402 HPM655401:HPN655402 HFQ655401:HFR655402 GVU655401:GVV655402 GLY655401:GLZ655402 GCC655401:GCD655402 FSG655401:FSH655402 FIK655401:FIL655402 EYO655401:EYP655402 EOS655401:EOT655402 EEW655401:EEX655402 DVA655401:DVB655402 DLE655401:DLF655402 DBI655401:DBJ655402 CRM655401:CRN655402 CHQ655401:CHR655402 BXU655401:BXV655402 BNY655401:BNZ655402 BEC655401:BED655402 AUG655401:AUH655402 AKK655401:AKL655402 AAO655401:AAP655402 QS655401:QT655402 GW655401:GX655402 G655401:H655402 WTI589865:WTJ589866 WJM589865:WJN589866 VZQ589865:VZR589866 VPU589865:VPV589866 VFY589865:VFZ589866 UWC589865:UWD589866 UMG589865:UMH589866 UCK589865:UCL589866 TSO589865:TSP589866 TIS589865:TIT589866 SYW589865:SYX589866 SPA589865:SPB589866 SFE589865:SFF589866 RVI589865:RVJ589866 RLM589865:RLN589866 RBQ589865:RBR589866 QRU589865:QRV589866 QHY589865:QHZ589866 PYC589865:PYD589866 POG589865:POH589866 PEK589865:PEL589866 OUO589865:OUP589866 OKS589865:OKT589866 OAW589865:OAX589866 NRA589865:NRB589866 NHE589865:NHF589866 MXI589865:MXJ589866 MNM589865:MNN589866 MDQ589865:MDR589866 LTU589865:LTV589866 LJY589865:LJZ589866 LAC589865:LAD589866 KQG589865:KQH589866 KGK589865:KGL589866 JWO589865:JWP589866 JMS589865:JMT589866 JCW589865:JCX589866 ITA589865:ITB589866 IJE589865:IJF589866 HZI589865:HZJ589866 HPM589865:HPN589866 HFQ589865:HFR589866 GVU589865:GVV589866 GLY589865:GLZ589866 GCC589865:GCD589866 FSG589865:FSH589866 FIK589865:FIL589866 EYO589865:EYP589866 EOS589865:EOT589866 EEW589865:EEX589866 DVA589865:DVB589866 DLE589865:DLF589866 DBI589865:DBJ589866 CRM589865:CRN589866 CHQ589865:CHR589866 BXU589865:BXV589866 BNY589865:BNZ589866 BEC589865:BED589866 AUG589865:AUH589866 AKK589865:AKL589866 AAO589865:AAP589866 QS589865:QT589866 GW589865:GX589866 G589865:H589866 WTI524329:WTJ524330 WJM524329:WJN524330 VZQ524329:VZR524330 VPU524329:VPV524330 VFY524329:VFZ524330 UWC524329:UWD524330 UMG524329:UMH524330 UCK524329:UCL524330 TSO524329:TSP524330 TIS524329:TIT524330 SYW524329:SYX524330 SPA524329:SPB524330 SFE524329:SFF524330 RVI524329:RVJ524330 RLM524329:RLN524330 RBQ524329:RBR524330 QRU524329:QRV524330 QHY524329:QHZ524330 PYC524329:PYD524330 POG524329:POH524330 PEK524329:PEL524330 OUO524329:OUP524330 OKS524329:OKT524330 OAW524329:OAX524330 NRA524329:NRB524330 NHE524329:NHF524330 MXI524329:MXJ524330 MNM524329:MNN524330 MDQ524329:MDR524330 LTU524329:LTV524330 LJY524329:LJZ524330 LAC524329:LAD524330 KQG524329:KQH524330 KGK524329:KGL524330 JWO524329:JWP524330 JMS524329:JMT524330 JCW524329:JCX524330 ITA524329:ITB524330 IJE524329:IJF524330 HZI524329:HZJ524330 HPM524329:HPN524330 HFQ524329:HFR524330 GVU524329:GVV524330 GLY524329:GLZ524330 GCC524329:GCD524330 FSG524329:FSH524330 FIK524329:FIL524330 EYO524329:EYP524330 EOS524329:EOT524330 EEW524329:EEX524330 DVA524329:DVB524330 DLE524329:DLF524330 DBI524329:DBJ524330 CRM524329:CRN524330 CHQ524329:CHR524330 BXU524329:BXV524330 BNY524329:BNZ524330 BEC524329:BED524330 AUG524329:AUH524330 AKK524329:AKL524330 AAO524329:AAP524330 QS524329:QT524330 GW524329:GX524330 G524329:H524330 WTI458793:WTJ458794 WJM458793:WJN458794 VZQ458793:VZR458794 VPU458793:VPV458794 VFY458793:VFZ458794 UWC458793:UWD458794 UMG458793:UMH458794 UCK458793:UCL458794 TSO458793:TSP458794 TIS458793:TIT458794 SYW458793:SYX458794 SPA458793:SPB458794 SFE458793:SFF458794 RVI458793:RVJ458794 RLM458793:RLN458794 RBQ458793:RBR458794 QRU458793:QRV458794 QHY458793:QHZ458794 PYC458793:PYD458794 POG458793:POH458794 PEK458793:PEL458794 OUO458793:OUP458794 OKS458793:OKT458794 OAW458793:OAX458794 NRA458793:NRB458794 NHE458793:NHF458794 MXI458793:MXJ458794 MNM458793:MNN458794 MDQ458793:MDR458794 LTU458793:LTV458794 LJY458793:LJZ458794 LAC458793:LAD458794 KQG458793:KQH458794 KGK458793:KGL458794 JWO458793:JWP458794 JMS458793:JMT458794 JCW458793:JCX458794 ITA458793:ITB458794 IJE458793:IJF458794 HZI458793:HZJ458794 HPM458793:HPN458794 HFQ458793:HFR458794 GVU458793:GVV458794 GLY458793:GLZ458794 GCC458793:GCD458794 FSG458793:FSH458794 FIK458793:FIL458794 EYO458793:EYP458794 EOS458793:EOT458794 EEW458793:EEX458794 DVA458793:DVB458794 DLE458793:DLF458794 DBI458793:DBJ458794 CRM458793:CRN458794 CHQ458793:CHR458794 BXU458793:BXV458794 BNY458793:BNZ458794 BEC458793:BED458794 AUG458793:AUH458794 AKK458793:AKL458794 AAO458793:AAP458794 QS458793:QT458794 GW458793:GX458794 G458793:H458794 WTI393257:WTJ393258 WJM393257:WJN393258 VZQ393257:VZR393258 VPU393257:VPV393258 VFY393257:VFZ393258 UWC393257:UWD393258 UMG393257:UMH393258 UCK393257:UCL393258 TSO393257:TSP393258 TIS393257:TIT393258 SYW393257:SYX393258 SPA393257:SPB393258 SFE393257:SFF393258 RVI393257:RVJ393258 RLM393257:RLN393258 RBQ393257:RBR393258 QRU393257:QRV393258 QHY393257:QHZ393258 PYC393257:PYD393258 POG393257:POH393258 PEK393257:PEL393258 OUO393257:OUP393258 OKS393257:OKT393258 OAW393257:OAX393258 NRA393257:NRB393258 NHE393257:NHF393258 MXI393257:MXJ393258 MNM393257:MNN393258 MDQ393257:MDR393258 LTU393257:LTV393258 LJY393257:LJZ393258 LAC393257:LAD393258 KQG393257:KQH393258 KGK393257:KGL393258 JWO393257:JWP393258 JMS393257:JMT393258 JCW393257:JCX393258 ITA393257:ITB393258 IJE393257:IJF393258 HZI393257:HZJ393258 HPM393257:HPN393258 HFQ393257:HFR393258 GVU393257:GVV393258 GLY393257:GLZ393258 GCC393257:GCD393258 FSG393257:FSH393258 FIK393257:FIL393258 EYO393257:EYP393258 EOS393257:EOT393258 EEW393257:EEX393258 DVA393257:DVB393258 DLE393257:DLF393258 DBI393257:DBJ393258 CRM393257:CRN393258 CHQ393257:CHR393258 BXU393257:BXV393258 BNY393257:BNZ393258 BEC393257:BED393258 AUG393257:AUH393258 AKK393257:AKL393258 AAO393257:AAP393258 QS393257:QT393258 GW393257:GX393258 G393257:H393258 WTI327721:WTJ327722 WJM327721:WJN327722 VZQ327721:VZR327722 VPU327721:VPV327722 VFY327721:VFZ327722 UWC327721:UWD327722 UMG327721:UMH327722 UCK327721:UCL327722 TSO327721:TSP327722 TIS327721:TIT327722 SYW327721:SYX327722 SPA327721:SPB327722 SFE327721:SFF327722 RVI327721:RVJ327722 RLM327721:RLN327722 RBQ327721:RBR327722 QRU327721:QRV327722 QHY327721:QHZ327722 PYC327721:PYD327722 POG327721:POH327722 PEK327721:PEL327722 OUO327721:OUP327722 OKS327721:OKT327722 OAW327721:OAX327722 NRA327721:NRB327722 NHE327721:NHF327722 MXI327721:MXJ327722 MNM327721:MNN327722 MDQ327721:MDR327722 LTU327721:LTV327722 LJY327721:LJZ327722 LAC327721:LAD327722 KQG327721:KQH327722 KGK327721:KGL327722 JWO327721:JWP327722 JMS327721:JMT327722 JCW327721:JCX327722 ITA327721:ITB327722 IJE327721:IJF327722 HZI327721:HZJ327722 HPM327721:HPN327722 HFQ327721:HFR327722 GVU327721:GVV327722 GLY327721:GLZ327722 GCC327721:GCD327722 FSG327721:FSH327722 FIK327721:FIL327722 EYO327721:EYP327722 EOS327721:EOT327722 EEW327721:EEX327722 DVA327721:DVB327722 DLE327721:DLF327722 DBI327721:DBJ327722 CRM327721:CRN327722 CHQ327721:CHR327722 BXU327721:BXV327722 BNY327721:BNZ327722 BEC327721:BED327722 AUG327721:AUH327722 AKK327721:AKL327722 AAO327721:AAP327722 QS327721:QT327722 GW327721:GX327722 G327721:H327722 WTI262185:WTJ262186 WJM262185:WJN262186 VZQ262185:VZR262186 VPU262185:VPV262186 VFY262185:VFZ262186 UWC262185:UWD262186 UMG262185:UMH262186 UCK262185:UCL262186 TSO262185:TSP262186 TIS262185:TIT262186 SYW262185:SYX262186 SPA262185:SPB262186 SFE262185:SFF262186 RVI262185:RVJ262186 RLM262185:RLN262186 RBQ262185:RBR262186 QRU262185:QRV262186 QHY262185:QHZ262186 PYC262185:PYD262186 POG262185:POH262186 PEK262185:PEL262186 OUO262185:OUP262186 OKS262185:OKT262186 OAW262185:OAX262186 NRA262185:NRB262186 NHE262185:NHF262186 MXI262185:MXJ262186 MNM262185:MNN262186 MDQ262185:MDR262186 LTU262185:LTV262186 LJY262185:LJZ262186 LAC262185:LAD262186 KQG262185:KQH262186 KGK262185:KGL262186 JWO262185:JWP262186 JMS262185:JMT262186 JCW262185:JCX262186 ITA262185:ITB262186 IJE262185:IJF262186 HZI262185:HZJ262186 HPM262185:HPN262186 HFQ262185:HFR262186 GVU262185:GVV262186 GLY262185:GLZ262186 GCC262185:GCD262186 FSG262185:FSH262186 FIK262185:FIL262186 EYO262185:EYP262186 EOS262185:EOT262186 EEW262185:EEX262186 DVA262185:DVB262186 DLE262185:DLF262186 DBI262185:DBJ262186 CRM262185:CRN262186 CHQ262185:CHR262186 BXU262185:BXV262186 BNY262185:BNZ262186 BEC262185:BED262186 AUG262185:AUH262186 AKK262185:AKL262186 AAO262185:AAP262186 QS262185:QT262186 GW262185:GX262186 G262185:H262186 WTI196649:WTJ196650 WJM196649:WJN196650 VZQ196649:VZR196650 VPU196649:VPV196650 VFY196649:VFZ196650 UWC196649:UWD196650 UMG196649:UMH196650 UCK196649:UCL196650 TSO196649:TSP196650 TIS196649:TIT196650 SYW196649:SYX196650 SPA196649:SPB196650 SFE196649:SFF196650 RVI196649:RVJ196650 RLM196649:RLN196650 RBQ196649:RBR196650 QRU196649:QRV196650 QHY196649:QHZ196650 PYC196649:PYD196650 POG196649:POH196650 PEK196649:PEL196650 OUO196649:OUP196650 OKS196649:OKT196650 OAW196649:OAX196650 NRA196649:NRB196650 NHE196649:NHF196650 MXI196649:MXJ196650 MNM196649:MNN196650 MDQ196649:MDR196650 LTU196649:LTV196650 LJY196649:LJZ196650 LAC196649:LAD196650 KQG196649:KQH196650 KGK196649:KGL196650 JWO196649:JWP196650 JMS196649:JMT196650 JCW196649:JCX196650 ITA196649:ITB196650 IJE196649:IJF196650 HZI196649:HZJ196650 HPM196649:HPN196650 HFQ196649:HFR196650 GVU196649:GVV196650 GLY196649:GLZ196650 GCC196649:GCD196650 FSG196649:FSH196650 FIK196649:FIL196650 EYO196649:EYP196650 EOS196649:EOT196650 EEW196649:EEX196650 DVA196649:DVB196650 DLE196649:DLF196650 DBI196649:DBJ196650 CRM196649:CRN196650 CHQ196649:CHR196650 BXU196649:BXV196650 BNY196649:BNZ196650 BEC196649:BED196650 AUG196649:AUH196650 AKK196649:AKL196650 AAO196649:AAP196650 QS196649:QT196650 GW196649:GX196650 G196649:H196650 WTI131113:WTJ131114 WJM131113:WJN131114 VZQ131113:VZR131114 VPU131113:VPV131114 VFY131113:VFZ131114 UWC131113:UWD131114 UMG131113:UMH131114 UCK131113:UCL131114 TSO131113:TSP131114 TIS131113:TIT131114 SYW131113:SYX131114 SPA131113:SPB131114 SFE131113:SFF131114 RVI131113:RVJ131114 RLM131113:RLN131114 RBQ131113:RBR131114 QRU131113:QRV131114 QHY131113:QHZ131114 PYC131113:PYD131114 POG131113:POH131114 PEK131113:PEL131114 OUO131113:OUP131114 OKS131113:OKT131114 OAW131113:OAX131114 NRA131113:NRB131114 NHE131113:NHF131114 MXI131113:MXJ131114 MNM131113:MNN131114 MDQ131113:MDR131114 LTU131113:LTV131114 LJY131113:LJZ131114 LAC131113:LAD131114 KQG131113:KQH131114 KGK131113:KGL131114 JWO131113:JWP131114 JMS131113:JMT131114 JCW131113:JCX131114 ITA131113:ITB131114 IJE131113:IJF131114 HZI131113:HZJ131114 HPM131113:HPN131114 HFQ131113:HFR131114 GVU131113:GVV131114 GLY131113:GLZ131114 GCC131113:GCD131114 FSG131113:FSH131114 FIK131113:FIL131114 EYO131113:EYP131114 EOS131113:EOT131114 EEW131113:EEX131114 DVA131113:DVB131114 DLE131113:DLF131114 DBI131113:DBJ131114 CRM131113:CRN131114 CHQ131113:CHR131114 BXU131113:BXV131114 BNY131113:BNZ131114 BEC131113:BED131114 AUG131113:AUH131114 AKK131113:AKL131114 AAO131113:AAP131114 QS131113:QT131114 GW131113:GX131114 G131113:H131114 WTI65577:WTJ65578 WJM65577:WJN65578 VZQ65577:VZR65578 VPU65577:VPV65578 VFY65577:VFZ65578 UWC65577:UWD65578 UMG65577:UMH65578 UCK65577:UCL65578 TSO65577:TSP65578 TIS65577:TIT65578 SYW65577:SYX65578 SPA65577:SPB65578 SFE65577:SFF65578 RVI65577:RVJ65578 RLM65577:RLN65578 RBQ65577:RBR65578 QRU65577:QRV65578 QHY65577:QHZ65578 PYC65577:PYD65578 POG65577:POH65578 PEK65577:PEL65578 OUO65577:OUP65578 OKS65577:OKT65578 OAW65577:OAX65578 NRA65577:NRB65578 NHE65577:NHF65578 MXI65577:MXJ65578 MNM65577:MNN65578 MDQ65577:MDR65578 LTU65577:LTV65578 LJY65577:LJZ65578 LAC65577:LAD65578 KQG65577:KQH65578 KGK65577:KGL65578 JWO65577:JWP65578 JMS65577:JMT65578 JCW65577:JCX65578 ITA65577:ITB65578 IJE65577:IJF65578 HZI65577:HZJ65578 HPM65577:HPN65578 HFQ65577:HFR65578 GVU65577:GVV65578 GLY65577:GLZ65578 GCC65577:GCD65578 FSG65577:FSH65578 FIK65577:FIL65578 EYO65577:EYP65578 EOS65577:EOT65578 EEW65577:EEX65578 DVA65577:DVB65578 DLE65577:DLF65578 DBI65577:DBJ65578 CRM65577:CRN65578 CHQ65577:CHR65578 BXU65577:BXV65578 BNY65577:BNZ65578 BEC65577:BED65578 AUG65577:AUH65578 AKK65577:AKL65578 AAO65577:AAP65578 QS65577:QT65578 GW65577:GX65578 G65577:H65578 WTI54:WTJ55 WJM54:WJN55 VZQ54:VZR55 VPU54:VPV55 VFY54:VFZ55 UWC54:UWD55 UMG54:UMH55 UCK54:UCL55 TSO54:TSP55 TIS54:TIT55 SYW54:SYX55 SPA54:SPB55 SFE54:SFF55 RVI54:RVJ55 RLM54:RLN55 RBQ54:RBR55 QRU54:QRV55 QHY54:QHZ55 PYC54:PYD55 POG54:POH55 PEK54:PEL55 OUO54:OUP55 OKS54:OKT55 OAW54:OAX55 NRA54:NRB55 NHE54:NHF55 MXI54:MXJ55 MNM54:MNN55 MDQ54:MDR55 LTU54:LTV55 LJY54:LJZ55 LAC54:LAD55 KQG54:KQH55 KGK54:KGL55 JWO54:JWP55 JMS54:JMT55 JCW54:JCX55 ITA54:ITB55 IJE54:IJF55 HZI54:HZJ55 HPM54:HPN55 HFQ54:HFR55 GVU54:GVV55 GLY54:GLZ55 GCC54:GCD55 FSG54:FSH55 FIK54:FIL55 EYO54:EYP55 EOS54:EOT55 EEW54:EEX55 DVA54:DVB55 DLE54:DLF55 DBI54:DBJ55 CRM54:CRN55 CHQ54:CHR55 BXU54:BXV55 BNY54:BNZ55 BEC54:BED55 AUG54:AUH55 AKK54:AKL55 AAO54:AAP55 QS54:QT55 GW54:GX55 G10:H19 WTI983044:WTJ983044 WJM983044:WJN983044 VZQ983044:VZR983044 VPU983044:VPV983044 VFY983044:VFZ983044 UWC983044:UWD983044 UMG983044:UMH983044 UCK983044:UCL983044 TSO983044:TSP983044 TIS983044:TIT983044 SYW983044:SYX983044 SPA983044:SPB983044 SFE983044:SFF983044 RVI983044:RVJ983044 RLM983044:RLN983044 RBQ983044:RBR983044 QRU983044:QRV983044 QHY983044:QHZ983044 PYC983044:PYD983044 POG983044:POH983044 PEK983044:PEL983044 OUO983044:OUP983044 OKS983044:OKT983044 OAW983044:OAX983044 NRA983044:NRB983044 NHE983044:NHF983044 MXI983044:MXJ983044 MNM983044:MNN983044 MDQ983044:MDR983044 LTU983044:LTV983044 LJY983044:LJZ983044 LAC983044:LAD983044 KQG983044:KQH983044 KGK983044:KGL983044 JWO983044:JWP983044 JMS983044:JMT983044 JCW983044:JCX983044 ITA983044:ITB983044 IJE983044:IJF983044 HZI983044:HZJ983044 HPM983044:HPN983044 HFQ983044:HFR983044 GVU983044:GVV983044 GLY983044:GLZ983044 GCC983044:GCD983044 FSG983044:FSH983044 FIK983044:FIL983044 EYO983044:EYP983044 EOS983044:EOT983044 EEW983044:EEX983044 DVA983044:DVB983044 DLE983044:DLF983044 DBI983044:DBJ983044 CRM983044:CRN983044 CHQ983044:CHR983044 BXU983044:BXV983044 BNY983044:BNZ983044 BEC983044:BED983044 AUG983044:AUH983044 AKK983044:AKL983044 AAO983044:AAP983044 QS983044:QT983044 GW983044:GX983044 G983044:H983044 WTI917508:WTJ917508 WJM917508:WJN917508 VZQ917508:VZR917508 VPU917508:VPV917508 VFY917508:VFZ917508 UWC917508:UWD917508 UMG917508:UMH917508 UCK917508:UCL917508 TSO917508:TSP917508 TIS917508:TIT917508 SYW917508:SYX917508 SPA917508:SPB917508 SFE917508:SFF917508 RVI917508:RVJ917508 RLM917508:RLN917508 RBQ917508:RBR917508 QRU917508:QRV917508 QHY917508:QHZ917508 PYC917508:PYD917508 POG917508:POH917508 PEK917508:PEL917508 OUO917508:OUP917508 OKS917508:OKT917508 OAW917508:OAX917508 NRA917508:NRB917508 NHE917508:NHF917508 MXI917508:MXJ917508 MNM917508:MNN917508 MDQ917508:MDR917508 LTU917508:LTV917508 LJY917508:LJZ917508 LAC917508:LAD917508 KQG917508:KQH917508 KGK917508:KGL917508 JWO917508:JWP917508 JMS917508:JMT917508 JCW917508:JCX917508 ITA917508:ITB917508 IJE917508:IJF917508 HZI917508:HZJ917508 HPM917508:HPN917508 HFQ917508:HFR917508 GVU917508:GVV917508 GLY917508:GLZ917508 GCC917508:GCD917508 FSG917508:FSH917508 FIK917508:FIL917508 EYO917508:EYP917508 EOS917508:EOT917508 EEW917508:EEX917508 DVA917508:DVB917508 DLE917508:DLF917508 DBI917508:DBJ917508 CRM917508:CRN917508 CHQ917508:CHR917508 BXU917508:BXV917508 BNY917508:BNZ917508 BEC917508:BED917508 AUG917508:AUH917508 AKK917508:AKL917508 AAO917508:AAP917508 QS917508:QT917508 GW917508:GX917508 G917508:H917508 WTI851972:WTJ851972 WJM851972:WJN851972 VZQ851972:VZR851972 VPU851972:VPV851972 VFY851972:VFZ851972 UWC851972:UWD851972 UMG851972:UMH851972 UCK851972:UCL851972 TSO851972:TSP851972 TIS851972:TIT851972 SYW851972:SYX851972 SPA851972:SPB851972 SFE851972:SFF851972 RVI851972:RVJ851972 RLM851972:RLN851972 RBQ851972:RBR851972 QRU851972:QRV851972 QHY851972:QHZ851972 PYC851972:PYD851972 POG851972:POH851972 PEK851972:PEL851972 OUO851972:OUP851972 OKS851972:OKT851972 OAW851972:OAX851972 NRA851972:NRB851972 NHE851972:NHF851972 MXI851972:MXJ851972 MNM851972:MNN851972 MDQ851972:MDR851972 LTU851972:LTV851972 LJY851972:LJZ851972 LAC851972:LAD851972 KQG851972:KQH851972 KGK851972:KGL851972 JWO851972:JWP851972 JMS851972:JMT851972 JCW851972:JCX851972 ITA851972:ITB851972 IJE851972:IJF851972 HZI851972:HZJ851972 HPM851972:HPN851972 HFQ851972:HFR851972 GVU851972:GVV851972 GLY851972:GLZ851972 GCC851972:GCD851972 FSG851972:FSH851972 FIK851972:FIL851972 EYO851972:EYP851972 EOS851972:EOT851972 EEW851972:EEX851972 DVA851972:DVB851972 DLE851972:DLF851972 DBI851972:DBJ851972 CRM851972:CRN851972 CHQ851972:CHR851972 BXU851972:BXV851972 BNY851972:BNZ851972 BEC851972:BED851972 AUG851972:AUH851972 AKK851972:AKL851972 AAO851972:AAP851972 QS851972:QT851972 GW851972:GX851972 G851972:H851972 WTI786436:WTJ786436 WJM786436:WJN786436 VZQ786436:VZR786436 VPU786436:VPV786436 VFY786436:VFZ786436 UWC786436:UWD786436 UMG786436:UMH786436 UCK786436:UCL786436 TSO786436:TSP786436 TIS786436:TIT786436 SYW786436:SYX786436 SPA786436:SPB786436 SFE786436:SFF786436 RVI786436:RVJ786436 RLM786436:RLN786436 RBQ786436:RBR786436 QRU786436:QRV786436 QHY786436:QHZ786436 PYC786436:PYD786436 POG786436:POH786436 PEK786436:PEL786436 OUO786436:OUP786436 OKS786436:OKT786436 OAW786436:OAX786436 NRA786436:NRB786436 NHE786436:NHF786436 MXI786436:MXJ786436 MNM786436:MNN786436 MDQ786436:MDR786436 LTU786436:LTV786436 LJY786436:LJZ786436 LAC786436:LAD786436 KQG786436:KQH786436 KGK786436:KGL786436 JWO786436:JWP786436 JMS786436:JMT786436 JCW786436:JCX786436 ITA786436:ITB786436 IJE786436:IJF786436 HZI786436:HZJ786436 HPM786436:HPN786436 HFQ786436:HFR786436 GVU786436:GVV786436 GLY786436:GLZ786436 GCC786436:GCD786436 FSG786436:FSH786436 FIK786436:FIL786436 EYO786436:EYP786436 EOS786436:EOT786436 EEW786436:EEX786436 DVA786436:DVB786436 DLE786436:DLF786436 DBI786436:DBJ786436 CRM786436:CRN786436 CHQ786436:CHR786436 BXU786436:BXV786436 BNY786436:BNZ786436 BEC786436:BED786436 AUG786436:AUH786436 AKK786436:AKL786436 AAO786436:AAP786436 QS786436:QT786436 GW786436:GX786436 G786436:H786436 WTI720900:WTJ720900 WJM720900:WJN720900 VZQ720900:VZR720900 VPU720900:VPV720900 VFY720900:VFZ720900 UWC720900:UWD720900 UMG720900:UMH720900 UCK720900:UCL720900 TSO720900:TSP720900 TIS720900:TIT720900 SYW720900:SYX720900 SPA720900:SPB720900 SFE720900:SFF720900 RVI720900:RVJ720900 RLM720900:RLN720900 RBQ720900:RBR720900 QRU720900:QRV720900 QHY720900:QHZ720900 PYC720900:PYD720900 POG720900:POH720900 PEK720900:PEL720900 OUO720900:OUP720900 OKS720900:OKT720900 OAW720900:OAX720900 NRA720900:NRB720900 NHE720900:NHF720900 MXI720900:MXJ720900 MNM720900:MNN720900 MDQ720900:MDR720900 LTU720900:LTV720900 LJY720900:LJZ720900 LAC720900:LAD720900 KQG720900:KQH720900 KGK720900:KGL720900 JWO720900:JWP720900 JMS720900:JMT720900 JCW720900:JCX720900 ITA720900:ITB720900 IJE720900:IJF720900 HZI720900:HZJ720900 HPM720900:HPN720900 HFQ720900:HFR720900 GVU720900:GVV720900 GLY720900:GLZ720900 GCC720900:GCD720900 FSG720900:FSH720900 FIK720900:FIL720900 EYO720900:EYP720900 EOS720900:EOT720900 EEW720900:EEX720900 DVA720900:DVB720900 DLE720900:DLF720900 DBI720900:DBJ720900 CRM720900:CRN720900 CHQ720900:CHR720900 BXU720900:BXV720900 BNY720900:BNZ720900 BEC720900:BED720900 AUG720900:AUH720900 AKK720900:AKL720900 AAO720900:AAP720900 QS720900:QT720900 GW720900:GX720900 G720900:H720900 WTI655364:WTJ655364 WJM655364:WJN655364 VZQ655364:VZR655364 VPU655364:VPV655364 VFY655364:VFZ655364 UWC655364:UWD655364 UMG655364:UMH655364 UCK655364:UCL655364 TSO655364:TSP655364 TIS655364:TIT655364 SYW655364:SYX655364 SPA655364:SPB655364 SFE655364:SFF655364 RVI655364:RVJ655364 RLM655364:RLN655364 RBQ655364:RBR655364 QRU655364:QRV655364 QHY655364:QHZ655364 PYC655364:PYD655364 POG655364:POH655364 PEK655364:PEL655364 OUO655364:OUP655364 OKS655364:OKT655364 OAW655364:OAX655364 NRA655364:NRB655364 NHE655364:NHF655364 MXI655364:MXJ655364 MNM655364:MNN655364 MDQ655364:MDR655364 LTU655364:LTV655364 LJY655364:LJZ655364 LAC655364:LAD655364 KQG655364:KQH655364 KGK655364:KGL655364 JWO655364:JWP655364 JMS655364:JMT655364 JCW655364:JCX655364 ITA655364:ITB655364 IJE655364:IJF655364 HZI655364:HZJ655364 HPM655364:HPN655364 HFQ655364:HFR655364 GVU655364:GVV655364 GLY655364:GLZ655364 GCC655364:GCD655364 FSG655364:FSH655364 FIK655364:FIL655364 EYO655364:EYP655364 EOS655364:EOT655364 EEW655364:EEX655364 DVA655364:DVB655364 DLE655364:DLF655364 DBI655364:DBJ655364 CRM655364:CRN655364 CHQ655364:CHR655364 BXU655364:BXV655364 BNY655364:BNZ655364 BEC655364:BED655364 AUG655364:AUH655364 AKK655364:AKL655364 AAO655364:AAP655364 QS655364:QT655364 GW655364:GX655364 G655364:H655364 WTI589828:WTJ589828 WJM589828:WJN589828 VZQ589828:VZR589828 VPU589828:VPV589828 VFY589828:VFZ589828 UWC589828:UWD589828 UMG589828:UMH589828 UCK589828:UCL589828 TSO589828:TSP589828 TIS589828:TIT589828 SYW589828:SYX589828 SPA589828:SPB589828 SFE589828:SFF589828 RVI589828:RVJ589828 RLM589828:RLN589828 RBQ589828:RBR589828 QRU589828:QRV589828 QHY589828:QHZ589828 PYC589828:PYD589828 POG589828:POH589828 PEK589828:PEL589828 OUO589828:OUP589828 OKS589828:OKT589828 OAW589828:OAX589828 NRA589828:NRB589828 NHE589828:NHF589828 MXI589828:MXJ589828 MNM589828:MNN589828 MDQ589828:MDR589828 LTU589828:LTV589828 LJY589828:LJZ589828 LAC589828:LAD589828 KQG589828:KQH589828 KGK589828:KGL589828 JWO589828:JWP589828 JMS589828:JMT589828 JCW589828:JCX589828 ITA589828:ITB589828 IJE589828:IJF589828 HZI589828:HZJ589828 HPM589828:HPN589828 HFQ589828:HFR589828 GVU589828:GVV589828 GLY589828:GLZ589828 GCC589828:GCD589828 FSG589828:FSH589828 FIK589828:FIL589828 EYO589828:EYP589828 EOS589828:EOT589828 EEW589828:EEX589828 DVA589828:DVB589828 DLE589828:DLF589828 DBI589828:DBJ589828 CRM589828:CRN589828 CHQ589828:CHR589828 BXU589828:BXV589828 BNY589828:BNZ589828 BEC589828:BED589828 AUG589828:AUH589828 AKK589828:AKL589828 AAO589828:AAP589828 QS589828:QT589828 GW589828:GX589828 G589828:H589828 WTI524292:WTJ524292 WJM524292:WJN524292 VZQ524292:VZR524292 VPU524292:VPV524292 VFY524292:VFZ524292 UWC524292:UWD524292 UMG524292:UMH524292 UCK524292:UCL524292 TSO524292:TSP524292 TIS524292:TIT524292 SYW524292:SYX524292 SPA524292:SPB524292 SFE524292:SFF524292 RVI524292:RVJ524292 RLM524292:RLN524292 RBQ524292:RBR524292 QRU524292:QRV524292 QHY524292:QHZ524292 PYC524292:PYD524292 POG524292:POH524292 PEK524292:PEL524292 OUO524292:OUP524292 OKS524292:OKT524292 OAW524292:OAX524292 NRA524292:NRB524292 NHE524292:NHF524292 MXI524292:MXJ524292 MNM524292:MNN524292 MDQ524292:MDR524292 LTU524292:LTV524292 LJY524292:LJZ524292 LAC524292:LAD524292 KQG524292:KQH524292 KGK524292:KGL524292 JWO524292:JWP524292 JMS524292:JMT524292 JCW524292:JCX524292 ITA524292:ITB524292 IJE524292:IJF524292 HZI524292:HZJ524292 HPM524292:HPN524292 HFQ524292:HFR524292 GVU524292:GVV524292 GLY524292:GLZ524292 GCC524292:GCD524292 FSG524292:FSH524292 FIK524292:FIL524292 EYO524292:EYP524292 EOS524292:EOT524292 EEW524292:EEX524292 DVA524292:DVB524292 DLE524292:DLF524292 DBI524292:DBJ524292 CRM524292:CRN524292 CHQ524292:CHR524292 BXU524292:BXV524292 BNY524292:BNZ524292 BEC524292:BED524292 AUG524292:AUH524292 AKK524292:AKL524292 AAO524292:AAP524292 QS524292:QT524292 GW524292:GX524292 G524292:H524292 WTI458756:WTJ458756 WJM458756:WJN458756 VZQ458756:VZR458756 VPU458756:VPV458756 VFY458756:VFZ458756 UWC458756:UWD458756 UMG458756:UMH458756 UCK458756:UCL458756 TSO458756:TSP458756 TIS458756:TIT458756 SYW458756:SYX458756 SPA458756:SPB458756 SFE458756:SFF458756 RVI458756:RVJ458756 RLM458756:RLN458756 RBQ458756:RBR458756 QRU458756:QRV458756 QHY458756:QHZ458756 PYC458756:PYD458756 POG458756:POH458756 PEK458756:PEL458756 OUO458756:OUP458756 OKS458756:OKT458756 OAW458756:OAX458756 NRA458756:NRB458756 NHE458756:NHF458756 MXI458756:MXJ458756 MNM458756:MNN458756 MDQ458756:MDR458756 LTU458756:LTV458756 LJY458756:LJZ458756 LAC458756:LAD458756 KQG458756:KQH458756 KGK458756:KGL458756 JWO458756:JWP458756 JMS458756:JMT458756 JCW458756:JCX458756 ITA458756:ITB458756 IJE458756:IJF458756 HZI458756:HZJ458756 HPM458756:HPN458756 HFQ458756:HFR458756 GVU458756:GVV458756 GLY458756:GLZ458756 GCC458756:GCD458756 FSG458756:FSH458756 FIK458756:FIL458756 EYO458756:EYP458756 EOS458756:EOT458756 EEW458756:EEX458756 DVA458756:DVB458756 DLE458756:DLF458756 DBI458756:DBJ458756 CRM458756:CRN458756 CHQ458756:CHR458756 BXU458756:BXV458756 BNY458756:BNZ458756 BEC458756:BED458756 AUG458756:AUH458756 AKK458756:AKL458756 AAO458756:AAP458756 QS458756:QT458756 GW458756:GX458756 G458756:H458756 WTI393220:WTJ393220 WJM393220:WJN393220 VZQ393220:VZR393220 VPU393220:VPV393220 VFY393220:VFZ393220 UWC393220:UWD393220 UMG393220:UMH393220 UCK393220:UCL393220 TSO393220:TSP393220 TIS393220:TIT393220 SYW393220:SYX393220 SPA393220:SPB393220 SFE393220:SFF393220 RVI393220:RVJ393220 RLM393220:RLN393220 RBQ393220:RBR393220 QRU393220:QRV393220 QHY393220:QHZ393220 PYC393220:PYD393220 POG393220:POH393220 PEK393220:PEL393220 OUO393220:OUP393220 OKS393220:OKT393220 OAW393220:OAX393220 NRA393220:NRB393220 NHE393220:NHF393220 MXI393220:MXJ393220 MNM393220:MNN393220 MDQ393220:MDR393220 LTU393220:LTV393220 LJY393220:LJZ393220 LAC393220:LAD393220 KQG393220:KQH393220 KGK393220:KGL393220 JWO393220:JWP393220 JMS393220:JMT393220 JCW393220:JCX393220 ITA393220:ITB393220 IJE393220:IJF393220 HZI393220:HZJ393220 HPM393220:HPN393220 HFQ393220:HFR393220 GVU393220:GVV393220 GLY393220:GLZ393220 GCC393220:GCD393220 FSG393220:FSH393220 FIK393220:FIL393220 EYO393220:EYP393220 EOS393220:EOT393220 EEW393220:EEX393220 DVA393220:DVB393220 DLE393220:DLF393220 DBI393220:DBJ393220 CRM393220:CRN393220 CHQ393220:CHR393220 BXU393220:BXV393220 BNY393220:BNZ393220 BEC393220:BED393220 AUG393220:AUH393220 AKK393220:AKL393220 AAO393220:AAP393220 QS393220:QT393220 GW393220:GX393220 G393220:H393220 WTI327684:WTJ327684 WJM327684:WJN327684 VZQ327684:VZR327684 VPU327684:VPV327684 VFY327684:VFZ327684 UWC327684:UWD327684 UMG327684:UMH327684 UCK327684:UCL327684 TSO327684:TSP327684 TIS327684:TIT327684 SYW327684:SYX327684 SPA327684:SPB327684 SFE327684:SFF327684 RVI327684:RVJ327684 RLM327684:RLN327684 RBQ327684:RBR327684 QRU327684:QRV327684 QHY327684:QHZ327684 PYC327684:PYD327684 POG327684:POH327684 PEK327684:PEL327684 OUO327684:OUP327684 OKS327684:OKT327684 OAW327684:OAX327684 NRA327684:NRB327684 NHE327684:NHF327684 MXI327684:MXJ327684 MNM327684:MNN327684 MDQ327684:MDR327684 LTU327684:LTV327684 LJY327684:LJZ327684 LAC327684:LAD327684 KQG327684:KQH327684 KGK327684:KGL327684 JWO327684:JWP327684 JMS327684:JMT327684 JCW327684:JCX327684 ITA327684:ITB327684 IJE327684:IJF327684 HZI327684:HZJ327684 HPM327684:HPN327684 HFQ327684:HFR327684 GVU327684:GVV327684 GLY327684:GLZ327684 GCC327684:GCD327684 FSG327684:FSH327684 FIK327684:FIL327684 EYO327684:EYP327684 EOS327684:EOT327684 EEW327684:EEX327684 DVA327684:DVB327684 DLE327684:DLF327684 DBI327684:DBJ327684 CRM327684:CRN327684 CHQ327684:CHR327684 BXU327684:BXV327684 BNY327684:BNZ327684 BEC327684:BED327684 AUG327684:AUH327684 AKK327684:AKL327684 AAO327684:AAP327684 QS327684:QT327684 GW327684:GX327684 G327684:H327684 WTI262148:WTJ262148 WJM262148:WJN262148 VZQ262148:VZR262148 VPU262148:VPV262148 VFY262148:VFZ262148 UWC262148:UWD262148 UMG262148:UMH262148 UCK262148:UCL262148 TSO262148:TSP262148 TIS262148:TIT262148 SYW262148:SYX262148 SPA262148:SPB262148 SFE262148:SFF262148 RVI262148:RVJ262148 RLM262148:RLN262148 RBQ262148:RBR262148 QRU262148:QRV262148 QHY262148:QHZ262148 PYC262148:PYD262148 POG262148:POH262148 PEK262148:PEL262148 OUO262148:OUP262148 OKS262148:OKT262148 OAW262148:OAX262148 NRA262148:NRB262148 NHE262148:NHF262148 MXI262148:MXJ262148 MNM262148:MNN262148 MDQ262148:MDR262148 LTU262148:LTV262148 LJY262148:LJZ262148 LAC262148:LAD262148 KQG262148:KQH262148 KGK262148:KGL262148 JWO262148:JWP262148 JMS262148:JMT262148 JCW262148:JCX262148 ITA262148:ITB262148 IJE262148:IJF262148 HZI262148:HZJ262148 HPM262148:HPN262148 HFQ262148:HFR262148 GVU262148:GVV262148 GLY262148:GLZ262148 GCC262148:GCD262148 FSG262148:FSH262148 FIK262148:FIL262148 EYO262148:EYP262148 EOS262148:EOT262148 EEW262148:EEX262148 DVA262148:DVB262148 DLE262148:DLF262148 DBI262148:DBJ262148 CRM262148:CRN262148 CHQ262148:CHR262148 BXU262148:BXV262148 BNY262148:BNZ262148 BEC262148:BED262148 AUG262148:AUH262148 AKK262148:AKL262148 AAO262148:AAP262148 QS262148:QT262148 GW262148:GX262148 G262148:H262148 WTI196612:WTJ196612 WJM196612:WJN196612 VZQ196612:VZR196612 VPU196612:VPV196612 VFY196612:VFZ196612 UWC196612:UWD196612 UMG196612:UMH196612 UCK196612:UCL196612 TSO196612:TSP196612 TIS196612:TIT196612 SYW196612:SYX196612 SPA196612:SPB196612 SFE196612:SFF196612 RVI196612:RVJ196612 RLM196612:RLN196612 RBQ196612:RBR196612 QRU196612:QRV196612 QHY196612:QHZ196612 PYC196612:PYD196612 POG196612:POH196612 PEK196612:PEL196612 OUO196612:OUP196612 OKS196612:OKT196612 OAW196612:OAX196612 NRA196612:NRB196612 NHE196612:NHF196612 MXI196612:MXJ196612 MNM196612:MNN196612 MDQ196612:MDR196612 LTU196612:LTV196612 LJY196612:LJZ196612 LAC196612:LAD196612 KQG196612:KQH196612 KGK196612:KGL196612 JWO196612:JWP196612 JMS196612:JMT196612 JCW196612:JCX196612 ITA196612:ITB196612 IJE196612:IJF196612 HZI196612:HZJ196612 HPM196612:HPN196612 HFQ196612:HFR196612 GVU196612:GVV196612 GLY196612:GLZ196612 GCC196612:GCD196612 FSG196612:FSH196612 FIK196612:FIL196612 EYO196612:EYP196612 EOS196612:EOT196612 EEW196612:EEX196612 DVA196612:DVB196612 DLE196612:DLF196612 DBI196612:DBJ196612 CRM196612:CRN196612 CHQ196612:CHR196612 BXU196612:BXV196612 BNY196612:BNZ196612 BEC196612:BED196612 AUG196612:AUH196612 AKK196612:AKL196612 AAO196612:AAP196612 QS196612:QT196612 GW196612:GX196612 G196612:H196612 WTI131076:WTJ131076 WJM131076:WJN131076 VZQ131076:VZR131076 VPU131076:VPV131076 VFY131076:VFZ131076 UWC131076:UWD131076 UMG131076:UMH131076 UCK131076:UCL131076 TSO131076:TSP131076 TIS131076:TIT131076 SYW131076:SYX131076 SPA131076:SPB131076 SFE131076:SFF131076 RVI131076:RVJ131076 RLM131076:RLN131076 RBQ131076:RBR131076 QRU131076:QRV131076 QHY131076:QHZ131076 PYC131076:PYD131076 POG131076:POH131076 PEK131076:PEL131076 OUO131076:OUP131076 OKS131076:OKT131076 OAW131076:OAX131076 NRA131076:NRB131076 NHE131076:NHF131076 MXI131076:MXJ131076 MNM131076:MNN131076 MDQ131076:MDR131076 LTU131076:LTV131076 LJY131076:LJZ131076 LAC131076:LAD131076 KQG131076:KQH131076 KGK131076:KGL131076 JWO131076:JWP131076 JMS131076:JMT131076 JCW131076:JCX131076 ITA131076:ITB131076 IJE131076:IJF131076 HZI131076:HZJ131076 HPM131076:HPN131076 HFQ131076:HFR131076 GVU131076:GVV131076 GLY131076:GLZ131076 GCC131076:GCD131076 FSG131076:FSH131076 FIK131076:FIL131076 EYO131076:EYP131076 EOS131076:EOT131076 EEW131076:EEX131076 DVA131076:DVB131076 DLE131076:DLF131076 DBI131076:DBJ131076 CRM131076:CRN131076 CHQ131076:CHR131076 BXU131076:BXV131076 BNY131076:BNZ131076 BEC131076:BED131076 AUG131076:AUH131076 AKK131076:AKL131076 AAO131076:AAP131076 QS131076:QT131076 GW131076:GX131076 G131076:H131076 WTI65540:WTJ65540 WJM65540:WJN65540 VZQ65540:VZR65540 VPU65540:VPV65540 VFY65540:VFZ65540 UWC65540:UWD65540 UMG65540:UMH65540 UCK65540:UCL65540 TSO65540:TSP65540 TIS65540:TIT65540 SYW65540:SYX65540 SPA65540:SPB65540 SFE65540:SFF65540 RVI65540:RVJ65540 RLM65540:RLN65540 RBQ65540:RBR65540 QRU65540:QRV65540 QHY65540:QHZ65540 PYC65540:PYD65540 POG65540:POH65540 PEK65540:PEL65540 OUO65540:OUP65540 OKS65540:OKT65540 OAW65540:OAX65540 NRA65540:NRB65540 NHE65540:NHF65540 MXI65540:MXJ65540 MNM65540:MNN65540 MDQ65540:MDR65540 LTU65540:LTV65540 LJY65540:LJZ65540 LAC65540:LAD65540 KQG65540:KQH65540 KGK65540:KGL65540 JWO65540:JWP65540 JMS65540:JMT65540 JCW65540:JCX65540 ITA65540:ITB65540 IJE65540:IJF65540 HZI65540:HZJ65540 HPM65540:HPN65540 HFQ65540:HFR65540 GVU65540:GVV65540 GLY65540:GLZ65540 GCC65540:GCD65540 FSG65540:FSH65540 FIK65540:FIL65540 EYO65540:EYP65540 EOS65540:EOT65540 EEW65540:EEX65540 DVA65540:DVB65540 DLE65540:DLF65540 DBI65540:DBJ65540 CRM65540:CRN65540 CHQ65540:CHR65540 BXU65540:BXV65540 BNY65540:BNZ65540 BEC65540:BED65540 AUG65540:AUH65540 AKK65540:AKL65540 AAO65540:AAP65540 QS65540:QT65540 GW65540:GX65540 WJM10:WJN19 VZQ10:VZR19 VPU10:VPV19 VFY10:VFZ19 UWC10:UWD19 UMG10:UMH19 UCK10:UCL19 TSO10:TSP19 TIS10:TIT19 SYW10:SYX19 SPA10:SPB19 SFE10:SFF19 RVI10:RVJ19 RLM10:RLN19 RBQ10:RBR19 QRU10:QRV19 QHY10:QHZ19 PYC10:PYD19 POG10:POH19 PEK10:PEL19 OUO10:OUP19 OKS10:OKT19 OAW10:OAX19 NRA10:NRB19 NHE10:NHF19 MXI10:MXJ19 MNM10:MNN19 MDQ10:MDR19 LTU10:LTV19 LJY10:LJZ19 LAC10:LAD19 KQG10:KQH19 KGK10:KGL19 JWO10:JWP19 JMS10:JMT19 JCW10:JCX19 ITA10:ITB19 IJE10:IJF19 HZI10:HZJ19 HPM10:HPN19 HFQ10:HFR19 GVU10:GVV19 GLY10:GLZ19 GCC10:GCD19 FSG10:FSH19 FIK10:FIL19 EYO10:EYP19 EOS10:EOT19 EEW10:EEX19 DVA10:DVB19 DLE10:DLF19 DBI10:DBJ19 CRM10:CRN19 CHQ10:CHR19 BXU10:BXV19 BNY10:BNZ19 BEC10:BED19 AUG10:AUH19 AKK10:AKL19 AAO10:AAP19 QS10:QT19 GW10:GX19 WJR21:WJS30 WTN10:WTO19 VZV21:VZW30 VPZ21:VQA30 VGD21:VGE30 UWH21:UWI30 UML21:UMM30 UCP21:UCQ30 TST21:TSU30 TIX21:TIY30 SZB21:SZC30 SPF21:SPG30 SFJ21:SFK30 RVN21:RVO30 RLR21:RLS30 RBV21:RBW30 QRZ21:QSA30 QID21:QIE30 PYH21:PYI30 POL21:POM30 PEP21:PEQ30 OUT21:OUU30 OKX21:OKY30 OBB21:OBC30 NRF21:NRG30 NHJ21:NHK30 MXN21:MXO30 MNR21:MNS30 MDV21:MDW30 LTZ21:LUA30 LKD21:LKE30 LAH21:LAI30 KQL21:KQM30 KGP21:KGQ30 JWT21:JWU30 JMX21:JMY30 JDB21:JDC30 ITF21:ITG30 IJJ21:IJK30 HZN21:HZO30 HPR21:HPS30 HFV21:HFW30 GVZ21:GWA30 GMD21:GME30 GCH21:GCI30 FSL21:FSM30 FIP21:FIQ30 EYT21:EYU30 EOX21:EOY30 EFB21:EFC30 DVF21:DVG30 DLJ21:DLK30 DBN21:DBO30 CRR21:CRS30 CHV21:CHW30 BXZ21:BYA30 BOD21:BOE30 BEH21:BEI30 AUL21:AUM30 AKP21:AKQ30 AAT21:AAU30 QX21:QY30 HB21:HC30 K21:L30 WTI21:WTJ30 WJM21:WJN30 VZQ21:VZR30 VPU21:VPV30 VFY21:VFZ30 UWC21:UWD30 UMG21:UMH30 UCK21:UCL30 TSO21:TSP30 TIS21:TIT30 SYW21:SYX30 SPA21:SPB30 SFE21:SFF30 RVI21:RVJ30 RLM21:RLN30 RBQ21:RBR30 QRU21:QRV30 QHY21:QHZ30 PYC21:PYD30 POG21:POH30 PEK21:PEL30 OUO21:OUP30 OKS21:OKT30 OAW21:OAX30 NRA21:NRB30 NHE21:NHF30 MXI21:MXJ30 MNM21:MNN30 MDQ21:MDR30 LTU21:LTV30 LJY21:LJZ30 LAC21:LAD30 KQG21:KQH30 KGK21:KGL30 JWO21:JWP30 JMS21:JMT30 JCW21:JCX30 ITA21:ITB30 IJE21:IJF30 HZI21:HZJ30 HPM21:HPN30 HFQ21:HFR30 GVU21:GVV30 GLY21:GLZ30 GCC21:GCD30 FSG21:FSH30 FIK21:FIL30 EYO21:EYP30 EOS21:EOT30 EEW21:EEX30 DVA21:DVB30 DLE21:DLF30 DBI21:DBJ30 CRM21:CRN30 CHQ21:CHR30 BXU21:BXV30 BNY21:BNZ30 BEC21:BED30 AUG21:AUH30 AKK21:AKL30 AAO21:AAP30 QS21:QT30 GW21:GX30 WTN32:WTO35 K10:L19 G21:H30 WTN21:WTO30 WJR32:WJS35 VZV32:VZW35 VPZ32:VQA35 VGD32:VGE35 UWH32:UWI35 UML32:UMM35 UCP32:UCQ35 TST32:TSU35 TIX32:TIY35 SZB32:SZC35 SPF32:SPG35 SFJ32:SFK35 RVN32:RVO35 RLR32:RLS35 RBV32:RBW35 QRZ32:QSA35 QID32:QIE35 PYH32:PYI35 POL32:POM35 PEP32:PEQ35 OUT32:OUU35 OKX32:OKY35 OBB32:OBC35 NRF32:NRG35 NHJ32:NHK35 MXN32:MXO35 MNR32:MNS35 MDV32:MDW35 LTZ32:LUA35 LKD32:LKE35 LAH32:LAI35 KQL32:KQM35 KGP32:KGQ35 JWT32:JWU35 JMX32:JMY35 JDB32:JDC35 ITF32:ITG35 IJJ32:IJK35 HZN32:HZO35 HPR32:HPS35 HFV32:HFW35 GVZ32:GWA35 GMD32:GME35 GCH32:GCI35 FSL32:FSM35 FIP32:FIQ35 EYT32:EYU35 EOX32:EOY35 EFB32:EFC35 DVF32:DVG35 DLJ32:DLK35 DBN32:DBO35 CRR32:CRS35 CHV32:CHW35 BXZ32:BYA35 BOD32:BOE35 BEH32:BEI35 AUL32:AUM35 AKP32:AKQ35 AAT32:AAU35 QX32:QY35 HB32:HC35 K32:L35 WTI32:WTJ35 WJM32:WJN35 VZQ32:VZR35 VPU32:VPV35 VFY32:VFZ35 UWC32:UWD35 UMG32:UMH35 UCK32:UCL35 TSO32:TSP35 TIS32:TIT35 SYW32:SYX35 SPA32:SPB35 SFE32:SFF35 RVI32:RVJ35 RLM32:RLN35 RBQ32:RBR35 QRU32:QRV35 QHY32:QHZ35 PYC32:PYD35 POG32:POH35 PEK32:PEL35 OUO32:OUP35 OKS32:OKT35 OAW32:OAX35 NRA32:NRB35 NHE32:NHF35 MXI32:MXJ35 MNM32:MNN35 MDQ32:MDR35 LTU32:LTV35 LJY32:LJZ35 LAC32:LAD35 KQG32:KQH35 KGK32:KGL35 JWO32:JWP35 JMS32:JMT35 JCW32:JCX35 ITA32:ITB35 IJE32:IJF35 HZI32:HZJ35 HPM32:HPN35 HFQ32:HFR35 GVU32:GVV35 GLY32:GLZ35 GCC32:GCD35 FSG32:FSH35 FIK32:FIL35 EYO32:EYP35 EOS32:EOT35 EEW32:EEX35 DVA32:DVB35 DLE32:DLF35 DBI32:DBJ35 CRM32:CRN35 CHQ32:CHR35 BXU32:BXV35 BNY32:BNZ35 BEC32:BED35 AUG32:AUH35 AKK32:AKL35 AAO32:AAP35 QS32:QT35 GW32:GX35 G32:H35 K46:L52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88DDA-6A9A-471C-A644-96F11F2A5BAF}">
  <sheetPr>
    <tabColor rgb="FFFFC000"/>
    <pageSetUpPr fitToPage="1"/>
  </sheetPr>
  <dimension ref="A1:Z28"/>
  <sheetViews>
    <sheetView view="pageBreakPreview" zoomScale="86" zoomScaleNormal="69" zoomScaleSheetLayoutView="86" zoomScalePageLayoutView="70" workbookViewId="0">
      <selection activeCell="E7" sqref="E7"/>
    </sheetView>
  </sheetViews>
  <sheetFormatPr defaultColWidth="9.08984375" defaultRowHeight="12.5"/>
  <cols>
    <col min="1" max="1" width="6" style="361" customWidth="1"/>
    <col min="2" max="2" width="25.6328125" style="361" customWidth="1"/>
    <col min="3" max="10" width="13.08984375" style="361" customWidth="1"/>
    <col min="11" max="26" width="15.6328125" style="361" customWidth="1"/>
    <col min="27" max="16384" width="9.08984375" style="361"/>
  </cols>
  <sheetData>
    <row r="1" spans="1:26" s="380" customFormat="1" ht="5.15" customHeight="1">
      <c r="A1" s="379"/>
      <c r="B1" s="1059"/>
      <c r="C1" s="1059"/>
      <c r="D1" s="1059"/>
      <c r="E1" s="1059"/>
      <c r="F1" s="1059"/>
      <c r="G1" s="1059"/>
      <c r="H1" s="1059"/>
      <c r="I1" s="1059"/>
      <c r="J1" s="1059"/>
    </row>
    <row r="2" spans="1:26" s="382" customFormat="1" ht="18" customHeight="1">
      <c r="A2" s="1060" t="str">
        <f>"Project Name : " &amp;'Covering Page'!$D$4</f>
        <v>Project Name : Project X</v>
      </c>
      <c r="B2" s="1061"/>
      <c r="C2" s="1061"/>
      <c r="D2" s="1061"/>
      <c r="E2" s="381"/>
      <c r="F2" s="381"/>
      <c r="G2" s="381"/>
      <c r="H2" s="381"/>
      <c r="I2" s="381"/>
      <c r="J2" s="381"/>
      <c r="K2" s="381"/>
      <c r="L2" s="381"/>
      <c r="M2" s="381"/>
      <c r="N2" s="381"/>
      <c r="O2" s="381"/>
      <c r="P2" s="381"/>
      <c r="Q2" s="381"/>
      <c r="R2" s="381"/>
      <c r="S2" s="381"/>
      <c r="T2" s="381"/>
      <c r="U2" s="381"/>
      <c r="V2" s="381"/>
      <c r="W2" s="381"/>
      <c r="X2" s="381"/>
      <c r="Y2" s="381"/>
      <c r="Z2" s="381"/>
    </row>
    <row r="3" spans="1:26" s="382" customFormat="1" ht="18" customHeight="1">
      <c r="A3" s="1062" t="str">
        <f>'Covering Page'!D6</f>
        <v>xxx - xxxxxxx- xx</v>
      </c>
      <c r="B3" s="1063"/>
      <c r="C3" s="1063"/>
      <c r="D3" s="1063"/>
      <c r="E3" s="381"/>
      <c r="F3" s="381"/>
      <c r="G3" s="381"/>
      <c r="H3" s="381"/>
      <c r="I3" s="381"/>
      <c r="J3" s="381"/>
      <c r="K3" s="381"/>
      <c r="L3" s="381"/>
      <c r="M3" s="381"/>
      <c r="N3" s="381"/>
      <c r="O3" s="381"/>
      <c r="P3" s="381"/>
      <c r="Q3" s="381"/>
      <c r="R3" s="381"/>
      <c r="S3" s="381"/>
      <c r="T3" s="381"/>
      <c r="U3" s="381"/>
      <c r="V3" s="381"/>
      <c r="W3" s="381"/>
      <c r="X3" s="381"/>
      <c r="Y3" s="381"/>
      <c r="Z3" s="381"/>
    </row>
    <row r="4" spans="1:26" s="382" customFormat="1" ht="6.65" customHeight="1">
      <c r="A4" s="383"/>
      <c r="B4" s="383"/>
      <c r="C4" s="383"/>
      <c r="D4" s="383"/>
    </row>
    <row r="5" spans="1:26" ht="22.75" customHeight="1">
      <c r="A5" s="910" t="s">
        <v>827</v>
      </c>
      <c r="B5" s="910"/>
      <c r="C5" s="910"/>
      <c r="D5" s="910"/>
      <c r="E5" s="910"/>
      <c r="F5" s="910"/>
      <c r="G5" s="910"/>
      <c r="H5" s="910"/>
      <c r="I5" s="910"/>
      <c r="J5" s="910"/>
      <c r="K5" s="910"/>
      <c r="L5" s="910"/>
      <c r="M5" s="910"/>
      <c r="N5" s="910"/>
      <c r="O5" s="910"/>
      <c r="P5" s="910"/>
      <c r="Q5" s="910"/>
      <c r="R5" s="910"/>
      <c r="S5" s="910"/>
      <c r="T5" s="910"/>
      <c r="U5" s="910"/>
      <c r="V5" s="910"/>
      <c r="W5" s="910"/>
      <c r="X5" s="910"/>
      <c r="Y5" s="910"/>
      <c r="Z5" s="910"/>
    </row>
    <row r="6" spans="1:26" s="371" customFormat="1" ht="21" customHeight="1">
      <c r="A6" s="384" t="s">
        <v>688</v>
      </c>
      <c r="B6" s="369"/>
      <c r="C6" s="369"/>
      <c r="D6" s="370"/>
      <c r="E6" s="370"/>
      <c r="F6" s="370"/>
      <c r="G6" s="370"/>
      <c r="H6" s="370"/>
      <c r="I6" s="370"/>
      <c r="J6" s="370"/>
      <c r="K6" s="370"/>
      <c r="L6" s="363"/>
      <c r="M6" s="363"/>
      <c r="N6" s="363"/>
      <c r="O6" s="363"/>
      <c r="P6" s="363"/>
      <c r="Q6" s="363"/>
      <c r="R6" s="363"/>
      <c r="S6" s="363"/>
      <c r="T6" s="370"/>
      <c r="U6" s="370"/>
      <c r="V6" s="370"/>
      <c r="W6" s="370"/>
      <c r="X6" s="370"/>
      <c r="Y6" s="370"/>
      <c r="Z6" s="370"/>
    </row>
    <row r="7" spans="1:26" s="371" customFormat="1" ht="21" customHeight="1">
      <c r="A7" s="1077" t="s">
        <v>87</v>
      </c>
      <c r="B7" s="1077"/>
      <c r="C7" s="1075">
        <f>'Commercial Status C'!I15</f>
        <v>25000000</v>
      </c>
      <c r="D7" s="1076"/>
      <c r="E7" s="370"/>
      <c r="F7" s="370"/>
      <c r="G7" s="370"/>
      <c r="H7" s="370"/>
      <c r="I7" s="370"/>
      <c r="J7" s="370"/>
      <c r="K7" s="370"/>
      <c r="L7" s="363"/>
      <c r="M7" s="363"/>
      <c r="N7" s="363"/>
      <c r="O7" s="363"/>
      <c r="P7" s="363"/>
      <c r="Q7" s="363"/>
      <c r="R7" s="363"/>
      <c r="S7" s="363"/>
      <c r="T7" s="370"/>
      <c r="U7" s="370"/>
      <c r="V7" s="370"/>
      <c r="W7" s="370"/>
      <c r="X7" s="370"/>
      <c r="Y7" s="370"/>
      <c r="Z7" s="370"/>
    </row>
    <row r="8" spans="1:26" s="371" customFormat="1" ht="5.5" customHeight="1">
      <c r="A8" s="370"/>
      <c r="B8" s="370"/>
      <c r="C8" s="370"/>
      <c r="D8" s="370"/>
      <c r="E8" s="370"/>
      <c r="F8" s="370"/>
      <c r="G8" s="370"/>
      <c r="H8" s="370"/>
      <c r="I8" s="370"/>
      <c r="J8" s="370"/>
      <c r="K8" s="370"/>
      <c r="L8" s="363"/>
      <c r="M8" s="363"/>
      <c r="N8" s="363"/>
      <c r="O8" s="363"/>
      <c r="P8" s="363"/>
      <c r="Q8" s="363"/>
      <c r="R8" s="363"/>
      <c r="S8" s="363"/>
      <c r="T8" s="370"/>
      <c r="U8" s="370"/>
      <c r="V8" s="370"/>
      <c r="W8" s="370"/>
      <c r="X8" s="370"/>
      <c r="Y8" s="370"/>
      <c r="Z8" s="370"/>
    </row>
    <row r="9" spans="1:26" ht="22" customHeight="1">
      <c r="A9" s="1067" t="s">
        <v>679</v>
      </c>
      <c r="B9" s="1068"/>
      <c r="C9" s="360">
        <f>EOMONTH('Commercial Status C'!$D$13,0)</f>
        <v>44196</v>
      </c>
      <c r="D9" s="360">
        <f>EOMONTH('Commercial Status C'!$D$13,1)</f>
        <v>44227</v>
      </c>
      <c r="E9" s="360">
        <f>EOMONTH('Commercial Status C'!$D$13,2)</f>
        <v>44255</v>
      </c>
      <c r="F9" s="360">
        <f>EOMONTH('Commercial Status C'!$D$13,3)</f>
        <v>44286</v>
      </c>
      <c r="G9" s="360">
        <f>EOMONTH('Commercial Status C'!$D$13,4)</f>
        <v>44316</v>
      </c>
      <c r="H9" s="360">
        <f>EOMONTH('Commercial Status C'!$D$13,5)</f>
        <v>44347</v>
      </c>
      <c r="I9" s="360">
        <f>EOMONTH('Commercial Status C'!$D$13,6)</f>
        <v>44377</v>
      </c>
      <c r="J9" s="360">
        <f>EOMONTH('Commercial Status C'!$D$13,7)</f>
        <v>44408</v>
      </c>
      <c r="K9" s="360">
        <f>EOMONTH('Commercial Status C'!$D$13,8)</f>
        <v>44439</v>
      </c>
      <c r="L9" s="360">
        <f>EOMONTH('Commercial Status C'!$D$13,9)</f>
        <v>44469</v>
      </c>
      <c r="M9" s="360">
        <f>EOMONTH('Commercial Status C'!$D$13,10)</f>
        <v>44500</v>
      </c>
      <c r="N9" s="360">
        <f>EOMONTH('Commercial Status C'!$D$13,11)</f>
        <v>44530</v>
      </c>
      <c r="O9" s="360">
        <f>EOMONTH('Commercial Status C'!$D$13,12)</f>
        <v>44561</v>
      </c>
      <c r="P9" s="360">
        <f>EOMONTH('Commercial Status C'!$D$13,13)</f>
        <v>44592</v>
      </c>
      <c r="Q9" s="360">
        <f>EOMONTH('Commercial Status C'!$D$13,14)</f>
        <v>44620</v>
      </c>
      <c r="R9" s="360">
        <f>EOMONTH('Commercial Status C'!$D$13,15)</f>
        <v>44651</v>
      </c>
      <c r="S9" s="360">
        <f>EOMONTH('Commercial Status C'!$D$13,16)</f>
        <v>44681</v>
      </c>
      <c r="T9" s="360">
        <f>EOMONTH('Commercial Status C'!$D$13,17)</f>
        <v>44712</v>
      </c>
      <c r="U9" s="360">
        <f>EOMONTH('Commercial Status C'!$D$13,18)</f>
        <v>44742</v>
      </c>
      <c r="V9" s="360">
        <f>EOMONTH('Commercial Status C'!$D$13,19)</f>
        <v>44773</v>
      </c>
      <c r="W9" s="360">
        <f>EOMONTH('Commercial Status C'!$D$13,20)</f>
        <v>44804</v>
      </c>
      <c r="X9" s="360">
        <f>EOMONTH('Commercial Status C'!$D$13,21)</f>
        <v>44834</v>
      </c>
      <c r="Y9" s="360">
        <f>EOMONTH('Commercial Status C'!$D$13,22)</f>
        <v>44865</v>
      </c>
      <c r="Z9" s="360">
        <f>EOMONTH('Commercial Status C'!$D$13,23)</f>
        <v>44895</v>
      </c>
    </row>
    <row r="10" spans="1:26" ht="22" customHeight="1">
      <c r="A10" s="1073" t="s">
        <v>314</v>
      </c>
      <c r="B10" s="1074"/>
      <c r="C10" s="390">
        <v>2000</v>
      </c>
      <c r="D10" s="390">
        <v>3000</v>
      </c>
      <c r="E10" s="390">
        <v>20000</v>
      </c>
      <c r="F10" s="390">
        <v>100000</v>
      </c>
      <c r="G10" s="390">
        <v>1004000</v>
      </c>
      <c r="H10" s="390">
        <v>1908000</v>
      </c>
      <c r="I10" s="390">
        <v>2812000</v>
      </c>
      <c r="J10" s="390">
        <v>3716000</v>
      </c>
      <c r="K10" s="390">
        <v>4620000</v>
      </c>
      <c r="L10" s="390">
        <v>5524000</v>
      </c>
      <c r="M10" s="390">
        <v>6428000</v>
      </c>
      <c r="N10" s="390">
        <v>7332000</v>
      </c>
      <c r="O10" s="390">
        <v>8236000</v>
      </c>
      <c r="P10" s="390">
        <v>9140000</v>
      </c>
      <c r="Q10" s="390">
        <v>10044000</v>
      </c>
      <c r="R10" s="390">
        <v>10948000</v>
      </c>
      <c r="S10" s="390">
        <v>11852000</v>
      </c>
      <c r="T10" s="390">
        <v>3322000</v>
      </c>
      <c r="U10" s="390">
        <v>323000</v>
      </c>
      <c r="V10" s="390">
        <v>3200030</v>
      </c>
      <c r="W10" s="390">
        <v>100000</v>
      </c>
      <c r="X10" s="390">
        <v>1004000</v>
      </c>
      <c r="Y10" s="390">
        <v>1908000</v>
      </c>
      <c r="Z10" s="390">
        <v>2812000</v>
      </c>
    </row>
    <row r="11" spans="1:26" ht="22" customHeight="1">
      <c r="A11" s="935" t="s">
        <v>326</v>
      </c>
      <c r="B11" s="936" t="s">
        <v>316</v>
      </c>
      <c r="C11" s="385">
        <f t="shared" ref="C11:Z11" si="0">C10/$C$7</f>
        <v>8.0000000000000007E-5</v>
      </c>
      <c r="D11" s="385">
        <f t="shared" si="0"/>
        <v>1.2E-4</v>
      </c>
      <c r="E11" s="385">
        <f t="shared" si="0"/>
        <v>8.0000000000000004E-4</v>
      </c>
      <c r="F11" s="385">
        <f t="shared" si="0"/>
        <v>4.0000000000000001E-3</v>
      </c>
      <c r="G11" s="385">
        <f t="shared" si="0"/>
        <v>4.0160000000000001E-2</v>
      </c>
      <c r="H11" s="385">
        <f t="shared" si="0"/>
        <v>7.6319999999999999E-2</v>
      </c>
      <c r="I11" s="385">
        <f t="shared" si="0"/>
        <v>0.11248</v>
      </c>
      <c r="J11" s="385">
        <f t="shared" si="0"/>
        <v>0.14863999999999999</v>
      </c>
      <c r="K11" s="385">
        <f t="shared" si="0"/>
        <v>0.18479999999999999</v>
      </c>
      <c r="L11" s="385">
        <f t="shared" si="0"/>
        <v>0.22095999999999999</v>
      </c>
      <c r="M11" s="385">
        <f t="shared" si="0"/>
        <v>0.25712000000000002</v>
      </c>
      <c r="N11" s="385">
        <f t="shared" si="0"/>
        <v>0.29327999999999999</v>
      </c>
      <c r="O11" s="385">
        <f t="shared" si="0"/>
        <v>0.32944000000000001</v>
      </c>
      <c r="P11" s="385">
        <f t="shared" si="0"/>
        <v>0.36559999999999998</v>
      </c>
      <c r="Q11" s="385">
        <f t="shared" si="0"/>
        <v>0.40176000000000001</v>
      </c>
      <c r="R11" s="385">
        <f t="shared" si="0"/>
        <v>0.43791999999999998</v>
      </c>
      <c r="S11" s="385">
        <f t="shared" si="0"/>
        <v>0.47408</v>
      </c>
      <c r="T11" s="385">
        <f t="shared" si="0"/>
        <v>0.13288</v>
      </c>
      <c r="U11" s="385">
        <f t="shared" si="0"/>
        <v>1.2919999999999999E-2</v>
      </c>
      <c r="V11" s="385">
        <f t="shared" si="0"/>
        <v>0.12800120000000001</v>
      </c>
      <c r="W11" s="385">
        <f t="shared" si="0"/>
        <v>4.0000000000000001E-3</v>
      </c>
      <c r="X11" s="385">
        <f t="shared" si="0"/>
        <v>4.0160000000000001E-2</v>
      </c>
      <c r="Y11" s="385">
        <f t="shared" si="0"/>
        <v>7.6319999999999999E-2</v>
      </c>
      <c r="Z11" s="385">
        <f t="shared" si="0"/>
        <v>0.11248</v>
      </c>
    </row>
    <row r="12" spans="1:26" ht="22" customHeight="1">
      <c r="A12" s="1073" t="s">
        <v>318</v>
      </c>
      <c r="B12" s="1074" t="s">
        <v>318</v>
      </c>
      <c r="C12" s="390">
        <v>3000</v>
      </c>
      <c r="D12" s="390">
        <v>4000</v>
      </c>
      <c r="E12" s="390">
        <v>20000</v>
      </c>
      <c r="F12" s="390">
        <v>100000</v>
      </c>
      <c r="G12" s="390">
        <v>1004000</v>
      </c>
      <c r="H12" s="390">
        <v>1908000</v>
      </c>
      <c r="I12" s="390">
        <v>2812000</v>
      </c>
      <c r="J12" s="390">
        <v>3716000</v>
      </c>
      <c r="K12" s="390">
        <v>4620000</v>
      </c>
      <c r="L12" s="390">
        <v>5524000</v>
      </c>
      <c r="M12" s="390">
        <v>6428000</v>
      </c>
      <c r="N12" s="390">
        <v>5000000</v>
      </c>
      <c r="O12" s="390">
        <v>8236000</v>
      </c>
      <c r="P12" s="390">
        <v>9140000</v>
      </c>
      <c r="Q12" s="390">
        <v>10044000</v>
      </c>
      <c r="R12" s="390">
        <v>10948000</v>
      </c>
      <c r="S12" s="390">
        <v>11852000</v>
      </c>
      <c r="T12" s="390">
        <v>3322000</v>
      </c>
      <c r="U12" s="390">
        <v>323000</v>
      </c>
      <c r="V12" s="390">
        <v>3200030</v>
      </c>
      <c r="W12" s="390">
        <v>5000</v>
      </c>
      <c r="X12" s="390">
        <v>500000</v>
      </c>
      <c r="Y12" s="390">
        <v>500000</v>
      </c>
      <c r="Z12" s="390">
        <v>1000000</v>
      </c>
    </row>
    <row r="13" spans="1:26" ht="22" customHeight="1">
      <c r="A13" s="935" t="s">
        <v>327</v>
      </c>
      <c r="B13" s="936" t="s">
        <v>320</v>
      </c>
      <c r="C13" s="385">
        <f t="shared" ref="C13:Z13" si="1">C12/$C$7</f>
        <v>1.2E-4</v>
      </c>
      <c r="D13" s="385">
        <f t="shared" si="1"/>
        <v>1.6000000000000001E-4</v>
      </c>
      <c r="E13" s="385">
        <f t="shared" si="1"/>
        <v>8.0000000000000004E-4</v>
      </c>
      <c r="F13" s="385">
        <f t="shared" si="1"/>
        <v>4.0000000000000001E-3</v>
      </c>
      <c r="G13" s="385">
        <f t="shared" si="1"/>
        <v>4.0160000000000001E-2</v>
      </c>
      <c r="H13" s="385">
        <f t="shared" si="1"/>
        <v>7.6319999999999999E-2</v>
      </c>
      <c r="I13" s="385">
        <f t="shared" si="1"/>
        <v>0.11248</v>
      </c>
      <c r="J13" s="385">
        <f t="shared" si="1"/>
        <v>0.14863999999999999</v>
      </c>
      <c r="K13" s="385">
        <f t="shared" si="1"/>
        <v>0.18479999999999999</v>
      </c>
      <c r="L13" s="385">
        <f t="shared" si="1"/>
        <v>0.22095999999999999</v>
      </c>
      <c r="M13" s="385">
        <f t="shared" si="1"/>
        <v>0.25712000000000002</v>
      </c>
      <c r="N13" s="385">
        <f t="shared" si="1"/>
        <v>0.2</v>
      </c>
      <c r="O13" s="385">
        <f t="shared" si="1"/>
        <v>0.32944000000000001</v>
      </c>
      <c r="P13" s="385">
        <f t="shared" si="1"/>
        <v>0.36559999999999998</v>
      </c>
      <c r="Q13" s="385">
        <f t="shared" si="1"/>
        <v>0.40176000000000001</v>
      </c>
      <c r="R13" s="385">
        <f t="shared" si="1"/>
        <v>0.43791999999999998</v>
      </c>
      <c r="S13" s="385">
        <f t="shared" si="1"/>
        <v>0.47408</v>
      </c>
      <c r="T13" s="385">
        <f t="shared" si="1"/>
        <v>0.13288</v>
      </c>
      <c r="U13" s="385">
        <f t="shared" si="1"/>
        <v>1.2919999999999999E-2</v>
      </c>
      <c r="V13" s="385">
        <f t="shared" si="1"/>
        <v>0.12800120000000001</v>
      </c>
      <c r="W13" s="385">
        <f t="shared" si="1"/>
        <v>2.0000000000000001E-4</v>
      </c>
      <c r="X13" s="385">
        <f t="shared" si="1"/>
        <v>0.02</v>
      </c>
      <c r="Y13" s="385">
        <f t="shared" si="1"/>
        <v>0.02</v>
      </c>
      <c r="Z13" s="385">
        <f t="shared" si="1"/>
        <v>0.04</v>
      </c>
    </row>
    <row r="14" spans="1:26" ht="22" customHeight="1">
      <c r="A14" s="935" t="s">
        <v>664</v>
      </c>
      <c r="B14" s="936" t="s">
        <v>315</v>
      </c>
      <c r="C14" s="386">
        <f>C10</f>
        <v>2000</v>
      </c>
      <c r="D14" s="386">
        <f>C14+D10</f>
        <v>5000</v>
      </c>
      <c r="E14" s="386">
        <f t="shared" ref="E14:G14" si="2">D14+E10</f>
        <v>25000</v>
      </c>
      <c r="F14" s="386">
        <f t="shared" si="2"/>
        <v>125000</v>
      </c>
      <c r="G14" s="386">
        <f t="shared" si="2"/>
        <v>1129000</v>
      </c>
      <c r="H14" s="386">
        <f t="shared" ref="H14" si="3">G14+H10</f>
        <v>3037000</v>
      </c>
      <c r="I14" s="386">
        <f t="shared" ref="I14" si="4">H14+I10</f>
        <v>5849000</v>
      </c>
      <c r="J14" s="386">
        <f t="shared" ref="J14" si="5">I14+J10</f>
        <v>9565000</v>
      </c>
      <c r="K14" s="386">
        <f t="shared" ref="K14" si="6">J14+K10</f>
        <v>14185000</v>
      </c>
      <c r="L14" s="386">
        <f t="shared" ref="L14" si="7">K14+L10</f>
        <v>19709000</v>
      </c>
      <c r="M14" s="386">
        <f t="shared" ref="M14" si="8">L14+M10</f>
        <v>26137000</v>
      </c>
      <c r="N14" s="386">
        <f t="shared" ref="N14" si="9">M14+N10</f>
        <v>33469000</v>
      </c>
      <c r="O14" s="386">
        <f t="shared" ref="O14" si="10">N14+O10</f>
        <v>41705000</v>
      </c>
      <c r="P14" s="386">
        <f t="shared" ref="P14" si="11">O14+P10</f>
        <v>50845000</v>
      </c>
      <c r="Q14" s="386">
        <f t="shared" ref="Q14" si="12">P14+Q10</f>
        <v>60889000</v>
      </c>
      <c r="R14" s="386">
        <f t="shared" ref="R14" si="13">Q14+R10</f>
        <v>71837000</v>
      </c>
      <c r="S14" s="386">
        <f t="shared" ref="S14" si="14">R14+S10</f>
        <v>83689000</v>
      </c>
      <c r="T14" s="386">
        <f t="shared" ref="T14" si="15">S14+T10</f>
        <v>87011000</v>
      </c>
      <c r="U14" s="386">
        <f t="shared" ref="U14" si="16">T14+U10</f>
        <v>87334000</v>
      </c>
      <c r="V14" s="386">
        <f t="shared" ref="V14" si="17">U14+V10</f>
        <v>90534030</v>
      </c>
      <c r="W14" s="386">
        <f t="shared" ref="W14" si="18">V14+W10</f>
        <v>90634030</v>
      </c>
      <c r="X14" s="386">
        <f t="shared" ref="X14" si="19">W14+X10</f>
        <v>91638030</v>
      </c>
      <c r="Y14" s="386">
        <f t="shared" ref="Y14" si="20">X14+Y10</f>
        <v>93546030</v>
      </c>
      <c r="Z14" s="386">
        <f t="shared" ref="Z14" si="21">Y14+Z10</f>
        <v>96358030</v>
      </c>
    </row>
    <row r="15" spans="1:26" ht="22" customHeight="1">
      <c r="A15" s="935" t="s">
        <v>660</v>
      </c>
      <c r="B15" s="936" t="s">
        <v>317</v>
      </c>
      <c r="C15" s="385">
        <f t="shared" ref="C15:Z15" si="22">C14/$C$7</f>
        <v>8.0000000000000007E-5</v>
      </c>
      <c r="D15" s="385">
        <f t="shared" si="22"/>
        <v>2.0000000000000001E-4</v>
      </c>
      <c r="E15" s="385">
        <f t="shared" si="22"/>
        <v>1E-3</v>
      </c>
      <c r="F15" s="385">
        <f t="shared" si="22"/>
        <v>5.0000000000000001E-3</v>
      </c>
      <c r="G15" s="385">
        <f t="shared" si="22"/>
        <v>4.5159999999999999E-2</v>
      </c>
      <c r="H15" s="385">
        <f t="shared" si="22"/>
        <v>0.12148</v>
      </c>
      <c r="I15" s="385">
        <f t="shared" si="22"/>
        <v>0.23396</v>
      </c>
      <c r="J15" s="385">
        <f t="shared" si="22"/>
        <v>0.3826</v>
      </c>
      <c r="K15" s="385">
        <f t="shared" si="22"/>
        <v>0.56740000000000002</v>
      </c>
      <c r="L15" s="385">
        <f t="shared" si="22"/>
        <v>0.78835999999999995</v>
      </c>
      <c r="M15" s="385">
        <f t="shared" si="22"/>
        <v>1.04548</v>
      </c>
      <c r="N15" s="385">
        <f t="shared" si="22"/>
        <v>1.33876</v>
      </c>
      <c r="O15" s="385">
        <f t="shared" si="22"/>
        <v>1.6681999999999999</v>
      </c>
      <c r="P15" s="385">
        <f t="shared" si="22"/>
        <v>2.0337999999999998</v>
      </c>
      <c r="Q15" s="385">
        <f t="shared" si="22"/>
        <v>2.4355600000000002</v>
      </c>
      <c r="R15" s="385">
        <f t="shared" si="22"/>
        <v>2.8734799999999998</v>
      </c>
      <c r="S15" s="385">
        <f t="shared" si="22"/>
        <v>3.3475600000000001</v>
      </c>
      <c r="T15" s="385">
        <f t="shared" si="22"/>
        <v>3.4804400000000002</v>
      </c>
      <c r="U15" s="385">
        <f t="shared" si="22"/>
        <v>3.49336</v>
      </c>
      <c r="V15" s="385">
        <f t="shared" si="22"/>
        <v>3.6213611999999999</v>
      </c>
      <c r="W15" s="385">
        <f t="shared" si="22"/>
        <v>3.6253612</v>
      </c>
      <c r="X15" s="385">
        <f t="shared" si="22"/>
        <v>3.6655212000000001</v>
      </c>
      <c r="Y15" s="385">
        <f t="shared" si="22"/>
        <v>3.7418412000000001</v>
      </c>
      <c r="Z15" s="385">
        <f t="shared" si="22"/>
        <v>3.8543211999999998</v>
      </c>
    </row>
    <row r="16" spans="1:26" ht="22" customHeight="1">
      <c r="A16" s="935" t="s">
        <v>319</v>
      </c>
      <c r="B16" s="936" t="s">
        <v>319</v>
      </c>
      <c r="C16" s="386">
        <f>C12</f>
        <v>3000</v>
      </c>
      <c r="D16" s="386">
        <f>C16+D12</f>
        <v>7000</v>
      </c>
      <c r="E16" s="386">
        <f t="shared" ref="E16:Z16" si="23">D16+E12</f>
        <v>27000</v>
      </c>
      <c r="F16" s="386">
        <f t="shared" si="23"/>
        <v>127000</v>
      </c>
      <c r="G16" s="386">
        <f t="shared" si="23"/>
        <v>1131000</v>
      </c>
      <c r="H16" s="386">
        <f t="shared" si="23"/>
        <v>3039000</v>
      </c>
      <c r="I16" s="386">
        <f t="shared" si="23"/>
        <v>5851000</v>
      </c>
      <c r="J16" s="386">
        <f t="shared" si="23"/>
        <v>9567000</v>
      </c>
      <c r="K16" s="386">
        <f t="shared" si="23"/>
        <v>14187000</v>
      </c>
      <c r="L16" s="386">
        <f t="shared" si="23"/>
        <v>19711000</v>
      </c>
      <c r="M16" s="386">
        <f t="shared" si="23"/>
        <v>26139000</v>
      </c>
      <c r="N16" s="386">
        <f t="shared" si="23"/>
        <v>31139000</v>
      </c>
      <c r="O16" s="386">
        <f t="shared" si="23"/>
        <v>39375000</v>
      </c>
      <c r="P16" s="386">
        <f t="shared" si="23"/>
        <v>48515000</v>
      </c>
      <c r="Q16" s="386">
        <f t="shared" si="23"/>
        <v>58559000</v>
      </c>
      <c r="R16" s="386">
        <f t="shared" si="23"/>
        <v>69507000</v>
      </c>
      <c r="S16" s="386">
        <f t="shared" si="23"/>
        <v>81359000</v>
      </c>
      <c r="T16" s="386">
        <f t="shared" si="23"/>
        <v>84681000</v>
      </c>
      <c r="U16" s="386">
        <f t="shared" si="23"/>
        <v>85004000</v>
      </c>
      <c r="V16" s="386">
        <f t="shared" si="23"/>
        <v>88204030</v>
      </c>
      <c r="W16" s="386">
        <f t="shared" si="23"/>
        <v>88209030</v>
      </c>
      <c r="X16" s="386">
        <f t="shared" si="23"/>
        <v>88709030</v>
      </c>
      <c r="Y16" s="386">
        <f t="shared" si="23"/>
        <v>89209030</v>
      </c>
      <c r="Z16" s="386">
        <f t="shared" si="23"/>
        <v>90209030</v>
      </c>
    </row>
    <row r="17" spans="1:26" ht="22" customHeight="1">
      <c r="A17" s="935" t="s">
        <v>661</v>
      </c>
      <c r="B17" s="936" t="s">
        <v>321</v>
      </c>
      <c r="C17" s="385">
        <f>C16/$C$7</f>
        <v>1.2E-4</v>
      </c>
      <c r="D17" s="385">
        <f>D16/$C$7</f>
        <v>2.7999999999999998E-4</v>
      </c>
      <c r="E17" s="385">
        <f>E16/$C$7</f>
        <v>1.08E-3</v>
      </c>
      <c r="F17" s="385">
        <f>F16/$C$7</f>
        <v>5.0800000000000003E-3</v>
      </c>
      <c r="G17" s="385">
        <f>G16/$C$7</f>
        <v>4.5240000000000002E-2</v>
      </c>
      <c r="H17" s="385">
        <f t="shared" ref="H17:Z17" si="24">H16/$C$7</f>
        <v>0.12156</v>
      </c>
      <c r="I17" s="385">
        <f t="shared" si="24"/>
        <v>0.23404</v>
      </c>
      <c r="J17" s="385">
        <f t="shared" si="24"/>
        <v>0.38268000000000002</v>
      </c>
      <c r="K17" s="385">
        <f t="shared" si="24"/>
        <v>0.56747999999999998</v>
      </c>
      <c r="L17" s="385">
        <f t="shared" si="24"/>
        <v>0.78844000000000003</v>
      </c>
      <c r="M17" s="385">
        <f t="shared" si="24"/>
        <v>1.04556</v>
      </c>
      <c r="N17" s="385">
        <f t="shared" si="24"/>
        <v>1.24556</v>
      </c>
      <c r="O17" s="385">
        <f t="shared" si="24"/>
        <v>1.575</v>
      </c>
      <c r="P17" s="385">
        <f t="shared" si="24"/>
        <v>1.9406000000000001</v>
      </c>
      <c r="Q17" s="385">
        <f t="shared" si="24"/>
        <v>2.3423600000000002</v>
      </c>
      <c r="R17" s="385">
        <f t="shared" si="24"/>
        <v>2.7802799999999999</v>
      </c>
      <c r="S17" s="385">
        <f t="shared" si="24"/>
        <v>3.2543600000000001</v>
      </c>
      <c r="T17" s="385">
        <f t="shared" si="24"/>
        <v>3.3872399999999998</v>
      </c>
      <c r="U17" s="385">
        <f t="shared" si="24"/>
        <v>3.4001600000000001</v>
      </c>
      <c r="V17" s="385">
        <f t="shared" si="24"/>
        <v>3.5281612</v>
      </c>
      <c r="W17" s="385">
        <f t="shared" si="24"/>
        <v>3.5283612</v>
      </c>
      <c r="X17" s="385">
        <f t="shared" si="24"/>
        <v>3.5483612</v>
      </c>
      <c r="Y17" s="385">
        <f t="shared" si="24"/>
        <v>3.5683612</v>
      </c>
      <c r="Z17" s="385">
        <f t="shared" si="24"/>
        <v>3.6083612</v>
      </c>
    </row>
    <row r="18" spans="1:26" ht="366" customHeight="1">
      <c r="A18" s="1066"/>
      <c r="B18" s="1066"/>
      <c r="C18" s="1066"/>
      <c r="D18" s="1066"/>
      <c r="E18" s="1066"/>
      <c r="F18" s="1066"/>
      <c r="G18" s="1066"/>
      <c r="H18" s="1066"/>
      <c r="I18" s="1066"/>
      <c r="J18" s="1066"/>
      <c r="K18" s="1066"/>
      <c r="L18" s="1066"/>
      <c r="M18" s="1066"/>
      <c r="N18" s="1066"/>
      <c r="O18" s="1066"/>
      <c r="P18" s="1066"/>
      <c r="Q18" s="1066"/>
      <c r="R18" s="1066"/>
      <c r="S18" s="1066"/>
      <c r="T18" s="1066"/>
      <c r="U18" s="1066"/>
      <c r="V18" s="1066"/>
      <c r="W18" s="1066"/>
      <c r="X18" s="1066"/>
      <c r="Y18" s="1066"/>
      <c r="Z18" s="1066"/>
    </row>
    <row r="19" spans="1:26" ht="23.4" customHeight="1">
      <c r="A19" s="387"/>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row>
    <row r="20" spans="1:26" ht="23.4" customHeight="1">
      <c r="A20" s="387"/>
      <c r="B20" s="387"/>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row>
    <row r="21" spans="1:26" ht="22" customHeight="1">
      <c r="A21" s="1067" t="s">
        <v>322</v>
      </c>
      <c r="B21" s="1068"/>
      <c r="C21" s="360">
        <f>EOMONTH('Commercial Status C'!$D$13,0)</f>
        <v>44196</v>
      </c>
      <c r="D21" s="360">
        <f>EOMONTH('Commercial Status C'!$D$13,1)</f>
        <v>44227</v>
      </c>
      <c r="E21" s="360">
        <f>EOMONTH('Commercial Status C'!$D$13,2)</f>
        <v>44255</v>
      </c>
      <c r="F21" s="360">
        <f>EOMONTH('Commercial Status C'!$D$13,3)</f>
        <v>44286</v>
      </c>
      <c r="G21" s="360">
        <f>EOMONTH('Commercial Status C'!$D$13,4)</f>
        <v>44316</v>
      </c>
      <c r="H21" s="360">
        <f>EOMONTH('Commercial Status C'!$D$13,5)</f>
        <v>44347</v>
      </c>
      <c r="I21" s="360">
        <f>EOMONTH('Commercial Status C'!$D$13,6)</f>
        <v>44377</v>
      </c>
      <c r="J21" s="360">
        <f>EOMONTH('Commercial Status C'!$D$13,7)</f>
        <v>44408</v>
      </c>
      <c r="K21" s="360">
        <f>EOMONTH('Commercial Status C'!$D$13,8)</f>
        <v>44439</v>
      </c>
      <c r="L21" s="360">
        <f>EOMONTH('Commercial Status C'!$D$13,9)</f>
        <v>44469</v>
      </c>
      <c r="M21" s="360">
        <f>EOMONTH('Commercial Status C'!$D$13,10)</f>
        <v>44500</v>
      </c>
      <c r="N21" s="360">
        <f>EOMONTH('Commercial Status C'!$D$13,11)</f>
        <v>44530</v>
      </c>
      <c r="O21" s="360">
        <f>EOMONTH('Commercial Status C'!$D$13,12)</f>
        <v>44561</v>
      </c>
      <c r="P21" s="360">
        <f>EOMONTH('Commercial Status C'!$D$13,13)</f>
        <v>44592</v>
      </c>
      <c r="Q21" s="360">
        <f>EOMONTH('Commercial Status C'!$D$13,14)</f>
        <v>44620</v>
      </c>
      <c r="R21" s="360">
        <f>EOMONTH('Commercial Status C'!$D$13,15)</f>
        <v>44651</v>
      </c>
      <c r="S21" s="360">
        <f>EOMONTH('Commercial Status C'!$D$13,16)</f>
        <v>44681</v>
      </c>
      <c r="T21" s="360">
        <f>EOMONTH('Commercial Status C'!$D$13,17)</f>
        <v>44712</v>
      </c>
      <c r="U21" s="360">
        <f>EOMONTH('Commercial Status C'!$D$13,18)</f>
        <v>44742</v>
      </c>
      <c r="V21" s="360">
        <f>EOMONTH('Commercial Status C'!$D$13,19)</f>
        <v>44773</v>
      </c>
      <c r="W21" s="360">
        <f>EOMONTH('Commercial Status C'!$D$13,20)</f>
        <v>44804</v>
      </c>
      <c r="X21" s="360">
        <f>EOMONTH('Commercial Status C'!$D$13,21)</f>
        <v>44834</v>
      </c>
      <c r="Y21" s="360">
        <f>EOMONTH('Commercial Status C'!$D$13,22)</f>
        <v>44865</v>
      </c>
      <c r="Z21" s="360">
        <f>EOMONTH('Commercial Status C'!$D$13,23)</f>
        <v>44895</v>
      </c>
    </row>
    <row r="22" spans="1:26" ht="22" customHeight="1">
      <c r="A22" s="1069" t="s">
        <v>48</v>
      </c>
      <c r="B22" s="1070" t="s">
        <v>323</v>
      </c>
      <c r="C22" s="389">
        <v>0.02</v>
      </c>
      <c r="D22" s="389">
        <v>0.05</v>
      </c>
      <c r="E22" s="389">
        <v>0.08</v>
      </c>
      <c r="F22" s="389">
        <v>0.11</v>
      </c>
      <c r="G22" s="389">
        <v>0.14000000000000001</v>
      </c>
      <c r="H22" s="389">
        <v>0.17</v>
      </c>
      <c r="I22" s="389">
        <v>0.2</v>
      </c>
      <c r="J22" s="389">
        <v>0.23</v>
      </c>
      <c r="K22" s="389">
        <v>0.26</v>
      </c>
      <c r="L22" s="389">
        <v>0.28999999999999998</v>
      </c>
      <c r="M22" s="389">
        <v>0.32</v>
      </c>
      <c r="N22" s="389">
        <v>0.35</v>
      </c>
      <c r="O22" s="389">
        <v>0.38</v>
      </c>
      <c r="P22" s="389">
        <v>0.41</v>
      </c>
      <c r="Q22" s="389">
        <v>0.44</v>
      </c>
      <c r="R22" s="389">
        <v>0.47</v>
      </c>
      <c r="S22" s="389">
        <v>0.5</v>
      </c>
      <c r="T22" s="389">
        <v>0.53</v>
      </c>
      <c r="U22" s="389">
        <v>0.56000000000000005</v>
      </c>
      <c r="V22" s="389">
        <v>0.59</v>
      </c>
      <c r="W22" s="389">
        <v>0.62</v>
      </c>
      <c r="X22" s="389">
        <v>0.65</v>
      </c>
      <c r="Y22" s="389">
        <v>0.68</v>
      </c>
      <c r="Z22" s="389">
        <v>0.71</v>
      </c>
    </row>
    <row r="23" spans="1:26" ht="22" customHeight="1">
      <c r="A23" s="1071" t="s">
        <v>662</v>
      </c>
      <c r="B23" s="1072" t="s">
        <v>324</v>
      </c>
      <c r="C23" s="388">
        <f>C22</f>
        <v>0.02</v>
      </c>
      <c r="D23" s="388">
        <f>D22+C23</f>
        <v>7.0000000000000007E-2</v>
      </c>
      <c r="E23" s="388">
        <f t="shared" ref="E23:Z23" si="25">E22+D23</f>
        <v>0.15000000000000002</v>
      </c>
      <c r="F23" s="388">
        <f t="shared" si="25"/>
        <v>0.26</v>
      </c>
      <c r="G23" s="388">
        <f t="shared" si="25"/>
        <v>0.4</v>
      </c>
      <c r="H23" s="388">
        <f t="shared" si="25"/>
        <v>0.57000000000000006</v>
      </c>
      <c r="I23" s="388">
        <f t="shared" si="25"/>
        <v>0.77</v>
      </c>
      <c r="J23" s="388">
        <f t="shared" si="25"/>
        <v>1</v>
      </c>
      <c r="K23" s="388">
        <f t="shared" si="25"/>
        <v>1.26</v>
      </c>
      <c r="L23" s="388">
        <f t="shared" si="25"/>
        <v>1.55</v>
      </c>
      <c r="M23" s="388">
        <f t="shared" si="25"/>
        <v>1.87</v>
      </c>
      <c r="N23" s="388">
        <f t="shared" si="25"/>
        <v>2.2200000000000002</v>
      </c>
      <c r="O23" s="388">
        <f t="shared" si="25"/>
        <v>2.6</v>
      </c>
      <c r="P23" s="388">
        <f t="shared" si="25"/>
        <v>3.0100000000000002</v>
      </c>
      <c r="Q23" s="388">
        <f t="shared" si="25"/>
        <v>3.45</v>
      </c>
      <c r="R23" s="388">
        <f t="shared" si="25"/>
        <v>3.92</v>
      </c>
      <c r="S23" s="388">
        <f t="shared" si="25"/>
        <v>4.42</v>
      </c>
      <c r="T23" s="388">
        <f t="shared" si="25"/>
        <v>4.95</v>
      </c>
      <c r="U23" s="388">
        <f t="shared" si="25"/>
        <v>5.51</v>
      </c>
      <c r="V23" s="388">
        <f t="shared" si="25"/>
        <v>6.1</v>
      </c>
      <c r="W23" s="388">
        <f t="shared" si="25"/>
        <v>6.72</v>
      </c>
      <c r="X23" s="388">
        <f t="shared" si="25"/>
        <v>7.37</v>
      </c>
      <c r="Y23" s="388">
        <f t="shared" si="25"/>
        <v>8.0500000000000007</v>
      </c>
      <c r="Z23" s="388">
        <f t="shared" si="25"/>
        <v>8.7600000000000016</v>
      </c>
    </row>
    <row r="24" spans="1:26" ht="22" customHeight="1">
      <c r="A24" s="1069" t="s">
        <v>28</v>
      </c>
      <c r="B24" s="1070" t="s">
        <v>28</v>
      </c>
      <c r="C24" s="389">
        <v>0.02</v>
      </c>
      <c r="D24" s="389">
        <v>0.06</v>
      </c>
      <c r="E24" s="389">
        <v>0.1</v>
      </c>
      <c r="F24" s="389">
        <v>0.14000000000000001</v>
      </c>
      <c r="G24" s="389">
        <v>0.18</v>
      </c>
      <c r="H24" s="389">
        <v>0.22</v>
      </c>
      <c r="I24" s="389">
        <v>0.26</v>
      </c>
      <c r="J24" s="389">
        <v>0.3</v>
      </c>
      <c r="K24" s="389">
        <v>0.34</v>
      </c>
      <c r="L24" s="389">
        <v>0.38</v>
      </c>
      <c r="M24" s="389">
        <v>0.42</v>
      </c>
      <c r="N24" s="389">
        <v>0.46</v>
      </c>
      <c r="O24" s="389">
        <v>0.5</v>
      </c>
      <c r="P24" s="389">
        <v>0.54</v>
      </c>
      <c r="Q24" s="389">
        <v>0.57999999999999996</v>
      </c>
      <c r="R24" s="389">
        <v>0.62</v>
      </c>
      <c r="S24" s="389">
        <v>0.66</v>
      </c>
      <c r="T24" s="389">
        <v>0.7</v>
      </c>
      <c r="U24" s="389">
        <v>0.74</v>
      </c>
      <c r="V24" s="389">
        <v>0.78</v>
      </c>
      <c r="W24" s="389">
        <v>0.82</v>
      </c>
      <c r="X24" s="389">
        <v>0.86</v>
      </c>
      <c r="Y24" s="389">
        <v>0.9</v>
      </c>
      <c r="Z24" s="389">
        <v>0.94</v>
      </c>
    </row>
    <row r="25" spans="1:26" ht="22" customHeight="1">
      <c r="A25" s="1071" t="s">
        <v>663</v>
      </c>
      <c r="B25" s="1072" t="s">
        <v>325</v>
      </c>
      <c r="C25" s="388">
        <f>C24</f>
        <v>0.02</v>
      </c>
      <c r="D25" s="388">
        <f>D24+C25</f>
        <v>0.08</v>
      </c>
      <c r="E25" s="388">
        <f t="shared" ref="E25" si="26">E24</f>
        <v>0.1</v>
      </c>
      <c r="F25" s="388">
        <f t="shared" ref="F25" si="27">F24+E25</f>
        <v>0.24000000000000002</v>
      </c>
      <c r="G25" s="388">
        <f t="shared" ref="G25" si="28">G24+F25</f>
        <v>0.42000000000000004</v>
      </c>
      <c r="H25" s="388">
        <f t="shared" ref="H25" si="29">H24+G25</f>
        <v>0.64</v>
      </c>
      <c r="I25" s="388">
        <f t="shared" ref="I25" si="30">I24+H25</f>
        <v>0.9</v>
      </c>
      <c r="J25" s="388">
        <f t="shared" ref="J25" si="31">J24+I25</f>
        <v>1.2</v>
      </c>
      <c r="K25" s="388">
        <f t="shared" ref="K25" si="32">K24+J25</f>
        <v>1.54</v>
      </c>
      <c r="L25" s="388">
        <f t="shared" ref="L25" si="33">L24+K25</f>
        <v>1.92</v>
      </c>
      <c r="M25" s="388">
        <f t="shared" ref="M25" si="34">M24+L25</f>
        <v>2.34</v>
      </c>
      <c r="N25" s="388">
        <f t="shared" ref="N25" si="35">N24+M25</f>
        <v>2.8</v>
      </c>
      <c r="O25" s="388">
        <f t="shared" ref="O25" si="36">O24+N25</f>
        <v>3.3</v>
      </c>
      <c r="P25" s="388">
        <f t="shared" ref="P25" si="37">P24+O25</f>
        <v>3.84</v>
      </c>
      <c r="Q25" s="388">
        <f t="shared" ref="Q25" si="38">Q24+P25</f>
        <v>4.42</v>
      </c>
      <c r="R25" s="388">
        <f t="shared" ref="R25" si="39">R24+Q25</f>
        <v>5.04</v>
      </c>
      <c r="S25" s="388">
        <f t="shared" ref="S25" si="40">S24+R25</f>
        <v>5.7</v>
      </c>
      <c r="T25" s="388">
        <f t="shared" ref="T25" si="41">T24+S25</f>
        <v>6.4</v>
      </c>
      <c r="U25" s="388">
        <f t="shared" ref="U25" si="42">U24+T25</f>
        <v>7.1400000000000006</v>
      </c>
      <c r="V25" s="388">
        <f t="shared" ref="V25" si="43">V24+U25</f>
        <v>7.9200000000000008</v>
      </c>
      <c r="W25" s="388">
        <f t="shared" ref="W25" si="44">W24+V25</f>
        <v>8.74</v>
      </c>
      <c r="X25" s="388">
        <f t="shared" ref="X25" si="45">X24+W25</f>
        <v>9.6</v>
      </c>
      <c r="Y25" s="388">
        <f t="shared" ref="Y25" si="46">Y24+X25</f>
        <v>10.5</v>
      </c>
      <c r="Z25" s="388">
        <f t="shared" ref="Z25" si="47">Z24+Y25</f>
        <v>11.44</v>
      </c>
    </row>
    <row r="26" spans="1:26" ht="355.75" customHeight="1">
      <c r="A26" s="1066"/>
      <c r="B26" s="1066"/>
      <c r="C26" s="1066"/>
      <c r="D26" s="1066"/>
      <c r="E26" s="1066"/>
      <c r="F26" s="1066"/>
      <c r="G26" s="1066"/>
      <c r="H26" s="1066"/>
      <c r="I26" s="1066"/>
      <c r="J26" s="1066"/>
      <c r="K26" s="1066"/>
      <c r="L26" s="1066"/>
      <c r="M26" s="1066"/>
      <c r="N26" s="1066"/>
      <c r="O26" s="1066"/>
      <c r="P26" s="1066"/>
      <c r="Q26" s="1066"/>
      <c r="R26" s="1066"/>
      <c r="S26" s="1066"/>
      <c r="T26" s="1066"/>
      <c r="U26" s="1066"/>
      <c r="V26" s="1066"/>
      <c r="W26" s="1066"/>
      <c r="X26" s="1066"/>
      <c r="Y26" s="1066"/>
      <c r="Z26" s="1066"/>
    </row>
    <row r="27" spans="1:26" ht="22" customHeight="1">
      <c r="B27" s="375"/>
      <c r="C27" s="375"/>
      <c r="D27" s="375"/>
      <c r="E27" s="375"/>
      <c r="F27" s="375"/>
      <c r="G27" s="375"/>
      <c r="H27" s="375"/>
    </row>
    <row r="28" spans="1:26" ht="13.5">
      <c r="B28" s="375"/>
      <c r="C28" s="375"/>
      <c r="D28" s="375"/>
      <c r="E28" s="375"/>
      <c r="F28" s="375"/>
      <c r="G28" s="375"/>
      <c r="H28" s="375"/>
    </row>
  </sheetData>
  <sheetProtection algorithmName="SHA-512" hashValue="l0ERu5ihFAQVfhkkmqeVXOPm7INQz2azvOYLXtDLGcr/5gfGXCGemXiF6nM334ezqQnkQQdHuvJsqH66tj/xLg==" saltValue="0zk36gZ9FJRAQ8UG0724fQ==" spinCount="100000" sheet="1" objects="1" scenarios="1" formatColumns="0"/>
  <mergeCells count="22">
    <mergeCell ref="B1:J1"/>
    <mergeCell ref="A2:D2"/>
    <mergeCell ref="A3:D3"/>
    <mergeCell ref="A24:B24"/>
    <mergeCell ref="A25:B25"/>
    <mergeCell ref="A13:B13"/>
    <mergeCell ref="A17:B17"/>
    <mergeCell ref="A5:Z5"/>
    <mergeCell ref="A9:B9"/>
    <mergeCell ref="A10:B10"/>
    <mergeCell ref="A14:B14"/>
    <mergeCell ref="A11:B11"/>
    <mergeCell ref="C7:D7"/>
    <mergeCell ref="A7:B7"/>
    <mergeCell ref="A12:B12"/>
    <mergeCell ref="A26:Z26"/>
    <mergeCell ref="A21:B21"/>
    <mergeCell ref="A15:B15"/>
    <mergeCell ref="A16:B16"/>
    <mergeCell ref="A18:Z18"/>
    <mergeCell ref="A22:B22"/>
    <mergeCell ref="A23:B23"/>
  </mergeCells>
  <printOptions horizontalCentered="1"/>
  <pageMargins left="0.43307086614173201" right="0.23622047244094499" top="0.98425196850393704" bottom="0.78740157480314998" header="0" footer="0"/>
  <pageSetup paperSize="9" scale="36"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ignoredErrors>
    <ignoredError sqref="C14 C16:D16 D14:S14 T14:Z14 D25:F25 C15:Z15 E16:Z16" formula="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35F3-8587-4527-89B6-CBF93C814312}">
  <sheetPr>
    <tabColor rgb="FFFFC000"/>
    <pageSetUpPr fitToPage="1"/>
  </sheetPr>
  <dimension ref="A1:AC95"/>
  <sheetViews>
    <sheetView view="pageBreakPreview" topLeftCell="A10" zoomScale="75" zoomScaleNormal="64" zoomScaleSheetLayoutView="75" zoomScalePageLayoutView="70" workbookViewId="0">
      <selection activeCell="D13" sqref="D13"/>
    </sheetView>
  </sheetViews>
  <sheetFormatPr defaultColWidth="9.08984375" defaultRowHeight="12.5"/>
  <cols>
    <col min="1" max="1" width="4.6328125" style="361" customWidth="1"/>
    <col min="2" max="2" width="17.6328125" style="361" customWidth="1"/>
    <col min="3" max="3" width="9.08984375" style="361" customWidth="1"/>
    <col min="4" max="27" width="9.54296875" style="361" customWidth="1"/>
    <col min="28" max="16384" width="9.08984375" style="361"/>
  </cols>
  <sheetData>
    <row r="1" spans="1:27" s="39" customFormat="1" ht="5.15" customHeight="1">
      <c r="A1" s="233"/>
      <c r="B1" s="962"/>
      <c r="C1" s="962"/>
      <c r="D1" s="962"/>
      <c r="E1" s="962"/>
      <c r="F1" s="962"/>
      <c r="G1" s="962"/>
      <c r="H1" s="962"/>
      <c r="I1" s="962"/>
      <c r="J1" s="962"/>
    </row>
    <row r="2" spans="1:27" s="42" customFormat="1" ht="18" customHeight="1">
      <c r="A2" s="1084" t="str">
        <f>"Project Name : " &amp;'Covering Page'!$D$4</f>
        <v>Project Name : Project X</v>
      </c>
      <c r="B2" s="1085"/>
      <c r="C2" s="1085"/>
      <c r="D2" s="1085"/>
      <c r="E2" s="41"/>
      <c r="F2" s="41"/>
      <c r="G2" s="41"/>
      <c r="H2" s="41"/>
      <c r="I2" s="41"/>
      <c r="J2" s="41"/>
      <c r="K2" s="41"/>
      <c r="L2" s="41"/>
      <c r="M2" s="41"/>
      <c r="N2" s="41"/>
      <c r="O2" s="41"/>
      <c r="P2" s="41"/>
      <c r="Q2" s="41"/>
      <c r="R2" s="41"/>
      <c r="S2" s="41"/>
      <c r="T2" s="41"/>
      <c r="U2" s="41"/>
      <c r="V2" s="41"/>
      <c r="W2" s="41"/>
      <c r="X2" s="41"/>
      <c r="Y2" s="41"/>
      <c r="Z2" s="41"/>
      <c r="AA2" s="41"/>
    </row>
    <row r="3" spans="1:27" s="42" customFormat="1" ht="18" customHeight="1">
      <c r="A3" s="1086" t="str">
        <f>'Covering Page'!D6</f>
        <v>xxx - xxxxxxx- xx</v>
      </c>
      <c r="B3" s="1087"/>
      <c r="C3" s="1087"/>
      <c r="D3" s="1087"/>
      <c r="E3" s="41"/>
      <c r="F3" s="41"/>
      <c r="G3" s="41"/>
      <c r="H3" s="41"/>
      <c r="I3" s="41"/>
      <c r="J3" s="41"/>
      <c r="K3" s="41"/>
      <c r="L3" s="41"/>
      <c r="M3" s="41"/>
      <c r="N3" s="41"/>
      <c r="O3" s="41"/>
      <c r="P3" s="41"/>
      <c r="Q3" s="41"/>
      <c r="R3" s="41"/>
      <c r="S3" s="41"/>
      <c r="T3" s="41"/>
      <c r="U3" s="41"/>
      <c r="V3" s="41"/>
      <c r="W3" s="41"/>
      <c r="X3" s="41"/>
      <c r="Y3" s="41"/>
      <c r="Z3" s="41"/>
      <c r="AA3" s="41"/>
    </row>
    <row r="4" spans="1:27" s="42" customFormat="1" ht="6.65" customHeight="1">
      <c r="A4" s="290"/>
      <c r="B4" s="290"/>
      <c r="C4" s="290"/>
      <c r="D4" s="290"/>
    </row>
    <row r="5" spans="1:27" ht="22.75" customHeight="1">
      <c r="A5" s="1082" t="s">
        <v>497</v>
      </c>
      <c r="B5" s="1082"/>
      <c r="C5" s="1082"/>
      <c r="D5" s="1082"/>
      <c r="E5" s="1082"/>
      <c r="F5" s="1082"/>
      <c r="G5" s="1082"/>
      <c r="H5" s="1082"/>
      <c r="I5" s="1082"/>
      <c r="J5" s="1082"/>
      <c r="K5" s="1082"/>
      <c r="L5" s="1082"/>
      <c r="M5" s="1082"/>
      <c r="N5" s="1082"/>
      <c r="O5" s="1082"/>
      <c r="P5" s="1082"/>
      <c r="Q5" s="1082"/>
      <c r="R5" s="1082"/>
      <c r="S5" s="1082"/>
      <c r="T5" s="1082"/>
      <c r="U5" s="1082"/>
      <c r="V5" s="1082"/>
      <c r="W5" s="1082"/>
      <c r="X5" s="1082"/>
      <c r="Y5" s="1082"/>
      <c r="Z5" s="1082"/>
      <c r="AA5" s="1082"/>
    </row>
    <row r="6" spans="1:27" s="371" customFormat="1" ht="15.65" customHeight="1">
      <c r="A6" s="368" t="s">
        <v>281</v>
      </c>
      <c r="B6" s="376"/>
      <c r="C6" s="369"/>
      <c r="D6" s="369"/>
      <c r="E6" s="370"/>
      <c r="F6" s="370"/>
      <c r="G6" s="370"/>
      <c r="H6" s="370"/>
      <c r="I6" s="370"/>
      <c r="J6" s="370"/>
      <c r="K6" s="370"/>
      <c r="L6" s="370"/>
      <c r="M6" s="363"/>
      <c r="N6" s="363"/>
      <c r="O6" s="363"/>
      <c r="P6" s="363"/>
      <c r="Q6" s="363"/>
      <c r="R6" s="363"/>
      <c r="S6" s="363"/>
      <c r="T6" s="363"/>
      <c r="U6" s="370"/>
      <c r="V6" s="370"/>
      <c r="W6" s="370"/>
      <c r="X6" s="370"/>
      <c r="Y6" s="370"/>
      <c r="Z6" s="370"/>
      <c r="AA6" s="370"/>
    </row>
    <row r="7" spans="1:27" ht="22" customHeight="1">
      <c r="A7" s="1067" t="s">
        <v>290</v>
      </c>
      <c r="B7" s="1067"/>
      <c r="C7" s="1068"/>
      <c r="D7" s="360">
        <f>EOMONTH('Commercial Status C'!$D$13,0)</f>
        <v>44196</v>
      </c>
      <c r="E7" s="360">
        <f>EOMONTH('Commercial Status C'!$D$13,1)</f>
        <v>44227</v>
      </c>
      <c r="F7" s="360">
        <f>EOMONTH('Commercial Status C'!$D$13,2)</f>
        <v>44255</v>
      </c>
      <c r="G7" s="360">
        <f>EOMONTH('Commercial Status C'!$D$13,3)</f>
        <v>44286</v>
      </c>
      <c r="H7" s="360">
        <f>EOMONTH('Commercial Status C'!$D$13,4)</f>
        <v>44316</v>
      </c>
      <c r="I7" s="360">
        <f>EOMONTH('Commercial Status C'!$D$13,5)</f>
        <v>44347</v>
      </c>
      <c r="J7" s="360">
        <f>EOMONTH('Commercial Status C'!$D$13,6)</f>
        <v>44377</v>
      </c>
      <c r="K7" s="360">
        <f>EOMONTH('Commercial Status C'!$D$13,7)</f>
        <v>44408</v>
      </c>
      <c r="L7" s="360">
        <f>EOMONTH('Commercial Status C'!$D$13,8)</f>
        <v>44439</v>
      </c>
      <c r="M7" s="360">
        <f>EOMONTH('Commercial Status C'!$D$13,9)</f>
        <v>44469</v>
      </c>
      <c r="N7" s="360">
        <f>EOMONTH('Commercial Status C'!$D$13,10)</f>
        <v>44500</v>
      </c>
      <c r="O7" s="360">
        <f>EOMONTH('Commercial Status C'!$D$13,11)</f>
        <v>44530</v>
      </c>
      <c r="P7" s="360">
        <f>EOMONTH('Commercial Status C'!$D$13,12)</f>
        <v>44561</v>
      </c>
      <c r="Q7" s="360">
        <f>EOMONTH('Commercial Status C'!$D$13,13)</f>
        <v>44592</v>
      </c>
      <c r="R7" s="360">
        <f>EOMONTH('Commercial Status C'!$D$13,14)</f>
        <v>44620</v>
      </c>
      <c r="S7" s="360">
        <f>EOMONTH('Commercial Status C'!$D$13,15)</f>
        <v>44651</v>
      </c>
      <c r="T7" s="360">
        <f>EOMONTH('Commercial Status C'!$D$13,16)</f>
        <v>44681</v>
      </c>
      <c r="U7" s="360">
        <f>EOMONTH('Commercial Status C'!$D$13,17)</f>
        <v>44712</v>
      </c>
      <c r="V7" s="360">
        <f>EOMONTH('Commercial Status C'!$D$13,18)</f>
        <v>44742</v>
      </c>
      <c r="W7" s="360">
        <f>EOMONTH('Commercial Status C'!$D$13,19)</f>
        <v>44773</v>
      </c>
      <c r="X7" s="360">
        <f>EOMONTH('Commercial Status C'!$D$13,20)</f>
        <v>44804</v>
      </c>
      <c r="Y7" s="360">
        <f>EOMONTH('Commercial Status C'!$D$13,21)</f>
        <v>44834</v>
      </c>
      <c r="Z7" s="360">
        <f>EOMONTH('Commercial Status C'!$D$13,22)</f>
        <v>44865</v>
      </c>
      <c r="AA7" s="360">
        <f>EOMONTH('Commercial Status C'!$D$13,23)</f>
        <v>44895</v>
      </c>
    </row>
    <row r="8" spans="1:27" ht="22" customHeight="1">
      <c r="A8" s="935" t="s">
        <v>284</v>
      </c>
      <c r="B8" s="936"/>
      <c r="C8" s="1083"/>
      <c r="D8" s="372">
        <f>SUMIF($C$12:$C$35,"Planned",D12:D35)</f>
        <v>22</v>
      </c>
      <c r="E8" s="372">
        <f t="shared" ref="E8:AA8" si="0">SUMIF($C$12:$C$35,"Planned",E12:E35)</f>
        <v>132</v>
      </c>
      <c r="F8" s="372">
        <f t="shared" si="0"/>
        <v>22</v>
      </c>
      <c r="G8" s="372">
        <f t="shared" si="0"/>
        <v>21</v>
      </c>
      <c r="H8" s="372">
        <f t="shared" si="0"/>
        <v>22</v>
      </c>
      <c r="I8" s="372">
        <f t="shared" si="0"/>
        <v>22</v>
      </c>
      <c r="J8" s="372">
        <f t="shared" si="0"/>
        <v>12</v>
      </c>
      <c r="K8" s="372">
        <f t="shared" si="0"/>
        <v>22</v>
      </c>
      <c r="L8" s="372">
        <f t="shared" si="0"/>
        <v>242</v>
      </c>
      <c r="M8" s="372">
        <f t="shared" si="0"/>
        <v>132</v>
      </c>
      <c r="N8" s="372">
        <f t="shared" si="0"/>
        <v>132</v>
      </c>
      <c r="O8" s="372">
        <f t="shared" si="0"/>
        <v>132</v>
      </c>
      <c r="P8" s="372">
        <f t="shared" si="0"/>
        <v>132</v>
      </c>
      <c r="Q8" s="372">
        <f t="shared" si="0"/>
        <v>132</v>
      </c>
      <c r="R8" s="372">
        <f t="shared" si="0"/>
        <v>132</v>
      </c>
      <c r="S8" s="372">
        <f t="shared" si="0"/>
        <v>132</v>
      </c>
      <c r="T8" s="372">
        <f t="shared" si="0"/>
        <v>132</v>
      </c>
      <c r="U8" s="372">
        <f t="shared" si="0"/>
        <v>132</v>
      </c>
      <c r="V8" s="372">
        <f t="shared" si="0"/>
        <v>132</v>
      </c>
      <c r="W8" s="372">
        <f t="shared" si="0"/>
        <v>132</v>
      </c>
      <c r="X8" s="372">
        <f t="shared" si="0"/>
        <v>132</v>
      </c>
      <c r="Y8" s="372">
        <f t="shared" si="0"/>
        <v>132</v>
      </c>
      <c r="Z8" s="372">
        <f t="shared" si="0"/>
        <v>22</v>
      </c>
      <c r="AA8" s="372">
        <f t="shared" si="0"/>
        <v>22</v>
      </c>
    </row>
    <row r="9" spans="1:27" ht="22" customHeight="1">
      <c r="A9" s="935" t="s">
        <v>285</v>
      </c>
      <c r="B9" s="936"/>
      <c r="C9" s="1083"/>
      <c r="D9" s="372">
        <f>SUMIF($C$12:$C$35,"Actual",D12:D35)</f>
        <v>22</v>
      </c>
      <c r="E9" s="372">
        <f t="shared" ref="E9:AA9" si="1">SUMIF($C$12:$C$35,"Actual",E12:E35)</f>
        <v>143</v>
      </c>
      <c r="F9" s="372">
        <f t="shared" si="1"/>
        <v>21</v>
      </c>
      <c r="G9" s="372">
        <f>SUMIF($C$12:$C$35,"Actual",G12:G35)</f>
        <v>9</v>
      </c>
      <c r="H9" s="372">
        <f t="shared" si="1"/>
        <v>22</v>
      </c>
      <c r="I9" s="372">
        <f t="shared" si="1"/>
        <v>22</v>
      </c>
      <c r="J9" s="372">
        <f t="shared" si="1"/>
        <v>11</v>
      </c>
      <c r="K9" s="372">
        <f t="shared" si="1"/>
        <v>21</v>
      </c>
      <c r="L9" s="372">
        <f t="shared" si="1"/>
        <v>264</v>
      </c>
      <c r="M9" s="372">
        <f t="shared" si="1"/>
        <v>143</v>
      </c>
      <c r="N9" s="372">
        <f t="shared" si="1"/>
        <v>143</v>
      </c>
      <c r="O9" s="372">
        <f t="shared" si="1"/>
        <v>143</v>
      </c>
      <c r="P9" s="372">
        <f t="shared" si="1"/>
        <v>143</v>
      </c>
      <c r="Q9" s="372">
        <f t="shared" si="1"/>
        <v>143</v>
      </c>
      <c r="R9" s="372">
        <f t="shared" si="1"/>
        <v>143</v>
      </c>
      <c r="S9" s="372">
        <f t="shared" si="1"/>
        <v>143</v>
      </c>
      <c r="T9" s="372">
        <f t="shared" si="1"/>
        <v>143</v>
      </c>
      <c r="U9" s="372">
        <f t="shared" si="1"/>
        <v>143</v>
      </c>
      <c r="V9" s="372">
        <f t="shared" si="1"/>
        <v>143</v>
      </c>
      <c r="W9" s="372">
        <f t="shared" si="1"/>
        <v>143</v>
      </c>
      <c r="X9" s="372">
        <f t="shared" si="1"/>
        <v>143</v>
      </c>
      <c r="Y9" s="372">
        <f t="shared" si="1"/>
        <v>143</v>
      </c>
      <c r="Z9" s="372">
        <f t="shared" si="1"/>
        <v>22</v>
      </c>
      <c r="AA9" s="372">
        <f t="shared" si="1"/>
        <v>22</v>
      </c>
    </row>
    <row r="10" spans="1:27" ht="22" customHeight="1">
      <c r="A10" s="935" t="s">
        <v>662</v>
      </c>
      <c r="B10" s="936"/>
      <c r="C10" s="1083"/>
      <c r="D10" s="372">
        <f>(D8*26)</f>
        <v>572</v>
      </c>
      <c r="E10" s="372">
        <f>D10+(E8*26)</f>
        <v>4004</v>
      </c>
      <c r="F10" s="372">
        <f t="shared" ref="F10:G11" si="2">E10+(F8*26)</f>
        <v>4576</v>
      </c>
      <c r="G10" s="372">
        <f t="shared" si="2"/>
        <v>5122</v>
      </c>
      <c r="H10" s="372">
        <f t="shared" ref="H10:AA10" si="3">G10+(H8*26)</f>
        <v>5694</v>
      </c>
      <c r="I10" s="372">
        <f t="shared" si="3"/>
        <v>6266</v>
      </c>
      <c r="J10" s="372">
        <f t="shared" si="3"/>
        <v>6578</v>
      </c>
      <c r="K10" s="372">
        <f t="shared" si="3"/>
        <v>7150</v>
      </c>
      <c r="L10" s="372">
        <f t="shared" si="3"/>
        <v>13442</v>
      </c>
      <c r="M10" s="372">
        <f t="shared" si="3"/>
        <v>16874</v>
      </c>
      <c r="N10" s="372">
        <f t="shared" si="3"/>
        <v>20306</v>
      </c>
      <c r="O10" s="372">
        <f t="shared" si="3"/>
        <v>23738</v>
      </c>
      <c r="P10" s="372">
        <f t="shared" si="3"/>
        <v>27170</v>
      </c>
      <c r="Q10" s="372">
        <f t="shared" si="3"/>
        <v>30602</v>
      </c>
      <c r="R10" s="372">
        <f t="shared" si="3"/>
        <v>34034</v>
      </c>
      <c r="S10" s="372">
        <f t="shared" si="3"/>
        <v>37466</v>
      </c>
      <c r="T10" s="372">
        <f t="shared" si="3"/>
        <v>40898</v>
      </c>
      <c r="U10" s="372">
        <f t="shared" si="3"/>
        <v>44330</v>
      </c>
      <c r="V10" s="372">
        <f t="shared" si="3"/>
        <v>47762</v>
      </c>
      <c r="W10" s="372">
        <f t="shared" si="3"/>
        <v>51194</v>
      </c>
      <c r="X10" s="372">
        <f t="shared" si="3"/>
        <v>54626</v>
      </c>
      <c r="Y10" s="372">
        <f t="shared" si="3"/>
        <v>58058</v>
      </c>
      <c r="Z10" s="372">
        <f t="shared" si="3"/>
        <v>58630</v>
      </c>
      <c r="AA10" s="372">
        <f t="shared" si="3"/>
        <v>59202</v>
      </c>
    </row>
    <row r="11" spans="1:27" ht="22" customHeight="1">
      <c r="A11" s="935" t="s">
        <v>663</v>
      </c>
      <c r="B11" s="936"/>
      <c r="C11" s="1083"/>
      <c r="D11" s="372">
        <f>(D9*26)</f>
        <v>572</v>
      </c>
      <c r="E11" s="372">
        <f>D11+(E9*26)</f>
        <v>4290</v>
      </c>
      <c r="F11" s="372">
        <f t="shared" si="2"/>
        <v>4836</v>
      </c>
      <c r="G11" s="372">
        <f t="shared" si="2"/>
        <v>5070</v>
      </c>
      <c r="H11" s="372">
        <f t="shared" ref="H11:AA11" si="4">G11+(H9*26)</f>
        <v>5642</v>
      </c>
      <c r="I11" s="372">
        <f t="shared" si="4"/>
        <v>6214</v>
      </c>
      <c r="J11" s="372">
        <f t="shared" si="4"/>
        <v>6500</v>
      </c>
      <c r="K11" s="372">
        <f t="shared" si="4"/>
        <v>7046</v>
      </c>
      <c r="L11" s="372">
        <f t="shared" si="4"/>
        <v>13910</v>
      </c>
      <c r="M11" s="372">
        <f t="shared" si="4"/>
        <v>17628</v>
      </c>
      <c r="N11" s="372">
        <f t="shared" si="4"/>
        <v>21346</v>
      </c>
      <c r="O11" s="372">
        <f t="shared" si="4"/>
        <v>25064</v>
      </c>
      <c r="P11" s="372">
        <f t="shared" si="4"/>
        <v>28782</v>
      </c>
      <c r="Q11" s="372">
        <f t="shared" si="4"/>
        <v>32500</v>
      </c>
      <c r="R11" s="372">
        <f t="shared" si="4"/>
        <v>36218</v>
      </c>
      <c r="S11" s="372">
        <f t="shared" si="4"/>
        <v>39936</v>
      </c>
      <c r="T11" s="372">
        <f t="shared" si="4"/>
        <v>43654</v>
      </c>
      <c r="U11" s="372">
        <f t="shared" si="4"/>
        <v>47372</v>
      </c>
      <c r="V11" s="372">
        <f t="shared" si="4"/>
        <v>51090</v>
      </c>
      <c r="W11" s="372">
        <f t="shared" si="4"/>
        <v>54808</v>
      </c>
      <c r="X11" s="372">
        <f t="shared" si="4"/>
        <v>58526</v>
      </c>
      <c r="Y11" s="372">
        <f t="shared" si="4"/>
        <v>62244</v>
      </c>
      <c r="Z11" s="372">
        <f t="shared" si="4"/>
        <v>62816</v>
      </c>
      <c r="AA11" s="372">
        <f t="shared" si="4"/>
        <v>63388</v>
      </c>
    </row>
    <row r="12" spans="1:27" ht="17.5" customHeight="1">
      <c r="A12" s="1080" t="s">
        <v>292</v>
      </c>
      <c r="B12" s="1079" t="s">
        <v>303</v>
      </c>
      <c r="C12" s="373" t="s">
        <v>48</v>
      </c>
      <c r="D12" s="377">
        <v>2</v>
      </c>
      <c r="E12" s="377">
        <v>2</v>
      </c>
      <c r="F12" s="377">
        <v>2</v>
      </c>
      <c r="G12" s="377">
        <v>2</v>
      </c>
      <c r="H12" s="377">
        <v>2</v>
      </c>
      <c r="I12" s="377">
        <v>2</v>
      </c>
      <c r="J12" s="377">
        <v>2</v>
      </c>
      <c r="K12" s="377">
        <v>2</v>
      </c>
      <c r="L12" s="377">
        <v>2</v>
      </c>
      <c r="M12" s="377">
        <v>2</v>
      </c>
      <c r="N12" s="377">
        <v>2</v>
      </c>
      <c r="O12" s="377">
        <v>2</v>
      </c>
      <c r="P12" s="377">
        <v>2</v>
      </c>
      <c r="Q12" s="377">
        <v>2</v>
      </c>
      <c r="R12" s="377">
        <v>2</v>
      </c>
      <c r="S12" s="377">
        <v>2</v>
      </c>
      <c r="T12" s="377">
        <v>2</v>
      </c>
      <c r="U12" s="377">
        <v>2</v>
      </c>
      <c r="V12" s="377">
        <v>2</v>
      </c>
      <c r="W12" s="377">
        <v>2</v>
      </c>
      <c r="X12" s="377">
        <v>2</v>
      </c>
      <c r="Y12" s="377">
        <v>2</v>
      </c>
      <c r="Z12" s="377">
        <v>2</v>
      </c>
      <c r="AA12" s="377">
        <v>2</v>
      </c>
    </row>
    <row r="13" spans="1:27" ht="17.5" customHeight="1">
      <c r="A13" s="1080"/>
      <c r="B13" s="1079"/>
      <c r="C13" s="373" t="s">
        <v>28</v>
      </c>
      <c r="D13" s="378">
        <v>2</v>
      </c>
      <c r="E13" s="378">
        <v>3</v>
      </c>
      <c r="F13" s="378">
        <v>1</v>
      </c>
      <c r="G13" s="378">
        <v>1</v>
      </c>
      <c r="H13" s="378">
        <v>2</v>
      </c>
      <c r="I13" s="378">
        <v>2</v>
      </c>
      <c r="J13" s="378">
        <v>1</v>
      </c>
      <c r="K13" s="378">
        <v>1</v>
      </c>
      <c r="L13" s="378">
        <v>4</v>
      </c>
      <c r="M13" s="378">
        <v>3</v>
      </c>
      <c r="N13" s="378">
        <v>3</v>
      </c>
      <c r="O13" s="378">
        <v>3</v>
      </c>
      <c r="P13" s="378">
        <v>3</v>
      </c>
      <c r="Q13" s="378">
        <v>3</v>
      </c>
      <c r="R13" s="378">
        <v>3</v>
      </c>
      <c r="S13" s="378">
        <v>3</v>
      </c>
      <c r="T13" s="378">
        <v>3</v>
      </c>
      <c r="U13" s="378">
        <v>3</v>
      </c>
      <c r="V13" s="378">
        <v>3</v>
      </c>
      <c r="W13" s="378">
        <v>3</v>
      </c>
      <c r="X13" s="378">
        <v>3</v>
      </c>
      <c r="Y13" s="378">
        <v>3</v>
      </c>
      <c r="Z13" s="378">
        <v>2</v>
      </c>
      <c r="AA13" s="378">
        <v>2</v>
      </c>
    </row>
    <row r="14" spans="1:27" ht="17.5" customHeight="1">
      <c r="A14" s="1080"/>
      <c r="B14" s="1079" t="s">
        <v>304</v>
      </c>
      <c r="C14" s="373" t="s">
        <v>48</v>
      </c>
      <c r="D14" s="377">
        <v>2</v>
      </c>
      <c r="E14" s="377">
        <v>4</v>
      </c>
      <c r="F14" s="377">
        <v>2</v>
      </c>
      <c r="G14" s="377">
        <v>2</v>
      </c>
      <c r="H14" s="377">
        <v>2</v>
      </c>
      <c r="I14" s="377">
        <v>2</v>
      </c>
      <c r="J14" s="377">
        <v>1</v>
      </c>
      <c r="K14" s="377">
        <v>2</v>
      </c>
      <c r="L14" s="377">
        <v>6</v>
      </c>
      <c r="M14" s="377">
        <v>4</v>
      </c>
      <c r="N14" s="377">
        <v>4</v>
      </c>
      <c r="O14" s="377">
        <v>4</v>
      </c>
      <c r="P14" s="377">
        <v>4</v>
      </c>
      <c r="Q14" s="377">
        <v>4</v>
      </c>
      <c r="R14" s="377">
        <v>4</v>
      </c>
      <c r="S14" s="377">
        <v>4</v>
      </c>
      <c r="T14" s="377">
        <v>4</v>
      </c>
      <c r="U14" s="377">
        <v>4</v>
      </c>
      <c r="V14" s="377">
        <v>4</v>
      </c>
      <c r="W14" s="377">
        <v>4</v>
      </c>
      <c r="X14" s="377">
        <v>4</v>
      </c>
      <c r="Y14" s="377">
        <v>4</v>
      </c>
      <c r="Z14" s="377">
        <v>2</v>
      </c>
      <c r="AA14" s="377">
        <v>2</v>
      </c>
    </row>
    <row r="15" spans="1:27" ht="17.5" customHeight="1">
      <c r="A15" s="1080"/>
      <c r="B15" s="1079"/>
      <c r="C15" s="373" t="s">
        <v>28</v>
      </c>
      <c r="D15" s="378">
        <v>2</v>
      </c>
      <c r="E15" s="378">
        <v>5</v>
      </c>
      <c r="F15" s="378">
        <v>2</v>
      </c>
      <c r="G15" s="378">
        <v>1</v>
      </c>
      <c r="H15" s="378">
        <v>2</v>
      </c>
      <c r="I15" s="378">
        <v>2</v>
      </c>
      <c r="J15" s="378">
        <v>1</v>
      </c>
      <c r="K15" s="378">
        <v>2</v>
      </c>
      <c r="L15" s="378">
        <v>8</v>
      </c>
      <c r="M15" s="378">
        <v>5</v>
      </c>
      <c r="N15" s="378">
        <v>5</v>
      </c>
      <c r="O15" s="378">
        <v>5</v>
      </c>
      <c r="P15" s="378">
        <v>5</v>
      </c>
      <c r="Q15" s="378">
        <v>5</v>
      </c>
      <c r="R15" s="378">
        <v>5</v>
      </c>
      <c r="S15" s="378">
        <v>5</v>
      </c>
      <c r="T15" s="378">
        <v>5</v>
      </c>
      <c r="U15" s="378">
        <v>5</v>
      </c>
      <c r="V15" s="378">
        <v>5</v>
      </c>
      <c r="W15" s="378">
        <v>5</v>
      </c>
      <c r="X15" s="378">
        <v>5</v>
      </c>
      <c r="Y15" s="378">
        <v>5</v>
      </c>
      <c r="Z15" s="378">
        <v>2</v>
      </c>
      <c r="AA15" s="378">
        <v>2</v>
      </c>
    </row>
    <row r="16" spans="1:27" ht="17.5" customHeight="1">
      <c r="A16" s="1080"/>
      <c r="B16" s="1079" t="s">
        <v>305</v>
      </c>
      <c r="C16" s="373" t="s">
        <v>48</v>
      </c>
      <c r="D16" s="377">
        <v>2</v>
      </c>
      <c r="E16" s="377">
        <v>6</v>
      </c>
      <c r="F16" s="377">
        <v>2</v>
      </c>
      <c r="G16" s="377">
        <v>2</v>
      </c>
      <c r="H16" s="377">
        <v>2</v>
      </c>
      <c r="I16" s="377">
        <v>2</v>
      </c>
      <c r="J16" s="377">
        <v>1</v>
      </c>
      <c r="K16" s="377">
        <v>2</v>
      </c>
      <c r="L16" s="377">
        <v>10</v>
      </c>
      <c r="M16" s="377">
        <v>6</v>
      </c>
      <c r="N16" s="377">
        <v>6</v>
      </c>
      <c r="O16" s="377">
        <v>6</v>
      </c>
      <c r="P16" s="377">
        <v>6</v>
      </c>
      <c r="Q16" s="377">
        <v>6</v>
      </c>
      <c r="R16" s="377">
        <v>6</v>
      </c>
      <c r="S16" s="377">
        <v>6</v>
      </c>
      <c r="T16" s="377">
        <v>6</v>
      </c>
      <c r="U16" s="377">
        <v>6</v>
      </c>
      <c r="V16" s="377">
        <v>6</v>
      </c>
      <c r="W16" s="377">
        <v>6</v>
      </c>
      <c r="X16" s="377">
        <v>6</v>
      </c>
      <c r="Y16" s="377">
        <v>6</v>
      </c>
      <c r="Z16" s="377">
        <v>2</v>
      </c>
      <c r="AA16" s="377">
        <v>2</v>
      </c>
    </row>
    <row r="17" spans="1:27" ht="17.5" customHeight="1">
      <c r="A17" s="1080"/>
      <c r="B17" s="1079"/>
      <c r="C17" s="373" t="s">
        <v>28</v>
      </c>
      <c r="D17" s="378">
        <v>2</v>
      </c>
      <c r="E17" s="378">
        <v>7</v>
      </c>
      <c r="F17" s="378">
        <v>2</v>
      </c>
      <c r="G17" s="378">
        <v>1</v>
      </c>
      <c r="H17" s="378">
        <v>2</v>
      </c>
      <c r="I17" s="378">
        <v>2</v>
      </c>
      <c r="J17" s="378">
        <v>1</v>
      </c>
      <c r="K17" s="378">
        <v>2</v>
      </c>
      <c r="L17" s="378">
        <v>12</v>
      </c>
      <c r="M17" s="378">
        <v>7</v>
      </c>
      <c r="N17" s="378">
        <v>7</v>
      </c>
      <c r="O17" s="378">
        <v>7</v>
      </c>
      <c r="P17" s="378">
        <v>7</v>
      </c>
      <c r="Q17" s="378">
        <v>7</v>
      </c>
      <c r="R17" s="378">
        <v>7</v>
      </c>
      <c r="S17" s="378">
        <v>7</v>
      </c>
      <c r="T17" s="378">
        <v>7</v>
      </c>
      <c r="U17" s="378">
        <v>7</v>
      </c>
      <c r="V17" s="378">
        <v>7</v>
      </c>
      <c r="W17" s="378">
        <v>7</v>
      </c>
      <c r="X17" s="378">
        <v>7</v>
      </c>
      <c r="Y17" s="378">
        <v>7</v>
      </c>
      <c r="Z17" s="378">
        <v>2</v>
      </c>
      <c r="AA17" s="378">
        <v>2</v>
      </c>
    </row>
    <row r="18" spans="1:27" ht="17.5" customHeight="1">
      <c r="A18" s="1080"/>
      <c r="B18" s="1079" t="s">
        <v>306</v>
      </c>
      <c r="C18" s="373" t="s">
        <v>48</v>
      </c>
      <c r="D18" s="377">
        <v>2</v>
      </c>
      <c r="E18" s="377">
        <v>8</v>
      </c>
      <c r="F18" s="377">
        <v>2</v>
      </c>
      <c r="G18" s="377">
        <v>2</v>
      </c>
      <c r="H18" s="377">
        <v>2</v>
      </c>
      <c r="I18" s="377">
        <v>2</v>
      </c>
      <c r="J18" s="377">
        <v>1</v>
      </c>
      <c r="K18" s="377">
        <v>2</v>
      </c>
      <c r="L18" s="377">
        <v>14</v>
      </c>
      <c r="M18" s="377">
        <v>8</v>
      </c>
      <c r="N18" s="377">
        <v>8</v>
      </c>
      <c r="O18" s="377">
        <v>8</v>
      </c>
      <c r="P18" s="377">
        <v>8</v>
      </c>
      <c r="Q18" s="377">
        <v>8</v>
      </c>
      <c r="R18" s="377">
        <v>8</v>
      </c>
      <c r="S18" s="377">
        <v>8</v>
      </c>
      <c r="T18" s="377">
        <v>8</v>
      </c>
      <c r="U18" s="377">
        <v>8</v>
      </c>
      <c r="V18" s="377">
        <v>8</v>
      </c>
      <c r="W18" s="377">
        <v>8</v>
      </c>
      <c r="X18" s="377">
        <v>8</v>
      </c>
      <c r="Y18" s="377">
        <v>8</v>
      </c>
      <c r="Z18" s="377">
        <v>2</v>
      </c>
      <c r="AA18" s="377">
        <v>2</v>
      </c>
    </row>
    <row r="19" spans="1:27" ht="17.5" customHeight="1">
      <c r="A19" s="1080"/>
      <c r="B19" s="1079"/>
      <c r="C19" s="373" t="s">
        <v>28</v>
      </c>
      <c r="D19" s="378">
        <v>2</v>
      </c>
      <c r="E19" s="378">
        <v>9</v>
      </c>
      <c r="F19" s="378">
        <v>2</v>
      </c>
      <c r="G19" s="378">
        <v>1</v>
      </c>
      <c r="H19" s="378">
        <v>2</v>
      </c>
      <c r="I19" s="378">
        <v>2</v>
      </c>
      <c r="J19" s="378">
        <v>1</v>
      </c>
      <c r="K19" s="378">
        <v>2</v>
      </c>
      <c r="L19" s="378">
        <v>16</v>
      </c>
      <c r="M19" s="378">
        <v>9</v>
      </c>
      <c r="N19" s="378">
        <v>9</v>
      </c>
      <c r="O19" s="378">
        <v>9</v>
      </c>
      <c r="P19" s="378">
        <v>9</v>
      </c>
      <c r="Q19" s="378">
        <v>9</v>
      </c>
      <c r="R19" s="378">
        <v>9</v>
      </c>
      <c r="S19" s="378">
        <v>9</v>
      </c>
      <c r="T19" s="378">
        <v>9</v>
      </c>
      <c r="U19" s="378">
        <v>9</v>
      </c>
      <c r="V19" s="378">
        <v>9</v>
      </c>
      <c r="W19" s="378">
        <v>9</v>
      </c>
      <c r="X19" s="378">
        <v>9</v>
      </c>
      <c r="Y19" s="378">
        <v>9</v>
      </c>
      <c r="Z19" s="378">
        <v>2</v>
      </c>
      <c r="AA19" s="378">
        <v>2</v>
      </c>
    </row>
    <row r="20" spans="1:27" ht="17.5" customHeight="1">
      <c r="A20" s="1080"/>
      <c r="B20" s="1079" t="s">
        <v>307</v>
      </c>
      <c r="C20" s="373" t="s">
        <v>48</v>
      </c>
      <c r="D20" s="377">
        <v>2</v>
      </c>
      <c r="E20" s="377">
        <v>10</v>
      </c>
      <c r="F20" s="377">
        <v>2</v>
      </c>
      <c r="G20" s="377">
        <v>2</v>
      </c>
      <c r="H20" s="377">
        <v>2</v>
      </c>
      <c r="I20" s="377">
        <v>2</v>
      </c>
      <c r="J20" s="377">
        <v>1</v>
      </c>
      <c r="K20" s="377">
        <v>2</v>
      </c>
      <c r="L20" s="377">
        <v>18</v>
      </c>
      <c r="M20" s="377">
        <v>10</v>
      </c>
      <c r="N20" s="377">
        <v>10</v>
      </c>
      <c r="O20" s="377">
        <v>10</v>
      </c>
      <c r="P20" s="377">
        <v>10</v>
      </c>
      <c r="Q20" s="377">
        <v>10</v>
      </c>
      <c r="R20" s="377">
        <v>10</v>
      </c>
      <c r="S20" s="377">
        <v>10</v>
      </c>
      <c r="T20" s="377">
        <v>10</v>
      </c>
      <c r="U20" s="377">
        <v>10</v>
      </c>
      <c r="V20" s="377">
        <v>10</v>
      </c>
      <c r="W20" s="377">
        <v>10</v>
      </c>
      <c r="X20" s="377">
        <v>10</v>
      </c>
      <c r="Y20" s="377">
        <v>10</v>
      </c>
      <c r="Z20" s="377">
        <v>2</v>
      </c>
      <c r="AA20" s="377">
        <v>2</v>
      </c>
    </row>
    <row r="21" spans="1:27" ht="17.5" customHeight="1">
      <c r="A21" s="1080"/>
      <c r="B21" s="1079"/>
      <c r="C21" s="373" t="s">
        <v>28</v>
      </c>
      <c r="D21" s="378">
        <v>2</v>
      </c>
      <c r="E21" s="378">
        <v>11</v>
      </c>
      <c r="F21" s="378">
        <v>2</v>
      </c>
      <c r="G21" s="378">
        <v>0</v>
      </c>
      <c r="H21" s="378">
        <v>2</v>
      </c>
      <c r="I21" s="378">
        <v>2</v>
      </c>
      <c r="J21" s="378">
        <v>1</v>
      </c>
      <c r="K21" s="378">
        <v>2</v>
      </c>
      <c r="L21" s="378">
        <v>20</v>
      </c>
      <c r="M21" s="378">
        <v>11</v>
      </c>
      <c r="N21" s="378">
        <v>11</v>
      </c>
      <c r="O21" s="378">
        <v>11</v>
      </c>
      <c r="P21" s="378">
        <v>11</v>
      </c>
      <c r="Q21" s="378">
        <v>11</v>
      </c>
      <c r="R21" s="378">
        <v>11</v>
      </c>
      <c r="S21" s="378">
        <v>11</v>
      </c>
      <c r="T21" s="378">
        <v>11</v>
      </c>
      <c r="U21" s="378">
        <v>11</v>
      </c>
      <c r="V21" s="378">
        <v>11</v>
      </c>
      <c r="W21" s="378">
        <v>11</v>
      </c>
      <c r="X21" s="378">
        <v>11</v>
      </c>
      <c r="Y21" s="378">
        <v>11</v>
      </c>
      <c r="Z21" s="378">
        <v>2</v>
      </c>
      <c r="AA21" s="378">
        <v>2</v>
      </c>
    </row>
    <row r="22" spans="1:27" ht="17.5" customHeight="1">
      <c r="A22" s="1080"/>
      <c r="B22" s="1079" t="s">
        <v>308</v>
      </c>
      <c r="C22" s="373" t="s">
        <v>48</v>
      </c>
      <c r="D22" s="377">
        <v>2</v>
      </c>
      <c r="E22" s="377">
        <v>12</v>
      </c>
      <c r="F22" s="377">
        <v>2</v>
      </c>
      <c r="G22" s="377">
        <v>2</v>
      </c>
      <c r="H22" s="377">
        <v>2</v>
      </c>
      <c r="I22" s="377">
        <v>2</v>
      </c>
      <c r="J22" s="377">
        <v>1</v>
      </c>
      <c r="K22" s="377">
        <v>2</v>
      </c>
      <c r="L22" s="377">
        <v>22</v>
      </c>
      <c r="M22" s="377">
        <v>12</v>
      </c>
      <c r="N22" s="377">
        <v>12</v>
      </c>
      <c r="O22" s="377">
        <v>12</v>
      </c>
      <c r="P22" s="377">
        <v>12</v>
      </c>
      <c r="Q22" s="377">
        <v>12</v>
      </c>
      <c r="R22" s="377">
        <v>12</v>
      </c>
      <c r="S22" s="377">
        <v>12</v>
      </c>
      <c r="T22" s="377">
        <v>12</v>
      </c>
      <c r="U22" s="377">
        <v>12</v>
      </c>
      <c r="V22" s="377">
        <v>12</v>
      </c>
      <c r="W22" s="377">
        <v>12</v>
      </c>
      <c r="X22" s="377">
        <v>12</v>
      </c>
      <c r="Y22" s="377">
        <v>12</v>
      </c>
      <c r="Z22" s="377">
        <v>2</v>
      </c>
      <c r="AA22" s="377">
        <v>2</v>
      </c>
    </row>
    <row r="23" spans="1:27" ht="17.5" customHeight="1">
      <c r="A23" s="1080"/>
      <c r="B23" s="1079"/>
      <c r="C23" s="373" t="s">
        <v>28</v>
      </c>
      <c r="D23" s="378">
        <v>2</v>
      </c>
      <c r="E23" s="378">
        <v>13</v>
      </c>
      <c r="F23" s="378">
        <v>2</v>
      </c>
      <c r="G23" s="378">
        <v>0</v>
      </c>
      <c r="H23" s="378">
        <v>2</v>
      </c>
      <c r="I23" s="378">
        <v>2</v>
      </c>
      <c r="J23" s="378">
        <v>1</v>
      </c>
      <c r="K23" s="378">
        <v>2</v>
      </c>
      <c r="L23" s="378">
        <v>24</v>
      </c>
      <c r="M23" s="378">
        <v>13</v>
      </c>
      <c r="N23" s="378">
        <v>13</v>
      </c>
      <c r="O23" s="378">
        <v>13</v>
      </c>
      <c r="P23" s="378">
        <v>13</v>
      </c>
      <c r="Q23" s="378">
        <v>13</v>
      </c>
      <c r="R23" s="378">
        <v>13</v>
      </c>
      <c r="S23" s="378">
        <v>13</v>
      </c>
      <c r="T23" s="378">
        <v>13</v>
      </c>
      <c r="U23" s="378">
        <v>13</v>
      </c>
      <c r="V23" s="378">
        <v>13</v>
      </c>
      <c r="W23" s="378">
        <v>13</v>
      </c>
      <c r="X23" s="378">
        <v>13</v>
      </c>
      <c r="Y23" s="378">
        <v>13</v>
      </c>
      <c r="Z23" s="378">
        <v>2</v>
      </c>
      <c r="AA23" s="378">
        <v>2</v>
      </c>
    </row>
    <row r="24" spans="1:27" ht="17.5" customHeight="1">
      <c r="A24" s="1080"/>
      <c r="B24" s="1079" t="s">
        <v>309</v>
      </c>
      <c r="C24" s="373" t="s">
        <v>48</v>
      </c>
      <c r="D24" s="377">
        <v>2</v>
      </c>
      <c r="E24" s="377">
        <v>14</v>
      </c>
      <c r="F24" s="377">
        <v>2</v>
      </c>
      <c r="G24" s="377">
        <v>2</v>
      </c>
      <c r="H24" s="377">
        <v>2</v>
      </c>
      <c r="I24" s="377">
        <v>2</v>
      </c>
      <c r="J24" s="377">
        <v>1</v>
      </c>
      <c r="K24" s="377">
        <v>2</v>
      </c>
      <c r="L24" s="377">
        <v>26</v>
      </c>
      <c r="M24" s="377">
        <v>14</v>
      </c>
      <c r="N24" s="377">
        <v>14</v>
      </c>
      <c r="O24" s="377">
        <v>14</v>
      </c>
      <c r="P24" s="377">
        <v>14</v>
      </c>
      <c r="Q24" s="377">
        <v>14</v>
      </c>
      <c r="R24" s="377">
        <v>14</v>
      </c>
      <c r="S24" s="377">
        <v>14</v>
      </c>
      <c r="T24" s="377">
        <v>14</v>
      </c>
      <c r="U24" s="377">
        <v>14</v>
      </c>
      <c r="V24" s="377">
        <v>14</v>
      </c>
      <c r="W24" s="377">
        <v>14</v>
      </c>
      <c r="X24" s="377">
        <v>14</v>
      </c>
      <c r="Y24" s="377">
        <v>14</v>
      </c>
      <c r="Z24" s="377">
        <v>2</v>
      </c>
      <c r="AA24" s="377">
        <v>2</v>
      </c>
    </row>
    <row r="25" spans="1:27" ht="17.5" customHeight="1">
      <c r="A25" s="1080"/>
      <c r="B25" s="1079"/>
      <c r="C25" s="373" t="s">
        <v>28</v>
      </c>
      <c r="D25" s="378">
        <v>2</v>
      </c>
      <c r="E25" s="378">
        <v>15</v>
      </c>
      <c r="F25" s="378">
        <v>2</v>
      </c>
      <c r="G25" s="378">
        <v>0</v>
      </c>
      <c r="H25" s="378">
        <v>2</v>
      </c>
      <c r="I25" s="378">
        <v>2</v>
      </c>
      <c r="J25" s="378">
        <v>1</v>
      </c>
      <c r="K25" s="378">
        <v>2</v>
      </c>
      <c r="L25" s="378">
        <v>28</v>
      </c>
      <c r="M25" s="378">
        <v>15</v>
      </c>
      <c r="N25" s="378">
        <v>15</v>
      </c>
      <c r="O25" s="378">
        <v>15</v>
      </c>
      <c r="P25" s="378">
        <v>15</v>
      </c>
      <c r="Q25" s="378">
        <v>15</v>
      </c>
      <c r="R25" s="378">
        <v>15</v>
      </c>
      <c r="S25" s="378">
        <v>15</v>
      </c>
      <c r="T25" s="378">
        <v>15</v>
      </c>
      <c r="U25" s="378">
        <v>15</v>
      </c>
      <c r="V25" s="378">
        <v>15</v>
      </c>
      <c r="W25" s="378">
        <v>15</v>
      </c>
      <c r="X25" s="378">
        <v>15</v>
      </c>
      <c r="Y25" s="378">
        <v>15</v>
      </c>
      <c r="Z25" s="378">
        <v>2</v>
      </c>
      <c r="AA25" s="378">
        <v>2</v>
      </c>
    </row>
    <row r="26" spans="1:27" ht="17.5" customHeight="1">
      <c r="A26" s="1080"/>
      <c r="B26" s="1079" t="s">
        <v>310</v>
      </c>
      <c r="C26" s="373" t="s">
        <v>48</v>
      </c>
      <c r="D26" s="377">
        <v>2</v>
      </c>
      <c r="E26" s="377">
        <v>16</v>
      </c>
      <c r="F26" s="377">
        <v>2</v>
      </c>
      <c r="G26" s="377">
        <v>2</v>
      </c>
      <c r="H26" s="377">
        <v>2</v>
      </c>
      <c r="I26" s="377">
        <v>2</v>
      </c>
      <c r="J26" s="377">
        <v>1</v>
      </c>
      <c r="K26" s="377">
        <v>2</v>
      </c>
      <c r="L26" s="377">
        <v>30</v>
      </c>
      <c r="M26" s="377">
        <v>16</v>
      </c>
      <c r="N26" s="377">
        <v>16</v>
      </c>
      <c r="O26" s="377">
        <v>16</v>
      </c>
      <c r="P26" s="377">
        <v>16</v>
      </c>
      <c r="Q26" s="377">
        <v>16</v>
      </c>
      <c r="R26" s="377">
        <v>16</v>
      </c>
      <c r="S26" s="377">
        <v>16</v>
      </c>
      <c r="T26" s="377">
        <v>16</v>
      </c>
      <c r="U26" s="377">
        <v>16</v>
      </c>
      <c r="V26" s="377">
        <v>16</v>
      </c>
      <c r="W26" s="377">
        <v>16</v>
      </c>
      <c r="X26" s="377">
        <v>16</v>
      </c>
      <c r="Y26" s="377">
        <v>16</v>
      </c>
      <c r="Z26" s="377">
        <v>2</v>
      </c>
      <c r="AA26" s="377">
        <v>2</v>
      </c>
    </row>
    <row r="27" spans="1:27" ht="17.5" customHeight="1">
      <c r="A27" s="1080"/>
      <c r="B27" s="1079"/>
      <c r="C27" s="373" t="s">
        <v>28</v>
      </c>
      <c r="D27" s="378">
        <v>2</v>
      </c>
      <c r="E27" s="378">
        <v>17</v>
      </c>
      <c r="F27" s="378">
        <v>2</v>
      </c>
      <c r="G27" s="378">
        <v>1</v>
      </c>
      <c r="H27" s="378">
        <v>2</v>
      </c>
      <c r="I27" s="378">
        <v>2</v>
      </c>
      <c r="J27" s="378">
        <v>1</v>
      </c>
      <c r="K27" s="378">
        <v>2</v>
      </c>
      <c r="L27" s="378">
        <v>32</v>
      </c>
      <c r="M27" s="378">
        <v>17</v>
      </c>
      <c r="N27" s="378">
        <v>17</v>
      </c>
      <c r="O27" s="378">
        <v>17</v>
      </c>
      <c r="P27" s="378">
        <v>17</v>
      </c>
      <c r="Q27" s="378">
        <v>17</v>
      </c>
      <c r="R27" s="378">
        <v>17</v>
      </c>
      <c r="S27" s="378">
        <v>17</v>
      </c>
      <c r="T27" s="378">
        <v>17</v>
      </c>
      <c r="U27" s="378">
        <v>17</v>
      </c>
      <c r="V27" s="378">
        <v>17</v>
      </c>
      <c r="W27" s="378">
        <v>17</v>
      </c>
      <c r="X27" s="378">
        <v>17</v>
      </c>
      <c r="Y27" s="378">
        <v>17</v>
      </c>
      <c r="Z27" s="378">
        <v>2</v>
      </c>
      <c r="AA27" s="378">
        <v>2</v>
      </c>
    </row>
    <row r="28" spans="1:27" ht="17.5" customHeight="1">
      <c r="A28" s="1080"/>
      <c r="B28" s="1079" t="s">
        <v>311</v>
      </c>
      <c r="C28" s="373" t="s">
        <v>48</v>
      </c>
      <c r="D28" s="377">
        <v>2</v>
      </c>
      <c r="E28" s="377">
        <v>18</v>
      </c>
      <c r="F28" s="377">
        <v>2</v>
      </c>
      <c r="G28" s="377">
        <v>2</v>
      </c>
      <c r="H28" s="377">
        <v>2</v>
      </c>
      <c r="I28" s="377">
        <v>2</v>
      </c>
      <c r="J28" s="377">
        <v>1</v>
      </c>
      <c r="K28" s="377">
        <v>2</v>
      </c>
      <c r="L28" s="377">
        <v>34</v>
      </c>
      <c r="M28" s="377">
        <v>18</v>
      </c>
      <c r="N28" s="377">
        <v>18</v>
      </c>
      <c r="O28" s="377">
        <v>18</v>
      </c>
      <c r="P28" s="377">
        <v>18</v>
      </c>
      <c r="Q28" s="377">
        <v>18</v>
      </c>
      <c r="R28" s="377">
        <v>18</v>
      </c>
      <c r="S28" s="377">
        <v>18</v>
      </c>
      <c r="T28" s="377">
        <v>18</v>
      </c>
      <c r="U28" s="377">
        <v>18</v>
      </c>
      <c r="V28" s="377">
        <v>18</v>
      </c>
      <c r="W28" s="377">
        <v>18</v>
      </c>
      <c r="X28" s="377">
        <v>18</v>
      </c>
      <c r="Y28" s="377">
        <v>18</v>
      </c>
      <c r="Z28" s="377">
        <v>2</v>
      </c>
      <c r="AA28" s="377">
        <v>2</v>
      </c>
    </row>
    <row r="29" spans="1:27" ht="17.5" customHeight="1">
      <c r="A29" s="1080"/>
      <c r="B29" s="1079"/>
      <c r="C29" s="373" t="s">
        <v>28</v>
      </c>
      <c r="D29" s="378">
        <v>2</v>
      </c>
      <c r="E29" s="378">
        <v>19</v>
      </c>
      <c r="F29" s="378">
        <v>2</v>
      </c>
      <c r="G29" s="378">
        <v>1</v>
      </c>
      <c r="H29" s="378">
        <v>2</v>
      </c>
      <c r="I29" s="378">
        <v>2</v>
      </c>
      <c r="J29" s="378">
        <v>1</v>
      </c>
      <c r="K29" s="378">
        <v>2</v>
      </c>
      <c r="L29" s="378">
        <v>36</v>
      </c>
      <c r="M29" s="378">
        <v>19</v>
      </c>
      <c r="N29" s="378">
        <v>19</v>
      </c>
      <c r="O29" s="378">
        <v>19</v>
      </c>
      <c r="P29" s="378">
        <v>19</v>
      </c>
      <c r="Q29" s="378">
        <v>19</v>
      </c>
      <c r="R29" s="378">
        <v>19</v>
      </c>
      <c r="S29" s="378">
        <v>19</v>
      </c>
      <c r="T29" s="378">
        <v>19</v>
      </c>
      <c r="U29" s="378">
        <v>19</v>
      </c>
      <c r="V29" s="378">
        <v>19</v>
      </c>
      <c r="W29" s="378">
        <v>19</v>
      </c>
      <c r="X29" s="378">
        <v>19</v>
      </c>
      <c r="Y29" s="378">
        <v>19</v>
      </c>
      <c r="Z29" s="378">
        <v>2</v>
      </c>
      <c r="AA29" s="378">
        <v>2</v>
      </c>
    </row>
    <row r="30" spans="1:27" ht="17.5" customHeight="1">
      <c r="A30" s="1080"/>
      <c r="B30" s="1079" t="s">
        <v>312</v>
      </c>
      <c r="C30" s="373" t="s">
        <v>48</v>
      </c>
      <c r="D30" s="377">
        <v>2</v>
      </c>
      <c r="E30" s="377">
        <v>20</v>
      </c>
      <c r="F30" s="377">
        <v>2</v>
      </c>
      <c r="G30" s="377">
        <v>2</v>
      </c>
      <c r="H30" s="377">
        <v>2</v>
      </c>
      <c r="I30" s="377">
        <v>2</v>
      </c>
      <c r="J30" s="377">
        <v>1</v>
      </c>
      <c r="K30" s="377">
        <v>2</v>
      </c>
      <c r="L30" s="377">
        <v>38</v>
      </c>
      <c r="M30" s="377">
        <v>20</v>
      </c>
      <c r="N30" s="377">
        <v>20</v>
      </c>
      <c r="O30" s="377">
        <v>20</v>
      </c>
      <c r="P30" s="377">
        <v>20</v>
      </c>
      <c r="Q30" s="377">
        <v>20</v>
      </c>
      <c r="R30" s="377">
        <v>20</v>
      </c>
      <c r="S30" s="377">
        <v>20</v>
      </c>
      <c r="T30" s="377">
        <v>20</v>
      </c>
      <c r="U30" s="377">
        <v>20</v>
      </c>
      <c r="V30" s="377">
        <v>20</v>
      </c>
      <c r="W30" s="377">
        <v>20</v>
      </c>
      <c r="X30" s="377">
        <v>20</v>
      </c>
      <c r="Y30" s="377">
        <v>20</v>
      </c>
      <c r="Z30" s="377">
        <v>2</v>
      </c>
      <c r="AA30" s="377">
        <v>2</v>
      </c>
    </row>
    <row r="31" spans="1:27" ht="17.5" customHeight="1">
      <c r="A31" s="1080"/>
      <c r="B31" s="1079"/>
      <c r="C31" s="373" t="s">
        <v>28</v>
      </c>
      <c r="D31" s="378">
        <v>2</v>
      </c>
      <c r="E31" s="378">
        <v>21</v>
      </c>
      <c r="F31" s="378">
        <v>2</v>
      </c>
      <c r="G31" s="378">
        <v>1</v>
      </c>
      <c r="H31" s="378">
        <v>2</v>
      </c>
      <c r="I31" s="378">
        <v>2</v>
      </c>
      <c r="J31" s="378">
        <v>1</v>
      </c>
      <c r="K31" s="378">
        <v>2</v>
      </c>
      <c r="L31" s="378">
        <v>40</v>
      </c>
      <c r="M31" s="378">
        <v>21</v>
      </c>
      <c r="N31" s="378">
        <v>21</v>
      </c>
      <c r="O31" s="378">
        <v>21</v>
      </c>
      <c r="P31" s="378">
        <v>21</v>
      </c>
      <c r="Q31" s="378">
        <v>21</v>
      </c>
      <c r="R31" s="378">
        <v>21</v>
      </c>
      <c r="S31" s="378">
        <v>21</v>
      </c>
      <c r="T31" s="378">
        <v>21</v>
      </c>
      <c r="U31" s="378">
        <v>21</v>
      </c>
      <c r="V31" s="378">
        <v>21</v>
      </c>
      <c r="W31" s="378">
        <v>21</v>
      </c>
      <c r="X31" s="378">
        <v>21</v>
      </c>
      <c r="Y31" s="378">
        <v>21</v>
      </c>
      <c r="Z31" s="378">
        <v>2</v>
      </c>
      <c r="AA31" s="378">
        <v>2</v>
      </c>
    </row>
    <row r="32" spans="1:27" ht="17.5" customHeight="1">
      <c r="A32" s="1080"/>
      <c r="B32" s="1079" t="s">
        <v>313</v>
      </c>
      <c r="C32" s="373" t="s">
        <v>48</v>
      </c>
      <c r="D32" s="377">
        <v>2</v>
      </c>
      <c r="E32" s="377">
        <v>22</v>
      </c>
      <c r="F32" s="377">
        <v>2</v>
      </c>
      <c r="G32" s="377">
        <v>1</v>
      </c>
      <c r="H32" s="377">
        <v>2</v>
      </c>
      <c r="I32" s="377">
        <v>2</v>
      </c>
      <c r="J32" s="377">
        <v>1</v>
      </c>
      <c r="K32" s="377">
        <v>2</v>
      </c>
      <c r="L32" s="377">
        <v>42</v>
      </c>
      <c r="M32" s="377">
        <v>22</v>
      </c>
      <c r="N32" s="377">
        <v>22</v>
      </c>
      <c r="O32" s="377">
        <v>22</v>
      </c>
      <c r="P32" s="377">
        <v>22</v>
      </c>
      <c r="Q32" s="377">
        <v>22</v>
      </c>
      <c r="R32" s="377">
        <v>22</v>
      </c>
      <c r="S32" s="377">
        <v>22</v>
      </c>
      <c r="T32" s="377">
        <v>22</v>
      </c>
      <c r="U32" s="377">
        <v>22</v>
      </c>
      <c r="V32" s="377">
        <v>22</v>
      </c>
      <c r="W32" s="377">
        <v>22</v>
      </c>
      <c r="X32" s="377">
        <v>22</v>
      </c>
      <c r="Y32" s="377">
        <v>22</v>
      </c>
      <c r="Z32" s="377">
        <v>2</v>
      </c>
      <c r="AA32" s="377">
        <v>2</v>
      </c>
    </row>
    <row r="33" spans="1:29" ht="17.5" customHeight="1">
      <c r="A33" s="1080"/>
      <c r="B33" s="1079"/>
      <c r="C33" s="373" t="s">
        <v>28</v>
      </c>
      <c r="D33" s="378">
        <v>2</v>
      </c>
      <c r="E33" s="378">
        <v>23</v>
      </c>
      <c r="F33" s="378">
        <v>2</v>
      </c>
      <c r="G33" s="378">
        <v>2</v>
      </c>
      <c r="H33" s="378">
        <v>2</v>
      </c>
      <c r="I33" s="378">
        <v>2</v>
      </c>
      <c r="J33" s="378">
        <v>1</v>
      </c>
      <c r="K33" s="378">
        <v>2</v>
      </c>
      <c r="L33" s="378">
        <v>44</v>
      </c>
      <c r="M33" s="378">
        <v>23</v>
      </c>
      <c r="N33" s="378">
        <v>23</v>
      </c>
      <c r="O33" s="378">
        <v>23</v>
      </c>
      <c r="P33" s="378">
        <v>23</v>
      </c>
      <c r="Q33" s="378">
        <v>23</v>
      </c>
      <c r="R33" s="378">
        <v>23</v>
      </c>
      <c r="S33" s="378">
        <v>23</v>
      </c>
      <c r="T33" s="378">
        <v>23</v>
      </c>
      <c r="U33" s="378">
        <v>23</v>
      </c>
      <c r="V33" s="378">
        <v>23</v>
      </c>
      <c r="W33" s="378">
        <v>23</v>
      </c>
      <c r="X33" s="378">
        <v>23</v>
      </c>
      <c r="Y33" s="378">
        <v>23</v>
      </c>
      <c r="Z33" s="378">
        <v>2</v>
      </c>
      <c r="AA33" s="378">
        <v>2</v>
      </c>
    </row>
    <row r="34" spans="1:29" ht="17.5" customHeight="1">
      <c r="A34" s="1080"/>
      <c r="B34" s="1079" t="s">
        <v>282</v>
      </c>
      <c r="C34" s="373" t="s">
        <v>48</v>
      </c>
      <c r="D34" s="377">
        <v>0</v>
      </c>
      <c r="E34" s="377">
        <v>0</v>
      </c>
      <c r="F34" s="377">
        <v>0</v>
      </c>
      <c r="G34" s="377">
        <v>0</v>
      </c>
      <c r="H34" s="377">
        <v>0</v>
      </c>
      <c r="I34" s="377">
        <v>0</v>
      </c>
      <c r="J34" s="377">
        <v>0</v>
      </c>
      <c r="K34" s="377">
        <v>0</v>
      </c>
      <c r="L34" s="377">
        <v>0</v>
      </c>
      <c r="M34" s="377">
        <v>0</v>
      </c>
      <c r="N34" s="377">
        <v>0</v>
      </c>
      <c r="O34" s="377">
        <v>0</v>
      </c>
      <c r="P34" s="377">
        <v>0</v>
      </c>
      <c r="Q34" s="377">
        <v>0</v>
      </c>
      <c r="R34" s="377">
        <v>0</v>
      </c>
      <c r="S34" s="377">
        <v>0</v>
      </c>
      <c r="T34" s="377">
        <v>0</v>
      </c>
      <c r="U34" s="377">
        <v>0</v>
      </c>
      <c r="V34" s="377">
        <v>0</v>
      </c>
      <c r="W34" s="377">
        <v>0</v>
      </c>
      <c r="X34" s="377">
        <v>0</v>
      </c>
      <c r="Y34" s="377">
        <v>0</v>
      </c>
      <c r="Z34" s="377">
        <v>0</v>
      </c>
      <c r="AA34" s="377">
        <v>0</v>
      </c>
    </row>
    <row r="35" spans="1:29" ht="17.5" customHeight="1">
      <c r="A35" s="1080"/>
      <c r="B35" s="1079"/>
      <c r="C35" s="373" t="s">
        <v>28</v>
      </c>
      <c r="D35" s="378">
        <v>0</v>
      </c>
      <c r="E35" s="378">
        <v>0</v>
      </c>
      <c r="F35" s="378">
        <v>0</v>
      </c>
      <c r="G35" s="378">
        <v>0</v>
      </c>
      <c r="H35" s="378">
        <v>0</v>
      </c>
      <c r="I35" s="378">
        <v>0</v>
      </c>
      <c r="J35" s="378">
        <v>0</v>
      </c>
      <c r="K35" s="378">
        <v>0</v>
      </c>
      <c r="L35" s="378">
        <v>0</v>
      </c>
      <c r="M35" s="378">
        <v>0</v>
      </c>
      <c r="N35" s="378">
        <v>0</v>
      </c>
      <c r="O35" s="378">
        <v>0</v>
      </c>
      <c r="P35" s="378">
        <v>0</v>
      </c>
      <c r="Q35" s="378">
        <v>0</v>
      </c>
      <c r="R35" s="378">
        <v>0</v>
      </c>
      <c r="S35" s="378">
        <v>0</v>
      </c>
      <c r="T35" s="378">
        <v>0</v>
      </c>
      <c r="U35" s="378">
        <v>0</v>
      </c>
      <c r="V35" s="378">
        <v>0</v>
      </c>
      <c r="W35" s="378">
        <v>0</v>
      </c>
      <c r="X35" s="378">
        <v>0</v>
      </c>
      <c r="Y35" s="378">
        <v>0</v>
      </c>
      <c r="Z35" s="378">
        <v>0</v>
      </c>
      <c r="AA35" s="378">
        <v>0</v>
      </c>
    </row>
    <row r="36" spans="1:29" ht="281.39999999999998" customHeight="1">
      <c r="A36" s="1078"/>
      <c r="B36" s="1078"/>
      <c r="C36" s="1078"/>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C36" s="374"/>
    </row>
    <row r="37" spans="1:29" ht="22" customHeight="1"/>
    <row r="38" spans="1:29" ht="23" customHeight="1">
      <c r="A38" s="1067" t="s">
        <v>7</v>
      </c>
      <c r="B38" s="1067"/>
      <c r="C38" s="1068"/>
      <c r="D38" s="360">
        <f>EOMONTH('Commercial Status C'!$D$13,0)</f>
        <v>44196</v>
      </c>
      <c r="E38" s="360">
        <f>EOMONTH('Commercial Status C'!$D$13,1)</f>
        <v>44227</v>
      </c>
      <c r="F38" s="360">
        <f>EOMONTH('Commercial Status C'!$D$13,2)</f>
        <v>44255</v>
      </c>
      <c r="G38" s="360">
        <f>EOMONTH('Commercial Status C'!$D$13,3)</f>
        <v>44286</v>
      </c>
      <c r="H38" s="360">
        <f>EOMONTH('Commercial Status C'!$D$13,4)</f>
        <v>44316</v>
      </c>
      <c r="I38" s="360">
        <f>EOMONTH('Commercial Status C'!$D$13,5)</f>
        <v>44347</v>
      </c>
      <c r="J38" s="360">
        <f>EOMONTH('Commercial Status C'!$D$13,6)</f>
        <v>44377</v>
      </c>
      <c r="K38" s="360">
        <f>EOMONTH('Commercial Status C'!$D$13,7)</f>
        <v>44408</v>
      </c>
      <c r="L38" s="360">
        <f>EOMONTH('Commercial Status C'!$D$13,8)</f>
        <v>44439</v>
      </c>
      <c r="M38" s="360">
        <f>EOMONTH('Commercial Status C'!$D$13,9)</f>
        <v>44469</v>
      </c>
      <c r="N38" s="360">
        <f>EOMONTH('Commercial Status C'!$D$13,10)</f>
        <v>44500</v>
      </c>
      <c r="O38" s="360">
        <f>EOMONTH('Commercial Status C'!$D$13,11)</f>
        <v>44530</v>
      </c>
      <c r="P38" s="360">
        <f>EOMONTH('Commercial Status C'!$D$13,12)</f>
        <v>44561</v>
      </c>
      <c r="Q38" s="360">
        <f>EOMONTH('Commercial Status C'!$D$13,13)</f>
        <v>44592</v>
      </c>
      <c r="R38" s="360">
        <f>EOMONTH('Commercial Status C'!$D$13,14)</f>
        <v>44620</v>
      </c>
      <c r="S38" s="360">
        <f>EOMONTH('Commercial Status C'!$D$13,15)</f>
        <v>44651</v>
      </c>
      <c r="T38" s="360">
        <f>EOMONTH('Commercial Status C'!$D$13,16)</f>
        <v>44681</v>
      </c>
      <c r="U38" s="360">
        <f>EOMONTH('Commercial Status C'!$D$13,17)</f>
        <v>44712</v>
      </c>
      <c r="V38" s="360">
        <f>EOMONTH('Commercial Status C'!$D$13,18)</f>
        <v>44742</v>
      </c>
      <c r="W38" s="360">
        <f>EOMONTH('Commercial Status C'!$D$13,19)</f>
        <v>44773</v>
      </c>
      <c r="X38" s="360">
        <f>EOMONTH('Commercial Status C'!$D$13,20)</f>
        <v>44804</v>
      </c>
      <c r="Y38" s="360">
        <f>EOMONTH('Commercial Status C'!$D$13,21)</f>
        <v>44834</v>
      </c>
      <c r="Z38" s="360">
        <f>EOMONTH('Commercial Status C'!$D$13,22)</f>
        <v>44865</v>
      </c>
      <c r="AA38" s="360">
        <f>EOMONTH('Commercial Status C'!$D$13,23)</f>
        <v>44895</v>
      </c>
    </row>
    <row r="39" spans="1:29" ht="22" customHeight="1">
      <c r="A39" s="935" t="s">
        <v>284</v>
      </c>
      <c r="B39" s="936"/>
      <c r="C39" s="1083"/>
      <c r="D39" s="372">
        <f>SUMIF($C$43:$C$60,"Planned",D43:D60)</f>
        <v>16</v>
      </c>
      <c r="E39" s="372">
        <f t="shared" ref="E39:AA39" si="5">SUMIF($C$43:$C$60,"Planned",E43:E60)</f>
        <v>23</v>
      </c>
      <c r="F39" s="372">
        <f t="shared" si="5"/>
        <v>16</v>
      </c>
      <c r="G39" s="372">
        <f t="shared" si="5"/>
        <v>23</v>
      </c>
      <c r="H39" s="372">
        <f t="shared" si="5"/>
        <v>16</v>
      </c>
      <c r="I39" s="372">
        <f t="shared" si="5"/>
        <v>9</v>
      </c>
      <c r="J39" s="372">
        <f t="shared" si="5"/>
        <v>9</v>
      </c>
      <c r="K39" s="372">
        <f t="shared" si="5"/>
        <v>16</v>
      </c>
      <c r="L39" s="372">
        <f t="shared" si="5"/>
        <v>16</v>
      </c>
      <c r="M39" s="372">
        <f t="shared" si="5"/>
        <v>23</v>
      </c>
      <c r="N39" s="372">
        <f t="shared" si="5"/>
        <v>23</v>
      </c>
      <c r="O39" s="372">
        <f t="shared" si="5"/>
        <v>16</v>
      </c>
      <c r="P39" s="372">
        <f t="shared" si="5"/>
        <v>23</v>
      </c>
      <c r="Q39" s="372">
        <f t="shared" si="5"/>
        <v>23</v>
      </c>
      <c r="R39" s="372">
        <f t="shared" si="5"/>
        <v>23</v>
      </c>
      <c r="S39" s="372">
        <f t="shared" si="5"/>
        <v>23</v>
      </c>
      <c r="T39" s="372">
        <f t="shared" si="5"/>
        <v>23</v>
      </c>
      <c r="U39" s="372">
        <f t="shared" si="5"/>
        <v>23</v>
      </c>
      <c r="V39" s="372">
        <f t="shared" si="5"/>
        <v>23</v>
      </c>
      <c r="W39" s="372">
        <f t="shared" si="5"/>
        <v>16</v>
      </c>
      <c r="X39" s="372">
        <f t="shared" si="5"/>
        <v>16</v>
      </c>
      <c r="Y39" s="372">
        <f t="shared" si="5"/>
        <v>16</v>
      </c>
      <c r="Z39" s="372">
        <f t="shared" si="5"/>
        <v>16</v>
      </c>
      <c r="AA39" s="372">
        <f t="shared" si="5"/>
        <v>16</v>
      </c>
    </row>
    <row r="40" spans="1:29" ht="22" customHeight="1">
      <c r="A40" s="935" t="s">
        <v>285</v>
      </c>
      <c r="B40" s="936"/>
      <c r="C40" s="1083"/>
      <c r="D40" s="372">
        <f>SUMIF($C$43:$C$60,"Actual",D43:D60)</f>
        <v>16</v>
      </c>
      <c r="E40" s="372">
        <f t="shared" ref="E40:AA40" si="6">SUMIF($C$43:$C$60,"Actual",E43:E60)</f>
        <v>24</v>
      </c>
      <c r="F40" s="372">
        <f t="shared" si="6"/>
        <v>16</v>
      </c>
      <c r="G40" s="372">
        <f t="shared" si="6"/>
        <v>24</v>
      </c>
      <c r="H40" s="372">
        <f t="shared" si="6"/>
        <v>16</v>
      </c>
      <c r="I40" s="372">
        <f t="shared" si="6"/>
        <v>8</v>
      </c>
      <c r="J40" s="372">
        <f t="shared" si="6"/>
        <v>8</v>
      </c>
      <c r="K40" s="372">
        <f t="shared" si="6"/>
        <v>8</v>
      </c>
      <c r="L40" s="372">
        <f t="shared" si="6"/>
        <v>16</v>
      </c>
      <c r="M40" s="372">
        <f t="shared" si="6"/>
        <v>24</v>
      </c>
      <c r="N40" s="372">
        <f t="shared" si="6"/>
        <v>24</v>
      </c>
      <c r="O40" s="372">
        <f t="shared" si="6"/>
        <v>16</v>
      </c>
      <c r="P40" s="372">
        <f t="shared" si="6"/>
        <v>16</v>
      </c>
      <c r="Q40" s="372">
        <f t="shared" si="6"/>
        <v>24</v>
      </c>
      <c r="R40" s="372">
        <f t="shared" si="6"/>
        <v>24</v>
      </c>
      <c r="S40" s="372">
        <f t="shared" si="6"/>
        <v>8</v>
      </c>
      <c r="T40" s="372">
        <f t="shared" si="6"/>
        <v>24</v>
      </c>
      <c r="U40" s="372">
        <f t="shared" si="6"/>
        <v>24</v>
      </c>
      <c r="V40" s="372">
        <f t="shared" si="6"/>
        <v>24</v>
      </c>
      <c r="W40" s="372">
        <f t="shared" si="6"/>
        <v>16</v>
      </c>
      <c r="X40" s="372">
        <f t="shared" si="6"/>
        <v>16</v>
      </c>
      <c r="Y40" s="372">
        <f t="shared" si="6"/>
        <v>16</v>
      </c>
      <c r="Z40" s="372">
        <f t="shared" si="6"/>
        <v>16</v>
      </c>
      <c r="AA40" s="372">
        <f t="shared" si="6"/>
        <v>16</v>
      </c>
    </row>
    <row r="41" spans="1:29" ht="22" customHeight="1">
      <c r="A41" s="935" t="s">
        <v>662</v>
      </c>
      <c r="B41" s="936"/>
      <c r="C41" s="1083"/>
      <c r="D41" s="372">
        <f>(D39*26)</f>
        <v>416</v>
      </c>
      <c r="E41" s="372">
        <f t="shared" ref="E41:AA41" si="7">D41+(E39*26)</f>
        <v>1014</v>
      </c>
      <c r="F41" s="372">
        <f t="shared" si="7"/>
        <v>1430</v>
      </c>
      <c r="G41" s="372">
        <f t="shared" si="7"/>
        <v>2028</v>
      </c>
      <c r="H41" s="372">
        <f t="shared" si="7"/>
        <v>2444</v>
      </c>
      <c r="I41" s="372">
        <f t="shared" si="7"/>
        <v>2678</v>
      </c>
      <c r="J41" s="372">
        <f t="shared" si="7"/>
        <v>2912</v>
      </c>
      <c r="K41" s="372">
        <f t="shared" si="7"/>
        <v>3328</v>
      </c>
      <c r="L41" s="372">
        <f t="shared" si="7"/>
        <v>3744</v>
      </c>
      <c r="M41" s="372">
        <f t="shared" si="7"/>
        <v>4342</v>
      </c>
      <c r="N41" s="372">
        <f t="shared" si="7"/>
        <v>4940</v>
      </c>
      <c r="O41" s="372">
        <f t="shared" si="7"/>
        <v>5356</v>
      </c>
      <c r="P41" s="372">
        <f t="shared" si="7"/>
        <v>5954</v>
      </c>
      <c r="Q41" s="372">
        <f t="shared" si="7"/>
        <v>6552</v>
      </c>
      <c r="R41" s="372">
        <f t="shared" si="7"/>
        <v>7150</v>
      </c>
      <c r="S41" s="372">
        <f t="shared" si="7"/>
        <v>7748</v>
      </c>
      <c r="T41" s="372">
        <f t="shared" si="7"/>
        <v>8346</v>
      </c>
      <c r="U41" s="372">
        <f t="shared" si="7"/>
        <v>8944</v>
      </c>
      <c r="V41" s="372">
        <f t="shared" si="7"/>
        <v>9542</v>
      </c>
      <c r="W41" s="372">
        <f t="shared" si="7"/>
        <v>9958</v>
      </c>
      <c r="X41" s="372">
        <f t="shared" si="7"/>
        <v>10374</v>
      </c>
      <c r="Y41" s="372">
        <f t="shared" si="7"/>
        <v>10790</v>
      </c>
      <c r="Z41" s="372">
        <f t="shared" si="7"/>
        <v>11206</v>
      </c>
      <c r="AA41" s="372">
        <f t="shared" si="7"/>
        <v>11622</v>
      </c>
    </row>
    <row r="42" spans="1:29" ht="22" customHeight="1">
      <c r="A42" s="935" t="s">
        <v>663</v>
      </c>
      <c r="B42" s="936"/>
      <c r="C42" s="1083"/>
      <c r="D42" s="372">
        <f>(D40*26)</f>
        <v>416</v>
      </c>
      <c r="E42" s="372">
        <f t="shared" ref="E42:AA42" si="8">D42+(E40*26)</f>
        <v>1040</v>
      </c>
      <c r="F42" s="372">
        <f t="shared" si="8"/>
        <v>1456</v>
      </c>
      <c r="G42" s="372">
        <f t="shared" si="8"/>
        <v>2080</v>
      </c>
      <c r="H42" s="372">
        <f t="shared" si="8"/>
        <v>2496</v>
      </c>
      <c r="I42" s="372">
        <f t="shared" si="8"/>
        <v>2704</v>
      </c>
      <c r="J42" s="372">
        <f t="shared" si="8"/>
        <v>2912</v>
      </c>
      <c r="K42" s="372">
        <f t="shared" si="8"/>
        <v>3120</v>
      </c>
      <c r="L42" s="372">
        <f t="shared" si="8"/>
        <v>3536</v>
      </c>
      <c r="M42" s="372">
        <f t="shared" si="8"/>
        <v>4160</v>
      </c>
      <c r="N42" s="372">
        <f t="shared" si="8"/>
        <v>4784</v>
      </c>
      <c r="O42" s="372">
        <f t="shared" si="8"/>
        <v>5200</v>
      </c>
      <c r="P42" s="372">
        <f t="shared" si="8"/>
        <v>5616</v>
      </c>
      <c r="Q42" s="372">
        <f t="shared" si="8"/>
        <v>6240</v>
      </c>
      <c r="R42" s="372">
        <f t="shared" si="8"/>
        <v>6864</v>
      </c>
      <c r="S42" s="372">
        <f t="shared" si="8"/>
        <v>7072</v>
      </c>
      <c r="T42" s="372">
        <f t="shared" si="8"/>
        <v>7696</v>
      </c>
      <c r="U42" s="372">
        <f t="shared" si="8"/>
        <v>8320</v>
      </c>
      <c r="V42" s="372">
        <f t="shared" si="8"/>
        <v>8944</v>
      </c>
      <c r="W42" s="372">
        <f t="shared" si="8"/>
        <v>9360</v>
      </c>
      <c r="X42" s="372">
        <f t="shared" si="8"/>
        <v>9776</v>
      </c>
      <c r="Y42" s="372">
        <f t="shared" si="8"/>
        <v>10192</v>
      </c>
      <c r="Z42" s="372">
        <f t="shared" si="8"/>
        <v>10608</v>
      </c>
      <c r="AA42" s="372">
        <f t="shared" si="8"/>
        <v>11024</v>
      </c>
    </row>
    <row r="43" spans="1:29" ht="22" customHeight="1">
      <c r="A43" s="1081" t="s">
        <v>291</v>
      </c>
      <c r="B43" s="1079" t="s">
        <v>21</v>
      </c>
      <c r="C43" s="373" t="s">
        <v>48</v>
      </c>
      <c r="D43" s="377">
        <v>2</v>
      </c>
      <c r="E43" s="377">
        <v>2</v>
      </c>
      <c r="F43" s="377">
        <v>2</v>
      </c>
      <c r="G43" s="377">
        <v>2</v>
      </c>
      <c r="H43" s="377">
        <v>2</v>
      </c>
      <c r="I43" s="377">
        <v>2</v>
      </c>
      <c r="J43" s="377">
        <v>2</v>
      </c>
      <c r="K43" s="377">
        <v>2</v>
      </c>
      <c r="L43" s="377">
        <v>2</v>
      </c>
      <c r="M43" s="377">
        <v>2</v>
      </c>
      <c r="N43" s="377">
        <v>2</v>
      </c>
      <c r="O43" s="377">
        <v>2</v>
      </c>
      <c r="P43" s="377">
        <v>2</v>
      </c>
      <c r="Q43" s="377">
        <v>2</v>
      </c>
      <c r="R43" s="377">
        <v>2</v>
      </c>
      <c r="S43" s="377">
        <v>2</v>
      </c>
      <c r="T43" s="377">
        <v>2</v>
      </c>
      <c r="U43" s="377">
        <v>2</v>
      </c>
      <c r="V43" s="377">
        <v>2</v>
      </c>
      <c r="W43" s="377">
        <v>2</v>
      </c>
      <c r="X43" s="377">
        <v>2</v>
      </c>
      <c r="Y43" s="377">
        <v>2</v>
      </c>
      <c r="Z43" s="377">
        <v>2</v>
      </c>
      <c r="AA43" s="377">
        <v>2</v>
      </c>
    </row>
    <row r="44" spans="1:29" ht="22" customHeight="1">
      <c r="A44" s="1081"/>
      <c r="B44" s="1079"/>
      <c r="C44" s="373" t="s">
        <v>28</v>
      </c>
      <c r="D44" s="378">
        <v>2</v>
      </c>
      <c r="E44" s="378">
        <v>3</v>
      </c>
      <c r="F44" s="378">
        <v>2</v>
      </c>
      <c r="G44" s="378">
        <v>3</v>
      </c>
      <c r="H44" s="378">
        <v>2</v>
      </c>
      <c r="I44" s="378">
        <v>1</v>
      </c>
      <c r="J44" s="378">
        <v>1</v>
      </c>
      <c r="K44" s="378">
        <v>1</v>
      </c>
      <c r="L44" s="378">
        <v>2</v>
      </c>
      <c r="M44" s="378">
        <v>3</v>
      </c>
      <c r="N44" s="378">
        <v>3</v>
      </c>
      <c r="O44" s="378">
        <v>2</v>
      </c>
      <c r="P44" s="378">
        <v>2</v>
      </c>
      <c r="Q44" s="378">
        <v>3</v>
      </c>
      <c r="R44" s="378">
        <v>3</v>
      </c>
      <c r="S44" s="378">
        <v>1</v>
      </c>
      <c r="T44" s="378">
        <v>3</v>
      </c>
      <c r="U44" s="378">
        <v>3</v>
      </c>
      <c r="V44" s="378">
        <v>3</v>
      </c>
      <c r="W44" s="378">
        <v>2</v>
      </c>
      <c r="X44" s="378">
        <v>2</v>
      </c>
      <c r="Y44" s="378">
        <v>2</v>
      </c>
      <c r="Z44" s="378">
        <v>2</v>
      </c>
      <c r="AA44" s="378">
        <v>2</v>
      </c>
    </row>
    <row r="45" spans="1:29" ht="22" customHeight="1">
      <c r="A45" s="1081"/>
      <c r="B45" s="1079" t="s">
        <v>22</v>
      </c>
      <c r="C45" s="373" t="s">
        <v>48</v>
      </c>
      <c r="D45" s="377">
        <v>2</v>
      </c>
      <c r="E45" s="377">
        <v>3</v>
      </c>
      <c r="F45" s="377">
        <v>2</v>
      </c>
      <c r="G45" s="377">
        <v>3</v>
      </c>
      <c r="H45" s="377">
        <v>2</v>
      </c>
      <c r="I45" s="377">
        <v>1</v>
      </c>
      <c r="J45" s="377">
        <v>1</v>
      </c>
      <c r="K45" s="377">
        <v>2</v>
      </c>
      <c r="L45" s="377">
        <v>2</v>
      </c>
      <c r="M45" s="377">
        <v>3</v>
      </c>
      <c r="N45" s="377">
        <v>3</v>
      </c>
      <c r="O45" s="377">
        <v>2</v>
      </c>
      <c r="P45" s="377">
        <v>3</v>
      </c>
      <c r="Q45" s="377">
        <v>3</v>
      </c>
      <c r="R45" s="377">
        <v>3</v>
      </c>
      <c r="S45" s="377">
        <v>3</v>
      </c>
      <c r="T45" s="377">
        <v>3</v>
      </c>
      <c r="U45" s="377">
        <v>3</v>
      </c>
      <c r="V45" s="377">
        <v>3</v>
      </c>
      <c r="W45" s="377">
        <v>2</v>
      </c>
      <c r="X45" s="377">
        <v>2</v>
      </c>
      <c r="Y45" s="377">
        <v>2</v>
      </c>
      <c r="Z45" s="377">
        <v>2</v>
      </c>
      <c r="AA45" s="377">
        <v>2</v>
      </c>
    </row>
    <row r="46" spans="1:29" ht="22" customHeight="1">
      <c r="A46" s="1081"/>
      <c r="B46" s="1079"/>
      <c r="C46" s="373" t="s">
        <v>28</v>
      </c>
      <c r="D46" s="378">
        <v>2</v>
      </c>
      <c r="E46" s="378">
        <v>3</v>
      </c>
      <c r="F46" s="378">
        <v>2</v>
      </c>
      <c r="G46" s="378">
        <v>3</v>
      </c>
      <c r="H46" s="378">
        <v>2</v>
      </c>
      <c r="I46" s="378">
        <v>1</v>
      </c>
      <c r="J46" s="378">
        <v>1</v>
      </c>
      <c r="K46" s="378">
        <v>1</v>
      </c>
      <c r="L46" s="378">
        <v>2</v>
      </c>
      <c r="M46" s="378">
        <v>3</v>
      </c>
      <c r="N46" s="378">
        <v>3</v>
      </c>
      <c r="O46" s="378">
        <v>2</v>
      </c>
      <c r="P46" s="378">
        <v>2</v>
      </c>
      <c r="Q46" s="378">
        <v>3</v>
      </c>
      <c r="R46" s="378">
        <v>3</v>
      </c>
      <c r="S46" s="378">
        <v>1</v>
      </c>
      <c r="T46" s="378">
        <v>3</v>
      </c>
      <c r="U46" s="378">
        <v>3</v>
      </c>
      <c r="V46" s="378">
        <v>3</v>
      </c>
      <c r="W46" s="378">
        <v>2</v>
      </c>
      <c r="X46" s="378">
        <v>2</v>
      </c>
      <c r="Y46" s="378">
        <v>2</v>
      </c>
      <c r="Z46" s="378">
        <v>2</v>
      </c>
      <c r="AA46" s="378">
        <v>2</v>
      </c>
    </row>
    <row r="47" spans="1:29" ht="22" customHeight="1">
      <c r="A47" s="1081"/>
      <c r="B47" s="1079" t="s">
        <v>23</v>
      </c>
      <c r="C47" s="373" t="s">
        <v>48</v>
      </c>
      <c r="D47" s="377">
        <v>2</v>
      </c>
      <c r="E47" s="377">
        <v>3</v>
      </c>
      <c r="F47" s="377">
        <v>2</v>
      </c>
      <c r="G47" s="377">
        <v>3</v>
      </c>
      <c r="H47" s="377">
        <v>2</v>
      </c>
      <c r="I47" s="377">
        <v>1</v>
      </c>
      <c r="J47" s="377">
        <v>1</v>
      </c>
      <c r="K47" s="377">
        <v>2</v>
      </c>
      <c r="L47" s="377">
        <v>2</v>
      </c>
      <c r="M47" s="377">
        <v>3</v>
      </c>
      <c r="N47" s="377">
        <v>3</v>
      </c>
      <c r="O47" s="377">
        <v>2</v>
      </c>
      <c r="P47" s="377">
        <v>3</v>
      </c>
      <c r="Q47" s="377">
        <v>3</v>
      </c>
      <c r="R47" s="377">
        <v>3</v>
      </c>
      <c r="S47" s="377">
        <v>3</v>
      </c>
      <c r="T47" s="377">
        <v>3</v>
      </c>
      <c r="U47" s="377">
        <v>3</v>
      </c>
      <c r="V47" s="377">
        <v>3</v>
      </c>
      <c r="W47" s="377">
        <v>2</v>
      </c>
      <c r="X47" s="377">
        <v>2</v>
      </c>
      <c r="Y47" s="377">
        <v>2</v>
      </c>
      <c r="Z47" s="377">
        <v>2</v>
      </c>
      <c r="AA47" s="377">
        <v>2</v>
      </c>
    </row>
    <row r="48" spans="1:29" ht="22" customHeight="1">
      <c r="A48" s="1081"/>
      <c r="B48" s="1079"/>
      <c r="C48" s="373" t="s">
        <v>28</v>
      </c>
      <c r="D48" s="378">
        <v>2</v>
      </c>
      <c r="E48" s="378">
        <v>3</v>
      </c>
      <c r="F48" s="378">
        <v>2</v>
      </c>
      <c r="G48" s="378">
        <v>3</v>
      </c>
      <c r="H48" s="378">
        <v>2</v>
      </c>
      <c r="I48" s="378">
        <v>1</v>
      </c>
      <c r="J48" s="378">
        <v>1</v>
      </c>
      <c r="K48" s="378">
        <v>1</v>
      </c>
      <c r="L48" s="378">
        <v>2</v>
      </c>
      <c r="M48" s="378">
        <v>3</v>
      </c>
      <c r="N48" s="378">
        <v>3</v>
      </c>
      <c r="O48" s="378">
        <v>2</v>
      </c>
      <c r="P48" s="378">
        <v>2</v>
      </c>
      <c r="Q48" s="378">
        <v>3</v>
      </c>
      <c r="R48" s="378">
        <v>3</v>
      </c>
      <c r="S48" s="378">
        <v>1</v>
      </c>
      <c r="T48" s="378">
        <v>3</v>
      </c>
      <c r="U48" s="378">
        <v>3</v>
      </c>
      <c r="V48" s="378">
        <v>3</v>
      </c>
      <c r="W48" s="378">
        <v>2</v>
      </c>
      <c r="X48" s="378">
        <v>2</v>
      </c>
      <c r="Y48" s="378">
        <v>2</v>
      </c>
      <c r="Z48" s="378">
        <v>2</v>
      </c>
      <c r="AA48" s="378">
        <v>2</v>
      </c>
    </row>
    <row r="49" spans="1:27" ht="22" customHeight="1">
      <c r="A49" s="1081"/>
      <c r="B49" s="1079" t="s">
        <v>24</v>
      </c>
      <c r="C49" s="373" t="s">
        <v>48</v>
      </c>
      <c r="D49" s="377">
        <v>2</v>
      </c>
      <c r="E49" s="377">
        <v>3</v>
      </c>
      <c r="F49" s="377">
        <v>2</v>
      </c>
      <c r="G49" s="377">
        <v>3</v>
      </c>
      <c r="H49" s="377">
        <v>2</v>
      </c>
      <c r="I49" s="377">
        <v>1</v>
      </c>
      <c r="J49" s="377">
        <v>1</v>
      </c>
      <c r="K49" s="377">
        <v>2</v>
      </c>
      <c r="L49" s="377">
        <v>2</v>
      </c>
      <c r="M49" s="377">
        <v>3</v>
      </c>
      <c r="N49" s="377">
        <v>3</v>
      </c>
      <c r="O49" s="377">
        <v>2</v>
      </c>
      <c r="P49" s="377">
        <v>3</v>
      </c>
      <c r="Q49" s="377">
        <v>3</v>
      </c>
      <c r="R49" s="377">
        <v>3</v>
      </c>
      <c r="S49" s="377">
        <v>3</v>
      </c>
      <c r="T49" s="377">
        <v>3</v>
      </c>
      <c r="U49" s="377">
        <v>3</v>
      </c>
      <c r="V49" s="377">
        <v>3</v>
      </c>
      <c r="W49" s="377">
        <v>2</v>
      </c>
      <c r="X49" s="377">
        <v>2</v>
      </c>
      <c r="Y49" s="377">
        <v>2</v>
      </c>
      <c r="Z49" s="377">
        <v>2</v>
      </c>
      <c r="AA49" s="377">
        <v>2</v>
      </c>
    </row>
    <row r="50" spans="1:27" ht="22" customHeight="1">
      <c r="A50" s="1081"/>
      <c r="B50" s="1079"/>
      <c r="C50" s="373" t="s">
        <v>28</v>
      </c>
      <c r="D50" s="378">
        <v>2</v>
      </c>
      <c r="E50" s="378">
        <v>3</v>
      </c>
      <c r="F50" s="378">
        <v>2</v>
      </c>
      <c r="G50" s="378">
        <v>3</v>
      </c>
      <c r="H50" s="378">
        <v>2</v>
      </c>
      <c r="I50" s="378">
        <v>1</v>
      </c>
      <c r="J50" s="378">
        <v>1</v>
      </c>
      <c r="K50" s="378">
        <v>1</v>
      </c>
      <c r="L50" s="378">
        <v>2</v>
      </c>
      <c r="M50" s="378">
        <v>3</v>
      </c>
      <c r="N50" s="378">
        <v>3</v>
      </c>
      <c r="O50" s="378">
        <v>2</v>
      </c>
      <c r="P50" s="378">
        <v>2</v>
      </c>
      <c r="Q50" s="378">
        <v>3</v>
      </c>
      <c r="R50" s="378">
        <v>3</v>
      </c>
      <c r="S50" s="378">
        <v>1</v>
      </c>
      <c r="T50" s="378">
        <v>3</v>
      </c>
      <c r="U50" s="378">
        <v>3</v>
      </c>
      <c r="V50" s="378">
        <v>3</v>
      </c>
      <c r="W50" s="378">
        <v>2</v>
      </c>
      <c r="X50" s="378">
        <v>2</v>
      </c>
      <c r="Y50" s="378">
        <v>2</v>
      </c>
      <c r="Z50" s="378">
        <v>2</v>
      </c>
      <c r="AA50" s="378">
        <v>2</v>
      </c>
    </row>
    <row r="51" spans="1:27" ht="22" customHeight="1">
      <c r="A51" s="1081"/>
      <c r="B51" s="1079" t="s">
        <v>25</v>
      </c>
      <c r="C51" s="373" t="s">
        <v>48</v>
      </c>
      <c r="D51" s="377">
        <v>2</v>
      </c>
      <c r="E51" s="377">
        <v>3</v>
      </c>
      <c r="F51" s="377">
        <v>2</v>
      </c>
      <c r="G51" s="377">
        <v>3</v>
      </c>
      <c r="H51" s="377">
        <v>2</v>
      </c>
      <c r="I51" s="377">
        <v>1</v>
      </c>
      <c r="J51" s="377">
        <v>1</v>
      </c>
      <c r="K51" s="377">
        <v>2</v>
      </c>
      <c r="L51" s="377">
        <v>2</v>
      </c>
      <c r="M51" s="377">
        <v>3</v>
      </c>
      <c r="N51" s="377">
        <v>3</v>
      </c>
      <c r="O51" s="377">
        <v>2</v>
      </c>
      <c r="P51" s="377">
        <v>3</v>
      </c>
      <c r="Q51" s="377">
        <v>3</v>
      </c>
      <c r="R51" s="377">
        <v>3</v>
      </c>
      <c r="S51" s="377">
        <v>3</v>
      </c>
      <c r="T51" s="377">
        <v>3</v>
      </c>
      <c r="U51" s="377">
        <v>3</v>
      </c>
      <c r="V51" s="377">
        <v>3</v>
      </c>
      <c r="W51" s="377">
        <v>2</v>
      </c>
      <c r="X51" s="377">
        <v>2</v>
      </c>
      <c r="Y51" s="377">
        <v>2</v>
      </c>
      <c r="Z51" s="377">
        <v>2</v>
      </c>
      <c r="AA51" s="377">
        <v>2</v>
      </c>
    </row>
    <row r="52" spans="1:27" ht="22" customHeight="1">
      <c r="A52" s="1081"/>
      <c r="B52" s="1079"/>
      <c r="C52" s="373" t="s">
        <v>28</v>
      </c>
      <c r="D52" s="378">
        <v>2</v>
      </c>
      <c r="E52" s="378">
        <v>3</v>
      </c>
      <c r="F52" s="378">
        <v>2</v>
      </c>
      <c r="G52" s="378">
        <v>3</v>
      </c>
      <c r="H52" s="378">
        <v>2</v>
      </c>
      <c r="I52" s="378">
        <v>1</v>
      </c>
      <c r="J52" s="378">
        <v>1</v>
      </c>
      <c r="K52" s="378">
        <v>1</v>
      </c>
      <c r="L52" s="378">
        <v>2</v>
      </c>
      <c r="M52" s="378">
        <v>3</v>
      </c>
      <c r="N52" s="378">
        <v>3</v>
      </c>
      <c r="O52" s="378">
        <v>2</v>
      </c>
      <c r="P52" s="378">
        <v>2</v>
      </c>
      <c r="Q52" s="378">
        <v>3</v>
      </c>
      <c r="R52" s="378">
        <v>3</v>
      </c>
      <c r="S52" s="378">
        <v>1</v>
      </c>
      <c r="T52" s="378">
        <v>3</v>
      </c>
      <c r="U52" s="378">
        <v>3</v>
      </c>
      <c r="V52" s="378">
        <v>3</v>
      </c>
      <c r="W52" s="378">
        <v>2</v>
      </c>
      <c r="X52" s="378">
        <v>2</v>
      </c>
      <c r="Y52" s="378">
        <v>2</v>
      </c>
      <c r="Z52" s="378">
        <v>2</v>
      </c>
      <c r="AA52" s="378">
        <v>2</v>
      </c>
    </row>
    <row r="53" spans="1:27" ht="22" customHeight="1">
      <c r="A53" s="1081"/>
      <c r="B53" s="1079" t="s">
        <v>26</v>
      </c>
      <c r="C53" s="373" t="s">
        <v>48</v>
      </c>
      <c r="D53" s="377">
        <v>2</v>
      </c>
      <c r="E53" s="377">
        <v>3</v>
      </c>
      <c r="F53" s="377">
        <v>2</v>
      </c>
      <c r="G53" s="377">
        <v>3</v>
      </c>
      <c r="H53" s="377">
        <v>2</v>
      </c>
      <c r="I53" s="377">
        <v>1</v>
      </c>
      <c r="J53" s="377">
        <v>1</v>
      </c>
      <c r="K53" s="377">
        <v>2</v>
      </c>
      <c r="L53" s="377">
        <v>2</v>
      </c>
      <c r="M53" s="377">
        <v>3</v>
      </c>
      <c r="N53" s="377">
        <v>3</v>
      </c>
      <c r="O53" s="377">
        <v>2</v>
      </c>
      <c r="P53" s="377">
        <v>3</v>
      </c>
      <c r="Q53" s="377">
        <v>3</v>
      </c>
      <c r="R53" s="377">
        <v>3</v>
      </c>
      <c r="S53" s="377">
        <v>3</v>
      </c>
      <c r="T53" s="377">
        <v>3</v>
      </c>
      <c r="U53" s="377">
        <v>3</v>
      </c>
      <c r="V53" s="377">
        <v>3</v>
      </c>
      <c r="W53" s="377">
        <v>2</v>
      </c>
      <c r="X53" s="377">
        <v>2</v>
      </c>
      <c r="Y53" s="377">
        <v>2</v>
      </c>
      <c r="Z53" s="377">
        <v>2</v>
      </c>
      <c r="AA53" s="377">
        <v>2</v>
      </c>
    </row>
    <row r="54" spans="1:27" ht="22" customHeight="1">
      <c r="A54" s="1081"/>
      <c r="B54" s="1079"/>
      <c r="C54" s="373" t="s">
        <v>28</v>
      </c>
      <c r="D54" s="378">
        <v>2</v>
      </c>
      <c r="E54" s="378">
        <v>3</v>
      </c>
      <c r="F54" s="378">
        <v>2</v>
      </c>
      <c r="G54" s="378">
        <v>3</v>
      </c>
      <c r="H54" s="378">
        <v>2</v>
      </c>
      <c r="I54" s="378">
        <v>1</v>
      </c>
      <c r="J54" s="378">
        <v>1</v>
      </c>
      <c r="K54" s="378">
        <v>1</v>
      </c>
      <c r="L54" s="378">
        <v>2</v>
      </c>
      <c r="M54" s="378">
        <v>3</v>
      </c>
      <c r="N54" s="378">
        <v>3</v>
      </c>
      <c r="O54" s="378">
        <v>2</v>
      </c>
      <c r="P54" s="378">
        <v>2</v>
      </c>
      <c r="Q54" s="378">
        <v>3</v>
      </c>
      <c r="R54" s="378">
        <v>3</v>
      </c>
      <c r="S54" s="378">
        <v>1</v>
      </c>
      <c r="T54" s="378">
        <v>3</v>
      </c>
      <c r="U54" s="378">
        <v>3</v>
      </c>
      <c r="V54" s="378">
        <v>3</v>
      </c>
      <c r="W54" s="378">
        <v>2</v>
      </c>
      <c r="X54" s="378">
        <v>2</v>
      </c>
      <c r="Y54" s="378">
        <v>2</v>
      </c>
      <c r="Z54" s="378">
        <v>2</v>
      </c>
      <c r="AA54" s="378">
        <v>2</v>
      </c>
    </row>
    <row r="55" spans="1:27" ht="22" customHeight="1">
      <c r="A55" s="1081"/>
      <c r="B55" s="1079" t="s">
        <v>27</v>
      </c>
      <c r="C55" s="373" t="s">
        <v>48</v>
      </c>
      <c r="D55" s="377">
        <v>2</v>
      </c>
      <c r="E55" s="377">
        <v>3</v>
      </c>
      <c r="F55" s="377">
        <v>2</v>
      </c>
      <c r="G55" s="377">
        <v>3</v>
      </c>
      <c r="H55" s="377">
        <v>2</v>
      </c>
      <c r="I55" s="377">
        <v>1</v>
      </c>
      <c r="J55" s="377">
        <v>1</v>
      </c>
      <c r="K55" s="377">
        <v>2</v>
      </c>
      <c r="L55" s="377">
        <v>2</v>
      </c>
      <c r="M55" s="377">
        <v>3</v>
      </c>
      <c r="N55" s="377">
        <v>3</v>
      </c>
      <c r="O55" s="377">
        <v>2</v>
      </c>
      <c r="P55" s="377">
        <v>3</v>
      </c>
      <c r="Q55" s="377">
        <v>3</v>
      </c>
      <c r="R55" s="377">
        <v>3</v>
      </c>
      <c r="S55" s="377">
        <v>3</v>
      </c>
      <c r="T55" s="377">
        <v>3</v>
      </c>
      <c r="U55" s="377">
        <v>3</v>
      </c>
      <c r="V55" s="377">
        <v>3</v>
      </c>
      <c r="W55" s="377">
        <v>2</v>
      </c>
      <c r="X55" s="377">
        <v>2</v>
      </c>
      <c r="Y55" s="377">
        <v>2</v>
      </c>
      <c r="Z55" s="377">
        <v>2</v>
      </c>
      <c r="AA55" s="377">
        <v>2</v>
      </c>
    </row>
    <row r="56" spans="1:27" ht="22" customHeight="1">
      <c r="A56" s="1081"/>
      <c r="B56" s="1079"/>
      <c r="C56" s="373" t="s">
        <v>28</v>
      </c>
      <c r="D56" s="378">
        <v>2</v>
      </c>
      <c r="E56" s="378">
        <v>3</v>
      </c>
      <c r="F56" s="378">
        <v>2</v>
      </c>
      <c r="G56" s="378">
        <v>3</v>
      </c>
      <c r="H56" s="378">
        <v>2</v>
      </c>
      <c r="I56" s="378">
        <v>1</v>
      </c>
      <c r="J56" s="378">
        <v>1</v>
      </c>
      <c r="K56" s="378">
        <v>1</v>
      </c>
      <c r="L56" s="378">
        <v>2</v>
      </c>
      <c r="M56" s="378">
        <v>3</v>
      </c>
      <c r="N56" s="378">
        <v>3</v>
      </c>
      <c r="O56" s="378">
        <v>2</v>
      </c>
      <c r="P56" s="378">
        <v>2</v>
      </c>
      <c r="Q56" s="378">
        <v>3</v>
      </c>
      <c r="R56" s="378">
        <v>3</v>
      </c>
      <c r="S56" s="378">
        <v>1</v>
      </c>
      <c r="T56" s="378">
        <v>3</v>
      </c>
      <c r="U56" s="378">
        <v>3</v>
      </c>
      <c r="V56" s="378">
        <v>3</v>
      </c>
      <c r="W56" s="378">
        <v>2</v>
      </c>
      <c r="X56" s="378">
        <v>2</v>
      </c>
      <c r="Y56" s="378">
        <v>2</v>
      </c>
      <c r="Z56" s="378">
        <v>2</v>
      </c>
      <c r="AA56" s="378">
        <v>2</v>
      </c>
    </row>
    <row r="57" spans="1:27" ht="22" customHeight="1">
      <c r="A57" s="1081"/>
      <c r="B57" s="1079" t="s">
        <v>282</v>
      </c>
      <c r="C57" s="373" t="s">
        <v>48</v>
      </c>
      <c r="D57" s="377">
        <v>2</v>
      </c>
      <c r="E57" s="377">
        <v>3</v>
      </c>
      <c r="F57" s="377">
        <v>2</v>
      </c>
      <c r="G57" s="377">
        <v>3</v>
      </c>
      <c r="H57" s="377">
        <v>2</v>
      </c>
      <c r="I57" s="377">
        <v>1</v>
      </c>
      <c r="J57" s="377">
        <v>1</v>
      </c>
      <c r="K57" s="377">
        <v>2</v>
      </c>
      <c r="L57" s="377">
        <v>2</v>
      </c>
      <c r="M57" s="377">
        <v>3</v>
      </c>
      <c r="N57" s="377">
        <v>3</v>
      </c>
      <c r="O57" s="377">
        <v>2</v>
      </c>
      <c r="P57" s="377">
        <v>3</v>
      </c>
      <c r="Q57" s="377">
        <v>3</v>
      </c>
      <c r="R57" s="377">
        <v>3</v>
      </c>
      <c r="S57" s="377">
        <v>3</v>
      </c>
      <c r="T57" s="377">
        <v>3</v>
      </c>
      <c r="U57" s="377">
        <v>3</v>
      </c>
      <c r="V57" s="377">
        <v>3</v>
      </c>
      <c r="W57" s="377">
        <v>2</v>
      </c>
      <c r="X57" s="377">
        <v>2</v>
      </c>
      <c r="Y57" s="377">
        <v>2</v>
      </c>
      <c r="Z57" s="377">
        <v>2</v>
      </c>
      <c r="AA57" s="377">
        <v>2</v>
      </c>
    </row>
    <row r="58" spans="1:27" ht="22" customHeight="1">
      <c r="A58" s="1081"/>
      <c r="B58" s="1079"/>
      <c r="C58" s="373" t="s">
        <v>28</v>
      </c>
      <c r="D58" s="378">
        <v>2</v>
      </c>
      <c r="E58" s="378">
        <v>3</v>
      </c>
      <c r="F58" s="378">
        <v>2</v>
      </c>
      <c r="G58" s="378">
        <v>3</v>
      </c>
      <c r="H58" s="378">
        <v>2</v>
      </c>
      <c r="I58" s="378">
        <v>1</v>
      </c>
      <c r="J58" s="378">
        <v>1</v>
      </c>
      <c r="K58" s="378">
        <v>1</v>
      </c>
      <c r="L58" s="378">
        <v>2</v>
      </c>
      <c r="M58" s="378">
        <v>3</v>
      </c>
      <c r="N58" s="378">
        <v>3</v>
      </c>
      <c r="O58" s="378">
        <v>2</v>
      </c>
      <c r="P58" s="378">
        <v>2</v>
      </c>
      <c r="Q58" s="378">
        <v>3</v>
      </c>
      <c r="R58" s="378">
        <v>3</v>
      </c>
      <c r="S58" s="378">
        <v>1</v>
      </c>
      <c r="T58" s="378">
        <v>3</v>
      </c>
      <c r="U58" s="378">
        <v>3</v>
      </c>
      <c r="V58" s="378">
        <v>3</v>
      </c>
      <c r="W58" s="378">
        <v>2</v>
      </c>
      <c r="X58" s="378">
        <v>2</v>
      </c>
      <c r="Y58" s="378">
        <v>2</v>
      </c>
      <c r="Z58" s="378">
        <v>2</v>
      </c>
      <c r="AA58" s="378">
        <v>2</v>
      </c>
    </row>
    <row r="59" spans="1:27" ht="22" customHeight="1">
      <c r="A59" s="1081"/>
      <c r="B59" s="1079"/>
      <c r="C59" s="373" t="s">
        <v>48</v>
      </c>
      <c r="D59" s="377">
        <v>0</v>
      </c>
      <c r="E59" s="377">
        <v>0</v>
      </c>
      <c r="F59" s="377">
        <v>0</v>
      </c>
      <c r="G59" s="377">
        <v>0</v>
      </c>
      <c r="H59" s="377">
        <v>0</v>
      </c>
      <c r="I59" s="377">
        <v>0</v>
      </c>
      <c r="J59" s="377">
        <v>0</v>
      </c>
      <c r="K59" s="377">
        <v>0</v>
      </c>
      <c r="L59" s="377">
        <v>0</v>
      </c>
      <c r="M59" s="377">
        <v>0</v>
      </c>
      <c r="N59" s="377">
        <v>0</v>
      </c>
      <c r="O59" s="377">
        <v>0</v>
      </c>
      <c r="P59" s="377">
        <v>0</v>
      </c>
      <c r="Q59" s="377">
        <v>0</v>
      </c>
      <c r="R59" s="377">
        <v>0</v>
      </c>
      <c r="S59" s="377">
        <v>0</v>
      </c>
      <c r="T59" s="377">
        <v>0</v>
      </c>
      <c r="U59" s="377">
        <v>0</v>
      </c>
      <c r="V59" s="377">
        <v>0</v>
      </c>
      <c r="W59" s="377">
        <v>0</v>
      </c>
      <c r="X59" s="377">
        <v>0</v>
      </c>
      <c r="Y59" s="377">
        <v>0</v>
      </c>
      <c r="Z59" s="377">
        <v>0</v>
      </c>
      <c r="AA59" s="377">
        <v>0</v>
      </c>
    </row>
    <row r="60" spans="1:27" ht="22" customHeight="1">
      <c r="A60" s="1081"/>
      <c r="B60" s="1079"/>
      <c r="C60" s="373" t="s">
        <v>28</v>
      </c>
      <c r="D60" s="378">
        <v>0</v>
      </c>
      <c r="E60" s="378">
        <v>0</v>
      </c>
      <c r="F60" s="378">
        <v>0</v>
      </c>
      <c r="G60" s="378">
        <v>0</v>
      </c>
      <c r="H60" s="378">
        <v>0</v>
      </c>
      <c r="I60" s="378">
        <v>0</v>
      </c>
      <c r="J60" s="378">
        <v>0</v>
      </c>
      <c r="K60" s="378">
        <v>0</v>
      </c>
      <c r="L60" s="378">
        <v>0</v>
      </c>
      <c r="M60" s="378">
        <v>0</v>
      </c>
      <c r="N60" s="378">
        <v>0</v>
      </c>
      <c r="O60" s="378">
        <v>0</v>
      </c>
      <c r="P60" s="378">
        <v>0</v>
      </c>
      <c r="Q60" s="378">
        <v>0</v>
      </c>
      <c r="R60" s="378">
        <v>0</v>
      </c>
      <c r="S60" s="378">
        <v>0</v>
      </c>
      <c r="T60" s="378">
        <v>0</v>
      </c>
      <c r="U60" s="378">
        <v>0</v>
      </c>
      <c r="V60" s="378">
        <v>0</v>
      </c>
      <c r="W60" s="378">
        <v>0</v>
      </c>
      <c r="X60" s="378">
        <v>0</v>
      </c>
      <c r="Y60" s="378">
        <v>0</v>
      </c>
      <c r="Z60" s="378">
        <v>0</v>
      </c>
      <c r="AA60" s="378">
        <v>0</v>
      </c>
    </row>
    <row r="61" spans="1:27" ht="286.75" customHeight="1">
      <c r="A61" s="1078"/>
      <c r="B61" s="1078"/>
      <c r="C61" s="1078"/>
      <c r="D61" s="1078"/>
      <c r="E61" s="1078"/>
      <c r="F61" s="1078"/>
      <c r="G61" s="1078"/>
      <c r="H61" s="1078"/>
      <c r="I61" s="1078"/>
      <c r="J61" s="1078"/>
      <c r="K61" s="1078"/>
      <c r="L61" s="1078"/>
      <c r="M61" s="1078"/>
      <c r="N61" s="1078"/>
      <c r="O61" s="1078"/>
      <c r="P61" s="1078"/>
      <c r="Q61" s="1078"/>
      <c r="R61" s="1078"/>
      <c r="S61" s="1078"/>
      <c r="T61" s="1078"/>
      <c r="U61" s="1078"/>
      <c r="V61" s="1078"/>
      <c r="W61" s="1078"/>
      <c r="X61" s="1078"/>
      <c r="Y61" s="1078"/>
      <c r="Z61" s="1078"/>
      <c r="AA61" s="1078"/>
    </row>
    <row r="62" spans="1:27" ht="22" customHeight="1"/>
    <row r="63" spans="1:27" ht="22" customHeight="1"/>
    <row r="64" spans="1:27" ht="22" customHeight="1"/>
    <row r="65" ht="22" customHeight="1"/>
    <row r="66" ht="22" customHeight="1"/>
    <row r="67" ht="22" customHeight="1"/>
    <row r="68" ht="22" customHeight="1"/>
    <row r="69" ht="22" customHeight="1"/>
    <row r="70" ht="22" customHeight="1"/>
    <row r="71" ht="22" customHeight="1"/>
    <row r="72" ht="22" customHeight="1"/>
    <row r="73" ht="22" customHeight="1"/>
    <row r="74" ht="22" customHeight="1"/>
    <row r="75" ht="22" customHeight="1"/>
    <row r="76" ht="22" customHeight="1"/>
    <row r="77" ht="22" customHeight="1"/>
    <row r="78" ht="22" customHeight="1"/>
    <row r="79" ht="22" customHeight="1"/>
    <row r="80" ht="22" customHeight="1"/>
    <row r="81" spans="2:9" ht="22" customHeight="1"/>
    <row r="82" spans="2:9" ht="22" customHeight="1"/>
    <row r="83" spans="2:9" ht="22" customHeight="1"/>
    <row r="84" spans="2:9" ht="22" customHeight="1"/>
    <row r="85" spans="2:9" ht="22" customHeight="1"/>
    <row r="86" spans="2:9" ht="22" customHeight="1"/>
    <row r="87" spans="2:9" ht="22" customHeight="1"/>
    <row r="88" spans="2:9" ht="22" customHeight="1"/>
    <row r="89" spans="2:9" ht="22" customHeight="1"/>
    <row r="90" spans="2:9" ht="22" customHeight="1"/>
    <row r="91" spans="2:9" ht="22" customHeight="1">
      <c r="B91" s="375"/>
      <c r="C91" s="375"/>
      <c r="D91" s="375"/>
      <c r="E91" s="375"/>
      <c r="F91" s="375"/>
      <c r="G91" s="375"/>
      <c r="H91" s="375"/>
      <c r="I91" s="375"/>
    </row>
    <row r="92" spans="2:9" ht="22" customHeight="1">
      <c r="B92" s="367"/>
      <c r="C92" s="367"/>
      <c r="D92" s="367"/>
      <c r="E92" s="367"/>
      <c r="F92" s="367"/>
      <c r="G92" s="367"/>
      <c r="H92" s="367"/>
      <c r="I92" s="367"/>
    </row>
    <row r="93" spans="2:9" ht="22" customHeight="1">
      <c r="B93" s="375"/>
      <c r="C93" s="375"/>
      <c r="D93" s="375"/>
      <c r="E93" s="375"/>
      <c r="F93" s="375"/>
      <c r="G93" s="375"/>
      <c r="H93" s="375"/>
      <c r="I93" s="375"/>
    </row>
    <row r="94" spans="2:9" ht="22" customHeight="1">
      <c r="B94" s="375"/>
      <c r="C94" s="375"/>
      <c r="D94" s="375"/>
      <c r="E94" s="375"/>
      <c r="F94" s="375"/>
      <c r="G94" s="375"/>
      <c r="H94" s="375"/>
      <c r="I94" s="375"/>
    </row>
    <row r="95" spans="2:9" ht="13.5">
      <c r="B95" s="375"/>
      <c r="C95" s="375"/>
      <c r="D95" s="375"/>
      <c r="E95" s="375"/>
      <c r="F95" s="375"/>
      <c r="G95" s="375"/>
      <c r="H95" s="375"/>
      <c r="I95" s="375"/>
    </row>
  </sheetData>
  <sheetProtection algorithmName="SHA-512" hashValue="yTneQYP2U7bvUIOA6lSI5gJ/lDk3A57uStmg6XP1y1k/VoKocEyosuEpBtGpcGDibecIhy9wtetFWZ+VpxpMnw==" saltValue="ryKqPKCikzXEHZt3A2828Q==" spinCount="100000" sheet="1" objects="1" scenarios="1" formatColumns="0"/>
  <mergeCells count="39">
    <mergeCell ref="B57:B58"/>
    <mergeCell ref="B43:B44"/>
    <mergeCell ref="B45:B46"/>
    <mergeCell ref="B47:B48"/>
    <mergeCell ref="B49:B50"/>
    <mergeCell ref="B51:B52"/>
    <mergeCell ref="B53:B54"/>
    <mergeCell ref="B55:B56"/>
    <mergeCell ref="A10:C10"/>
    <mergeCell ref="A11:C11"/>
    <mergeCell ref="A40:C40"/>
    <mergeCell ref="A41:C41"/>
    <mergeCell ref="A42:C42"/>
    <mergeCell ref="A38:C38"/>
    <mergeCell ref="A36:AA36"/>
    <mergeCell ref="A39:C39"/>
    <mergeCell ref="A5:AA5"/>
    <mergeCell ref="A7:C7"/>
    <mergeCell ref="A8:C8"/>
    <mergeCell ref="A9:C9"/>
    <mergeCell ref="B1:J1"/>
    <mergeCell ref="A2:D2"/>
    <mergeCell ref="A3:D3"/>
    <mergeCell ref="A61:AA61"/>
    <mergeCell ref="B28:B29"/>
    <mergeCell ref="B30:B31"/>
    <mergeCell ref="B32:B33"/>
    <mergeCell ref="A12:A35"/>
    <mergeCell ref="B34:B35"/>
    <mergeCell ref="B18:B19"/>
    <mergeCell ref="B20:B21"/>
    <mergeCell ref="B22:B23"/>
    <mergeCell ref="B24:B25"/>
    <mergeCell ref="B26:B27"/>
    <mergeCell ref="B12:B13"/>
    <mergeCell ref="B14:B15"/>
    <mergeCell ref="B16:B17"/>
    <mergeCell ref="A43:A60"/>
    <mergeCell ref="B59:B60"/>
  </mergeCells>
  <phoneticPr fontId="22" type="noConversion"/>
  <printOptions horizontalCentered="1"/>
  <pageMargins left="0.23622047244094499" right="0.23622047244094499" top="0.59055118110236204" bottom="0.78740157480314998" header="0" footer="0"/>
  <pageSetup paperSize="9" scale="54" fitToHeight="3"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AA78"/>
  <sheetViews>
    <sheetView topLeftCell="A4" zoomScale="75" zoomScaleNormal="75" zoomScaleSheetLayoutView="100" workbookViewId="0">
      <selection activeCell="C7" sqref="C7:Z7"/>
    </sheetView>
  </sheetViews>
  <sheetFormatPr defaultColWidth="14.36328125" defaultRowHeight="19.25" customHeight="1"/>
  <cols>
    <col min="1" max="1" width="7.6328125" style="365" customWidth="1"/>
    <col min="2" max="2" width="15.08984375" style="365" customWidth="1"/>
    <col min="3" max="26" width="9.453125" style="365" customWidth="1"/>
    <col min="27" max="39" width="7.6328125" style="365" customWidth="1"/>
    <col min="40" max="16384" width="14.36328125" style="365"/>
  </cols>
  <sheetData>
    <row r="1" spans="1:27" s="39" customFormat="1" ht="5.15" customHeight="1">
      <c r="A1" s="233"/>
      <c r="B1" s="962"/>
      <c r="C1" s="962"/>
      <c r="D1" s="962"/>
      <c r="E1" s="962"/>
      <c r="F1" s="962"/>
      <c r="G1" s="962"/>
      <c r="H1" s="962"/>
      <c r="I1" s="962"/>
      <c r="J1" s="962"/>
    </row>
    <row r="2" spans="1:27" s="42" customFormat="1" ht="18" customHeight="1">
      <c r="A2" s="1084" t="str">
        <f>"Project Name : " &amp;'Covering Page'!$D$4</f>
        <v>Project Name : Project X</v>
      </c>
      <c r="B2" s="1085"/>
      <c r="C2" s="1085"/>
      <c r="D2" s="1085"/>
      <c r="E2" s="41"/>
      <c r="F2" s="41"/>
      <c r="G2" s="41"/>
      <c r="H2" s="41"/>
      <c r="I2" s="41"/>
      <c r="J2" s="41"/>
      <c r="K2" s="41"/>
      <c r="L2" s="41"/>
      <c r="M2" s="41"/>
      <c r="N2" s="41"/>
      <c r="O2" s="41"/>
      <c r="P2" s="41"/>
      <c r="Q2" s="41"/>
      <c r="R2" s="41"/>
      <c r="S2" s="41"/>
      <c r="T2" s="41"/>
      <c r="U2" s="41"/>
      <c r="V2" s="41"/>
      <c r="W2" s="41"/>
      <c r="X2" s="41"/>
      <c r="Y2" s="41"/>
      <c r="Z2" s="41"/>
    </row>
    <row r="3" spans="1:27" s="42" customFormat="1" ht="18" customHeight="1">
      <c r="A3" s="1086" t="str">
        <f>'Covering Page'!D6</f>
        <v>xxx - xxxxxxx- xx</v>
      </c>
      <c r="B3" s="1087"/>
      <c r="C3" s="1087"/>
      <c r="D3" s="1087"/>
      <c r="E3" s="41"/>
      <c r="F3" s="41"/>
      <c r="G3" s="41"/>
      <c r="H3" s="41"/>
      <c r="I3" s="41"/>
      <c r="J3" s="41"/>
      <c r="K3" s="41"/>
      <c r="L3" s="41"/>
      <c r="M3" s="41"/>
      <c r="N3" s="41"/>
      <c r="O3" s="41"/>
      <c r="P3" s="41"/>
      <c r="Q3" s="41"/>
      <c r="R3" s="41"/>
      <c r="S3" s="41"/>
      <c r="T3" s="41"/>
      <c r="U3" s="41"/>
      <c r="V3" s="41"/>
      <c r="W3" s="41"/>
      <c r="X3" s="41"/>
      <c r="Y3" s="41"/>
      <c r="Z3" s="41"/>
    </row>
    <row r="4" spans="1:27" s="42" customFormat="1" ht="6.65" customHeight="1">
      <c r="A4" s="290"/>
      <c r="B4" s="290"/>
      <c r="C4" s="290"/>
      <c r="D4" s="290"/>
    </row>
    <row r="5" spans="1:27" s="357" customFormat="1" ht="30.65" customHeight="1">
      <c r="A5" s="910" t="s">
        <v>689</v>
      </c>
      <c r="B5" s="910"/>
      <c r="C5" s="910"/>
      <c r="D5" s="910"/>
      <c r="E5" s="910"/>
      <c r="F5" s="910"/>
      <c r="G5" s="910"/>
      <c r="H5" s="910"/>
      <c r="I5" s="910"/>
      <c r="J5" s="910"/>
      <c r="K5" s="910"/>
      <c r="L5" s="910"/>
      <c r="M5" s="910"/>
      <c r="N5" s="910"/>
      <c r="O5" s="910"/>
      <c r="P5" s="910"/>
      <c r="Q5" s="910"/>
      <c r="R5" s="910"/>
      <c r="S5" s="910"/>
      <c r="T5" s="910"/>
      <c r="U5" s="910"/>
      <c r="V5" s="910"/>
      <c r="W5" s="910"/>
      <c r="X5" s="910"/>
      <c r="Y5" s="910"/>
      <c r="Z5" s="910"/>
    </row>
    <row r="6" spans="1:27" s="359" customFormat="1" ht="10.25" customHeight="1">
      <c r="A6" s="358"/>
      <c r="B6" s="358"/>
      <c r="C6" s="358"/>
      <c r="D6" s="358"/>
      <c r="E6" s="358"/>
      <c r="F6" s="358"/>
      <c r="G6" s="358"/>
      <c r="H6" s="358"/>
    </row>
    <row r="7" spans="1:27" s="359" customFormat="1" ht="22.75" customHeight="1">
      <c r="A7" s="1089" t="s">
        <v>416</v>
      </c>
      <c r="B7" s="1089"/>
      <c r="C7" s="1090" t="s">
        <v>436</v>
      </c>
      <c r="D7" s="1090"/>
      <c r="E7" s="1090"/>
      <c r="F7" s="1090"/>
      <c r="G7" s="1090"/>
      <c r="H7" s="1090"/>
      <c r="I7" s="1090"/>
      <c r="J7" s="1090"/>
      <c r="K7" s="1090"/>
      <c r="L7" s="1090"/>
      <c r="M7" s="1090"/>
      <c r="N7" s="1090"/>
      <c r="O7" s="1090"/>
      <c r="P7" s="1090"/>
      <c r="Q7" s="1090"/>
      <c r="R7" s="1090"/>
      <c r="S7" s="1090"/>
      <c r="T7" s="1090"/>
      <c r="U7" s="1090"/>
      <c r="V7" s="1090"/>
      <c r="W7" s="1090"/>
      <c r="X7" s="1090"/>
      <c r="Y7" s="1090"/>
      <c r="Z7" s="1090"/>
    </row>
    <row r="8" spans="1:27" s="361" customFormat="1" ht="22.75" customHeight="1">
      <c r="A8" s="1091" t="s">
        <v>20</v>
      </c>
      <c r="B8" s="1092"/>
      <c r="C8" s="360">
        <f>EOMONTH('Commercial Status C'!$D$13,0)</f>
        <v>44196</v>
      </c>
      <c r="D8" s="360">
        <f>EOMONTH('Commercial Status C'!$D$13,1)</f>
        <v>44227</v>
      </c>
      <c r="E8" s="360">
        <f>EOMONTH('Commercial Status C'!$D$13,2)</f>
        <v>44255</v>
      </c>
      <c r="F8" s="360">
        <f>EOMONTH('Commercial Status C'!$D$13,3)</f>
        <v>44286</v>
      </c>
      <c r="G8" s="360">
        <f>EOMONTH('Commercial Status C'!$D$13,4)</f>
        <v>44316</v>
      </c>
      <c r="H8" s="360">
        <f>EOMONTH('Commercial Status C'!$D$13,5)</f>
        <v>44347</v>
      </c>
      <c r="I8" s="360">
        <f>EOMONTH('Commercial Status C'!$D$13,6)</f>
        <v>44377</v>
      </c>
      <c r="J8" s="360">
        <f>EOMONTH('Commercial Status C'!$D$13,7)</f>
        <v>44408</v>
      </c>
      <c r="K8" s="360">
        <f>EOMONTH('Commercial Status C'!$D$13,8)</f>
        <v>44439</v>
      </c>
      <c r="L8" s="360">
        <f>EOMONTH('Commercial Status C'!$D$13,9)</f>
        <v>44469</v>
      </c>
      <c r="M8" s="360">
        <f>EOMONTH('Commercial Status C'!$D$13,10)</f>
        <v>44500</v>
      </c>
      <c r="N8" s="360">
        <f>EOMONTH('Commercial Status C'!$D$13,11)</f>
        <v>44530</v>
      </c>
      <c r="O8" s="360">
        <f>EOMONTH('Commercial Status C'!$D$13,12)</f>
        <v>44561</v>
      </c>
      <c r="P8" s="360">
        <f>EOMONTH('Commercial Status C'!$D$13,13)</f>
        <v>44592</v>
      </c>
      <c r="Q8" s="360">
        <f>EOMONTH('Commercial Status C'!$D$13,14)</f>
        <v>44620</v>
      </c>
      <c r="R8" s="360">
        <f>EOMONTH('Commercial Status C'!$D$13,15)</f>
        <v>44651</v>
      </c>
      <c r="S8" s="360">
        <f>EOMONTH('Commercial Status C'!$D$13,16)</f>
        <v>44681</v>
      </c>
      <c r="T8" s="360">
        <f>EOMONTH('Commercial Status C'!$D$13,17)</f>
        <v>44712</v>
      </c>
      <c r="U8" s="360">
        <f>EOMONTH('Commercial Status C'!$D$13,18)</f>
        <v>44742</v>
      </c>
      <c r="V8" s="360">
        <f>EOMONTH('Commercial Status C'!$D$13,19)</f>
        <v>44773</v>
      </c>
      <c r="W8" s="360">
        <f>EOMONTH('Commercial Status C'!$D$13,20)</f>
        <v>44804</v>
      </c>
      <c r="X8" s="360">
        <f>EOMONTH('Commercial Status C'!$D$13,21)</f>
        <v>44834</v>
      </c>
      <c r="Y8" s="360">
        <f>EOMONTH('Commercial Status C'!$D$13,22)</f>
        <v>44865</v>
      </c>
      <c r="Z8" s="360">
        <f>EOMONTH('Commercial Status C'!$D$13,23)</f>
        <v>44895</v>
      </c>
    </row>
    <row r="9" spans="1:27" s="361" customFormat="1" ht="22.75" customHeight="1">
      <c r="A9" s="1073" t="s">
        <v>48</v>
      </c>
      <c r="B9" s="1074" t="s">
        <v>323</v>
      </c>
      <c r="C9" s="355">
        <v>0.02</v>
      </c>
      <c r="D9" s="355">
        <v>0.05</v>
      </c>
      <c r="E9" s="355">
        <v>0.08</v>
      </c>
      <c r="F9" s="355">
        <v>0.11</v>
      </c>
      <c r="G9" s="355">
        <v>0.14000000000000001</v>
      </c>
      <c r="H9" s="355">
        <v>0.17</v>
      </c>
      <c r="I9" s="355">
        <v>0.2</v>
      </c>
      <c r="J9" s="355">
        <v>0.23</v>
      </c>
      <c r="K9" s="355">
        <v>0.26</v>
      </c>
      <c r="L9" s="355">
        <v>0.28999999999999998</v>
      </c>
      <c r="M9" s="355">
        <v>0.32</v>
      </c>
      <c r="N9" s="355">
        <v>0.35</v>
      </c>
      <c r="O9" s="355">
        <v>0.38</v>
      </c>
      <c r="P9" s="355">
        <v>0.41</v>
      </c>
      <c r="Q9" s="355">
        <v>0.44</v>
      </c>
      <c r="R9" s="355">
        <v>0.47</v>
      </c>
      <c r="S9" s="355">
        <v>0.5</v>
      </c>
      <c r="T9" s="355">
        <v>0.53</v>
      </c>
      <c r="U9" s="355">
        <v>0.56000000000000005</v>
      </c>
      <c r="V9" s="355">
        <v>0.59</v>
      </c>
      <c r="W9" s="355">
        <v>0.62</v>
      </c>
      <c r="X9" s="355">
        <v>0.65</v>
      </c>
      <c r="Y9" s="355">
        <v>0.68</v>
      </c>
      <c r="Z9" s="355">
        <v>0.71</v>
      </c>
    </row>
    <row r="10" spans="1:27" s="361" customFormat="1" ht="22.75" customHeight="1">
      <c r="A10" s="935" t="s">
        <v>662</v>
      </c>
      <c r="B10" s="936" t="s">
        <v>324</v>
      </c>
      <c r="C10" s="362">
        <f>C9</f>
        <v>0.02</v>
      </c>
      <c r="D10" s="362">
        <f>D9+C10</f>
        <v>7.0000000000000007E-2</v>
      </c>
      <c r="E10" s="362">
        <f t="shared" ref="E10:Z10" si="0">E9+D10</f>
        <v>0.15000000000000002</v>
      </c>
      <c r="F10" s="362">
        <f t="shared" si="0"/>
        <v>0.26</v>
      </c>
      <c r="G10" s="362">
        <f t="shared" si="0"/>
        <v>0.4</v>
      </c>
      <c r="H10" s="362">
        <f t="shared" si="0"/>
        <v>0.57000000000000006</v>
      </c>
      <c r="I10" s="362">
        <f t="shared" si="0"/>
        <v>0.77</v>
      </c>
      <c r="J10" s="362">
        <f t="shared" si="0"/>
        <v>1</v>
      </c>
      <c r="K10" s="362">
        <f t="shared" si="0"/>
        <v>1.26</v>
      </c>
      <c r="L10" s="362">
        <f t="shared" si="0"/>
        <v>1.55</v>
      </c>
      <c r="M10" s="362">
        <f t="shared" si="0"/>
        <v>1.87</v>
      </c>
      <c r="N10" s="362">
        <f t="shared" si="0"/>
        <v>2.2200000000000002</v>
      </c>
      <c r="O10" s="362">
        <f t="shared" si="0"/>
        <v>2.6</v>
      </c>
      <c r="P10" s="362">
        <f t="shared" si="0"/>
        <v>3.0100000000000002</v>
      </c>
      <c r="Q10" s="362">
        <f t="shared" si="0"/>
        <v>3.45</v>
      </c>
      <c r="R10" s="362">
        <f t="shared" si="0"/>
        <v>3.92</v>
      </c>
      <c r="S10" s="362">
        <f t="shared" si="0"/>
        <v>4.42</v>
      </c>
      <c r="T10" s="362">
        <f t="shared" si="0"/>
        <v>4.95</v>
      </c>
      <c r="U10" s="362">
        <f t="shared" si="0"/>
        <v>5.51</v>
      </c>
      <c r="V10" s="362">
        <f t="shared" si="0"/>
        <v>6.1</v>
      </c>
      <c r="W10" s="362">
        <f t="shared" si="0"/>
        <v>6.72</v>
      </c>
      <c r="X10" s="362">
        <f t="shared" si="0"/>
        <v>7.37</v>
      </c>
      <c r="Y10" s="362">
        <f t="shared" si="0"/>
        <v>8.0500000000000007</v>
      </c>
      <c r="Z10" s="362">
        <f t="shared" si="0"/>
        <v>8.7600000000000016</v>
      </c>
    </row>
    <row r="11" spans="1:27" s="361" customFormat="1" ht="22.75" customHeight="1">
      <c r="A11" s="1073" t="s">
        <v>28</v>
      </c>
      <c r="B11" s="1074" t="s">
        <v>28</v>
      </c>
      <c r="C11" s="355">
        <v>0.02</v>
      </c>
      <c r="D11" s="355">
        <v>0.06</v>
      </c>
      <c r="E11" s="355">
        <v>0.1</v>
      </c>
      <c r="F11" s="355">
        <v>0.14000000000000001</v>
      </c>
      <c r="G11" s="355">
        <v>0.18</v>
      </c>
      <c r="H11" s="355">
        <v>0.22</v>
      </c>
      <c r="I11" s="355">
        <v>0.26</v>
      </c>
      <c r="J11" s="355">
        <v>0.3</v>
      </c>
      <c r="K11" s="355">
        <v>0.34</v>
      </c>
      <c r="L11" s="355">
        <v>0.38</v>
      </c>
      <c r="M11" s="355">
        <v>0.42</v>
      </c>
      <c r="N11" s="355">
        <v>0.46</v>
      </c>
      <c r="O11" s="355">
        <v>0.5</v>
      </c>
      <c r="P11" s="355">
        <v>0.54</v>
      </c>
      <c r="Q11" s="355">
        <v>0.57999999999999996</v>
      </c>
      <c r="R11" s="355">
        <v>0.62</v>
      </c>
      <c r="S11" s="355">
        <v>0.66</v>
      </c>
      <c r="T11" s="355">
        <v>0.7</v>
      </c>
      <c r="U11" s="355">
        <v>0.74</v>
      </c>
      <c r="V11" s="355">
        <v>0.78</v>
      </c>
      <c r="W11" s="355">
        <v>0.82</v>
      </c>
      <c r="X11" s="355">
        <v>0.86</v>
      </c>
      <c r="Y11" s="355">
        <v>0.9</v>
      </c>
      <c r="Z11" s="355">
        <v>0.94</v>
      </c>
    </row>
    <row r="12" spans="1:27" s="361" customFormat="1" ht="22.75" customHeight="1">
      <c r="A12" s="935" t="s">
        <v>663</v>
      </c>
      <c r="B12" s="936" t="s">
        <v>325</v>
      </c>
      <c r="C12" s="362">
        <f>C11</f>
        <v>0.02</v>
      </c>
      <c r="D12" s="362">
        <f>D11+C12</f>
        <v>0.08</v>
      </c>
      <c r="E12" s="362">
        <f t="shared" ref="E12" si="1">E11</f>
        <v>0.1</v>
      </c>
      <c r="F12" s="362">
        <f t="shared" ref="F12:Z12" si="2">F11+E12</f>
        <v>0.24000000000000002</v>
      </c>
      <c r="G12" s="362">
        <f t="shared" si="2"/>
        <v>0.42000000000000004</v>
      </c>
      <c r="H12" s="362">
        <f t="shared" si="2"/>
        <v>0.64</v>
      </c>
      <c r="I12" s="362">
        <f t="shared" si="2"/>
        <v>0.9</v>
      </c>
      <c r="J12" s="362">
        <f t="shared" si="2"/>
        <v>1.2</v>
      </c>
      <c r="K12" s="362">
        <f t="shared" si="2"/>
        <v>1.54</v>
      </c>
      <c r="L12" s="362">
        <f t="shared" si="2"/>
        <v>1.92</v>
      </c>
      <c r="M12" s="362">
        <f t="shared" si="2"/>
        <v>2.34</v>
      </c>
      <c r="N12" s="362">
        <f t="shared" si="2"/>
        <v>2.8</v>
      </c>
      <c r="O12" s="362">
        <f t="shared" si="2"/>
        <v>3.3</v>
      </c>
      <c r="P12" s="362">
        <f t="shared" si="2"/>
        <v>3.84</v>
      </c>
      <c r="Q12" s="362">
        <f t="shared" si="2"/>
        <v>4.42</v>
      </c>
      <c r="R12" s="362">
        <f t="shared" si="2"/>
        <v>5.04</v>
      </c>
      <c r="S12" s="362">
        <f t="shared" si="2"/>
        <v>5.7</v>
      </c>
      <c r="T12" s="362">
        <f t="shared" si="2"/>
        <v>6.4</v>
      </c>
      <c r="U12" s="362">
        <f t="shared" si="2"/>
        <v>7.1400000000000006</v>
      </c>
      <c r="V12" s="362">
        <f t="shared" si="2"/>
        <v>7.9200000000000008</v>
      </c>
      <c r="W12" s="362">
        <f t="shared" si="2"/>
        <v>8.74</v>
      </c>
      <c r="X12" s="362">
        <f t="shared" si="2"/>
        <v>9.6</v>
      </c>
      <c r="Y12" s="362">
        <f t="shared" si="2"/>
        <v>10.5</v>
      </c>
      <c r="Z12" s="362">
        <f t="shared" si="2"/>
        <v>11.44</v>
      </c>
    </row>
    <row r="13" spans="1:27" s="361" customFormat="1" ht="238.25" customHeight="1">
      <c r="A13" s="1078"/>
      <c r="B13" s="1078"/>
      <c r="C13" s="1078"/>
      <c r="D13" s="1078"/>
      <c r="E13" s="1078"/>
      <c r="F13" s="1078"/>
      <c r="G13" s="1078"/>
      <c r="H13" s="1078"/>
      <c r="I13" s="1078"/>
      <c r="J13" s="1078"/>
      <c r="K13" s="1078"/>
      <c r="L13" s="1078"/>
      <c r="M13" s="1078"/>
      <c r="N13" s="1078"/>
      <c r="O13" s="1078"/>
      <c r="P13" s="1078"/>
      <c r="Q13" s="1078"/>
      <c r="R13" s="1078"/>
      <c r="S13" s="1078"/>
      <c r="T13" s="1078"/>
      <c r="U13" s="1078"/>
      <c r="V13" s="1078"/>
      <c r="W13" s="1078"/>
      <c r="X13" s="1078"/>
      <c r="Y13" s="1078"/>
      <c r="Z13" s="1088"/>
    </row>
    <row r="14" spans="1:27" s="361" customFormat="1" ht="18.649999999999999" customHeight="1">
      <c r="A14" s="363"/>
      <c r="B14" s="363"/>
      <c r="C14" s="363"/>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3"/>
    </row>
    <row r="15" spans="1:27" s="359" customFormat="1" ht="23.4" customHeight="1">
      <c r="A15" s="1089" t="s">
        <v>417</v>
      </c>
      <c r="B15" s="1089"/>
      <c r="C15" s="1090" t="s">
        <v>437</v>
      </c>
      <c r="D15" s="1090"/>
      <c r="E15" s="1090"/>
      <c r="F15" s="1090"/>
      <c r="G15" s="1090"/>
      <c r="H15" s="1090"/>
      <c r="I15" s="1090"/>
      <c r="J15" s="1090"/>
      <c r="K15" s="1090"/>
      <c r="L15" s="1090"/>
      <c r="M15" s="1090"/>
      <c r="N15" s="1090"/>
      <c r="O15" s="1090"/>
      <c r="P15" s="1090"/>
      <c r="Q15" s="1090"/>
      <c r="R15" s="1090"/>
      <c r="S15" s="1090"/>
      <c r="T15" s="1090"/>
      <c r="U15" s="1090"/>
      <c r="V15" s="1090"/>
      <c r="W15" s="1090"/>
      <c r="X15" s="1090"/>
      <c r="Y15" s="1090"/>
      <c r="Z15" s="1090"/>
    </row>
    <row r="16" spans="1:27" s="361" customFormat="1" ht="23.4" customHeight="1">
      <c r="A16" s="1091" t="s">
        <v>20</v>
      </c>
      <c r="B16" s="1092"/>
      <c r="C16" s="360">
        <f>EOMONTH('Commercial Status C'!$D$13,0)</f>
        <v>44196</v>
      </c>
      <c r="D16" s="360">
        <f>EOMONTH('Commercial Status C'!$D$13,1)</f>
        <v>44227</v>
      </c>
      <c r="E16" s="360">
        <f>EOMONTH('Commercial Status C'!$D$13,2)</f>
        <v>44255</v>
      </c>
      <c r="F16" s="360">
        <f>EOMONTH('Commercial Status C'!$D$13,3)</f>
        <v>44286</v>
      </c>
      <c r="G16" s="360">
        <f>EOMONTH('Commercial Status C'!$D$13,4)</f>
        <v>44316</v>
      </c>
      <c r="H16" s="360">
        <f>EOMONTH('Commercial Status C'!$D$13,5)</f>
        <v>44347</v>
      </c>
      <c r="I16" s="360">
        <f>EOMONTH('Commercial Status C'!$D$13,6)</f>
        <v>44377</v>
      </c>
      <c r="J16" s="360">
        <f>EOMONTH('Commercial Status C'!$D$13,7)</f>
        <v>44408</v>
      </c>
      <c r="K16" s="360">
        <f>EOMONTH('Commercial Status C'!$D$13,8)</f>
        <v>44439</v>
      </c>
      <c r="L16" s="360">
        <f>EOMONTH('Commercial Status C'!$D$13,9)</f>
        <v>44469</v>
      </c>
      <c r="M16" s="360">
        <f>EOMONTH('Commercial Status C'!$D$13,10)</f>
        <v>44500</v>
      </c>
      <c r="N16" s="360">
        <f>EOMONTH('Commercial Status C'!$D$13,11)</f>
        <v>44530</v>
      </c>
      <c r="O16" s="360">
        <f>EOMONTH('Commercial Status C'!$D$13,12)</f>
        <v>44561</v>
      </c>
      <c r="P16" s="360">
        <f>EOMONTH('Commercial Status C'!$D$13,13)</f>
        <v>44592</v>
      </c>
      <c r="Q16" s="360">
        <f>EOMONTH('Commercial Status C'!$D$13,14)</f>
        <v>44620</v>
      </c>
      <c r="R16" s="360">
        <f>EOMONTH('Commercial Status C'!$D$13,15)</f>
        <v>44651</v>
      </c>
      <c r="S16" s="360">
        <f>EOMONTH('Commercial Status C'!$D$13,16)</f>
        <v>44681</v>
      </c>
      <c r="T16" s="360">
        <f>EOMONTH('Commercial Status C'!$D$13,17)</f>
        <v>44712</v>
      </c>
      <c r="U16" s="360">
        <f>EOMONTH('Commercial Status C'!$D$13,18)</f>
        <v>44742</v>
      </c>
      <c r="V16" s="360">
        <f>EOMONTH('Commercial Status C'!$D$13,19)</f>
        <v>44773</v>
      </c>
      <c r="W16" s="360">
        <f>EOMONTH('Commercial Status C'!$D$13,20)</f>
        <v>44804</v>
      </c>
      <c r="X16" s="360">
        <f>EOMONTH('Commercial Status C'!$D$13,21)</f>
        <v>44834</v>
      </c>
      <c r="Y16" s="360">
        <f>EOMONTH('Commercial Status C'!$D$13,22)</f>
        <v>44865</v>
      </c>
      <c r="Z16" s="360">
        <f>EOMONTH('Commercial Status C'!$D$13,23)</f>
        <v>44895</v>
      </c>
    </row>
    <row r="17" spans="1:26" s="361" customFormat="1" ht="23.4" customHeight="1">
      <c r="A17" s="1073" t="s">
        <v>48</v>
      </c>
      <c r="B17" s="1074" t="s">
        <v>323</v>
      </c>
      <c r="C17" s="355">
        <v>0.02</v>
      </c>
      <c r="D17" s="355">
        <v>0.05</v>
      </c>
      <c r="E17" s="355">
        <v>0.08</v>
      </c>
      <c r="F17" s="355">
        <v>0.11</v>
      </c>
      <c r="G17" s="355">
        <v>0.14000000000000001</v>
      </c>
      <c r="H17" s="355">
        <v>0.17</v>
      </c>
      <c r="I17" s="355">
        <v>0.2</v>
      </c>
      <c r="J17" s="355">
        <v>0.23</v>
      </c>
      <c r="K17" s="355">
        <v>0.26</v>
      </c>
      <c r="L17" s="355">
        <v>0.28999999999999998</v>
      </c>
      <c r="M17" s="355">
        <v>0.32</v>
      </c>
      <c r="N17" s="355">
        <v>0.35</v>
      </c>
      <c r="O17" s="355">
        <v>0.38</v>
      </c>
      <c r="P17" s="355">
        <v>0.41</v>
      </c>
      <c r="Q17" s="355">
        <v>0.44</v>
      </c>
      <c r="R17" s="355">
        <v>0.47</v>
      </c>
      <c r="S17" s="355">
        <v>0.5</v>
      </c>
      <c r="T17" s="355">
        <v>0.53</v>
      </c>
      <c r="U17" s="355">
        <v>0.56000000000000005</v>
      </c>
      <c r="V17" s="355">
        <v>0.59</v>
      </c>
      <c r="W17" s="355">
        <v>0.62</v>
      </c>
      <c r="X17" s="355">
        <v>0.65</v>
      </c>
      <c r="Y17" s="355">
        <v>0.68</v>
      </c>
      <c r="Z17" s="355">
        <v>0.71</v>
      </c>
    </row>
    <row r="18" spans="1:26" s="361" customFormat="1" ht="23.4" customHeight="1">
      <c r="A18" s="935" t="s">
        <v>662</v>
      </c>
      <c r="B18" s="936" t="s">
        <v>324</v>
      </c>
      <c r="C18" s="362">
        <f>C17</f>
        <v>0.02</v>
      </c>
      <c r="D18" s="362">
        <f>D17+C18</f>
        <v>7.0000000000000007E-2</v>
      </c>
      <c r="E18" s="362">
        <f t="shared" ref="E18" si="3">E17+D18</f>
        <v>0.15000000000000002</v>
      </c>
      <c r="F18" s="362">
        <f t="shared" ref="F18" si="4">F17+E18</f>
        <v>0.26</v>
      </c>
      <c r="G18" s="362">
        <f t="shared" ref="G18" si="5">G17+F18</f>
        <v>0.4</v>
      </c>
      <c r="H18" s="362">
        <f t="shared" ref="H18" si="6">H17+G18</f>
        <v>0.57000000000000006</v>
      </c>
      <c r="I18" s="362">
        <f t="shared" ref="I18" si="7">I17+H18</f>
        <v>0.77</v>
      </c>
      <c r="J18" s="362">
        <f t="shared" ref="J18" si="8">J17+I18</f>
        <v>1</v>
      </c>
      <c r="K18" s="362">
        <f t="shared" ref="K18" si="9">K17+J18</f>
        <v>1.26</v>
      </c>
      <c r="L18" s="362">
        <f t="shared" ref="L18" si="10">L17+K18</f>
        <v>1.55</v>
      </c>
      <c r="M18" s="362">
        <f t="shared" ref="M18" si="11">M17+L18</f>
        <v>1.87</v>
      </c>
      <c r="N18" s="362">
        <f t="shared" ref="N18" si="12">N17+M18</f>
        <v>2.2200000000000002</v>
      </c>
      <c r="O18" s="362">
        <f t="shared" ref="O18" si="13">O17+N18</f>
        <v>2.6</v>
      </c>
      <c r="P18" s="362">
        <f t="shared" ref="P18" si="14">P17+O18</f>
        <v>3.0100000000000002</v>
      </c>
      <c r="Q18" s="362">
        <f t="shared" ref="Q18" si="15">Q17+P18</f>
        <v>3.45</v>
      </c>
      <c r="R18" s="362">
        <f t="shared" ref="R18" si="16">R17+Q18</f>
        <v>3.92</v>
      </c>
      <c r="S18" s="362">
        <f t="shared" ref="S18" si="17">S17+R18</f>
        <v>4.42</v>
      </c>
      <c r="T18" s="362">
        <f t="shared" ref="T18" si="18">T17+S18</f>
        <v>4.95</v>
      </c>
      <c r="U18" s="362">
        <f t="shared" ref="U18" si="19">U17+T18</f>
        <v>5.51</v>
      </c>
      <c r="V18" s="362">
        <f t="shared" ref="V18" si="20">V17+U18</f>
        <v>6.1</v>
      </c>
      <c r="W18" s="362">
        <f t="shared" ref="W18" si="21">W17+V18</f>
        <v>6.72</v>
      </c>
      <c r="X18" s="362">
        <f t="shared" ref="X18" si="22">X17+W18</f>
        <v>7.37</v>
      </c>
      <c r="Y18" s="362">
        <f t="shared" ref="Y18" si="23">Y17+X18</f>
        <v>8.0500000000000007</v>
      </c>
      <c r="Z18" s="362">
        <f t="shared" ref="Z18" si="24">Z17+Y18</f>
        <v>8.7600000000000016</v>
      </c>
    </row>
    <row r="19" spans="1:26" s="361" customFormat="1" ht="23.4" customHeight="1">
      <c r="A19" s="1073" t="s">
        <v>28</v>
      </c>
      <c r="B19" s="1074" t="s">
        <v>28</v>
      </c>
      <c r="C19" s="355">
        <v>0.02</v>
      </c>
      <c r="D19" s="355">
        <v>0.06</v>
      </c>
      <c r="E19" s="355">
        <v>0.1</v>
      </c>
      <c r="F19" s="355">
        <v>0.14000000000000001</v>
      </c>
      <c r="G19" s="355">
        <v>0.18</v>
      </c>
      <c r="H19" s="355">
        <v>0.22</v>
      </c>
      <c r="I19" s="355">
        <v>0.26</v>
      </c>
      <c r="J19" s="355">
        <v>0.3</v>
      </c>
      <c r="K19" s="355">
        <v>0.34</v>
      </c>
      <c r="L19" s="355">
        <v>0.38</v>
      </c>
      <c r="M19" s="355">
        <v>0.42</v>
      </c>
      <c r="N19" s="355">
        <v>0.46</v>
      </c>
      <c r="O19" s="355">
        <v>0.5</v>
      </c>
      <c r="P19" s="355">
        <v>0.54</v>
      </c>
      <c r="Q19" s="355">
        <v>0.57999999999999996</v>
      </c>
      <c r="R19" s="355">
        <v>0.62</v>
      </c>
      <c r="S19" s="355">
        <v>0.66</v>
      </c>
      <c r="T19" s="355">
        <v>0.7</v>
      </c>
      <c r="U19" s="355">
        <v>0.74</v>
      </c>
      <c r="V19" s="355">
        <v>0.78</v>
      </c>
      <c r="W19" s="355">
        <v>0.82</v>
      </c>
      <c r="X19" s="355">
        <v>0.86</v>
      </c>
      <c r="Y19" s="355">
        <v>0.9</v>
      </c>
      <c r="Z19" s="355">
        <v>0.94</v>
      </c>
    </row>
    <row r="20" spans="1:26" s="361" customFormat="1" ht="23.4" customHeight="1">
      <c r="A20" s="935" t="s">
        <v>663</v>
      </c>
      <c r="B20" s="936" t="s">
        <v>325</v>
      </c>
      <c r="C20" s="362">
        <f>C19</f>
        <v>0.02</v>
      </c>
      <c r="D20" s="362">
        <f>D19+C20</f>
        <v>0.08</v>
      </c>
      <c r="E20" s="362">
        <f t="shared" ref="E20" si="25">E19</f>
        <v>0.1</v>
      </c>
      <c r="F20" s="362">
        <f t="shared" ref="F20" si="26">F19+E20</f>
        <v>0.24000000000000002</v>
      </c>
      <c r="G20" s="362">
        <f t="shared" ref="G20" si="27">G19+F20</f>
        <v>0.42000000000000004</v>
      </c>
      <c r="H20" s="362">
        <f t="shared" ref="H20" si="28">H19+G20</f>
        <v>0.64</v>
      </c>
      <c r="I20" s="362">
        <f t="shared" ref="I20" si="29">I19+H20</f>
        <v>0.9</v>
      </c>
      <c r="J20" s="362">
        <f t="shared" ref="J20" si="30">J19+I20</f>
        <v>1.2</v>
      </c>
      <c r="K20" s="362">
        <f t="shared" ref="K20" si="31">K19+J20</f>
        <v>1.54</v>
      </c>
      <c r="L20" s="362">
        <f t="shared" ref="L20" si="32">L19+K20</f>
        <v>1.92</v>
      </c>
      <c r="M20" s="362">
        <f t="shared" ref="M20" si="33">M19+L20</f>
        <v>2.34</v>
      </c>
      <c r="N20" s="362">
        <f t="shared" ref="N20" si="34">N19+M20</f>
        <v>2.8</v>
      </c>
      <c r="O20" s="362">
        <f t="shared" ref="O20" si="35">O19+N20</f>
        <v>3.3</v>
      </c>
      <c r="P20" s="362">
        <f t="shared" ref="P20" si="36">P19+O20</f>
        <v>3.84</v>
      </c>
      <c r="Q20" s="362">
        <f t="shared" ref="Q20" si="37">Q19+P20</f>
        <v>4.42</v>
      </c>
      <c r="R20" s="362">
        <f t="shared" ref="R20" si="38">R19+Q20</f>
        <v>5.04</v>
      </c>
      <c r="S20" s="362">
        <f t="shared" ref="S20" si="39">S19+R20</f>
        <v>5.7</v>
      </c>
      <c r="T20" s="362">
        <f t="shared" ref="T20" si="40">T19+S20</f>
        <v>6.4</v>
      </c>
      <c r="U20" s="362">
        <f t="shared" ref="U20" si="41">U19+T20</f>
        <v>7.1400000000000006</v>
      </c>
      <c r="V20" s="362">
        <f t="shared" ref="V20" si="42">V19+U20</f>
        <v>7.9200000000000008</v>
      </c>
      <c r="W20" s="362">
        <f t="shared" ref="W20" si="43">W19+V20</f>
        <v>8.74</v>
      </c>
      <c r="X20" s="362">
        <f t="shared" ref="X20" si="44">X19+W20</f>
        <v>9.6</v>
      </c>
      <c r="Y20" s="362">
        <f t="shared" ref="Y20" si="45">Y19+X20</f>
        <v>10.5</v>
      </c>
      <c r="Z20" s="362">
        <f t="shared" ref="Z20" si="46">Z19+Y20</f>
        <v>11.44</v>
      </c>
    </row>
    <row r="21" spans="1:26" s="361" customFormat="1" ht="240.65" customHeight="1">
      <c r="A21" s="1078"/>
      <c r="B21" s="1078"/>
      <c r="C21" s="1078"/>
      <c r="D21" s="1078"/>
      <c r="E21" s="1078"/>
      <c r="F21" s="1078"/>
      <c r="G21" s="1078"/>
      <c r="H21" s="1078"/>
      <c r="I21" s="1078"/>
      <c r="J21" s="1078"/>
      <c r="K21" s="1078"/>
      <c r="L21" s="1078"/>
      <c r="M21" s="1078"/>
      <c r="N21" s="1078"/>
      <c r="O21" s="1078"/>
      <c r="P21" s="1078"/>
      <c r="Q21" s="1078"/>
      <c r="R21" s="1078"/>
      <c r="S21" s="1078"/>
      <c r="T21" s="1078"/>
      <c r="U21" s="1078"/>
      <c r="V21" s="1078"/>
      <c r="W21" s="1078"/>
      <c r="X21" s="1078"/>
      <c r="Y21" s="1078"/>
      <c r="Z21" s="1088"/>
    </row>
    <row r="22" spans="1:26" s="363" customFormat="1" ht="22" customHeight="1">
      <c r="D22" s="364"/>
      <c r="E22" s="364"/>
      <c r="F22" s="364"/>
      <c r="G22" s="364"/>
      <c r="H22" s="364"/>
      <c r="I22" s="364"/>
      <c r="J22" s="364"/>
      <c r="K22" s="364"/>
      <c r="L22" s="364"/>
      <c r="M22" s="364"/>
      <c r="N22" s="364"/>
      <c r="O22" s="364"/>
      <c r="P22" s="364"/>
      <c r="Q22" s="364"/>
      <c r="R22" s="364"/>
      <c r="S22" s="364"/>
      <c r="T22" s="364"/>
      <c r="U22" s="364"/>
      <c r="V22" s="364"/>
      <c r="W22" s="364"/>
      <c r="X22" s="364"/>
      <c r="Y22" s="364"/>
      <c r="Z22" s="364"/>
    </row>
    <row r="23" spans="1:26" s="359" customFormat="1" ht="22" customHeight="1">
      <c r="A23" s="1089" t="s">
        <v>418</v>
      </c>
      <c r="B23" s="1089"/>
      <c r="C23" s="1090" t="s">
        <v>438</v>
      </c>
      <c r="D23" s="1090"/>
      <c r="E23" s="1090"/>
      <c r="F23" s="1090"/>
      <c r="G23" s="1090"/>
      <c r="H23" s="1090"/>
      <c r="I23" s="1090"/>
      <c r="J23" s="1090"/>
      <c r="K23" s="1090"/>
      <c r="L23" s="1090"/>
      <c r="M23" s="1090"/>
      <c r="N23" s="1090"/>
      <c r="O23" s="1090"/>
      <c r="P23" s="1090"/>
      <c r="Q23" s="1090"/>
      <c r="R23" s="1090"/>
      <c r="S23" s="1090"/>
      <c r="T23" s="1090"/>
      <c r="U23" s="1090"/>
      <c r="V23" s="1090"/>
      <c r="W23" s="1090"/>
      <c r="X23" s="1090"/>
      <c r="Y23" s="1090"/>
      <c r="Z23" s="1090"/>
    </row>
    <row r="24" spans="1:26" s="361" customFormat="1" ht="24.65" customHeight="1">
      <c r="A24" s="1091" t="s">
        <v>20</v>
      </c>
      <c r="B24" s="1092"/>
      <c r="C24" s="360">
        <f>EOMONTH('Commercial Status C'!$D$13,0)</f>
        <v>44196</v>
      </c>
      <c r="D24" s="360">
        <f>EOMONTH('Commercial Status C'!$D$13,1)</f>
        <v>44227</v>
      </c>
      <c r="E24" s="360">
        <f>EOMONTH('Commercial Status C'!$D$13,2)</f>
        <v>44255</v>
      </c>
      <c r="F24" s="360">
        <f>EOMONTH('Commercial Status C'!$D$13,3)</f>
        <v>44286</v>
      </c>
      <c r="G24" s="360">
        <f>EOMONTH('Commercial Status C'!$D$13,4)</f>
        <v>44316</v>
      </c>
      <c r="H24" s="360">
        <f>EOMONTH('Commercial Status C'!$D$13,5)</f>
        <v>44347</v>
      </c>
      <c r="I24" s="360">
        <f>EOMONTH('Commercial Status C'!$D$13,6)</f>
        <v>44377</v>
      </c>
      <c r="J24" s="360">
        <f>EOMONTH('Commercial Status C'!$D$13,7)</f>
        <v>44408</v>
      </c>
      <c r="K24" s="360">
        <f>EOMONTH('Commercial Status C'!$D$13,8)</f>
        <v>44439</v>
      </c>
      <c r="L24" s="360">
        <f>EOMONTH('Commercial Status C'!$D$13,9)</f>
        <v>44469</v>
      </c>
      <c r="M24" s="360">
        <f>EOMONTH('Commercial Status C'!$D$13,10)</f>
        <v>44500</v>
      </c>
      <c r="N24" s="360">
        <f>EOMONTH('Commercial Status C'!$D$13,11)</f>
        <v>44530</v>
      </c>
      <c r="O24" s="360">
        <f>EOMONTH('Commercial Status C'!$D$13,12)</f>
        <v>44561</v>
      </c>
      <c r="P24" s="360">
        <f>EOMONTH('Commercial Status C'!$D$13,13)</f>
        <v>44592</v>
      </c>
      <c r="Q24" s="360">
        <f>EOMONTH('Commercial Status C'!$D$13,14)</f>
        <v>44620</v>
      </c>
      <c r="R24" s="360">
        <f>EOMONTH('Commercial Status C'!$D$13,15)</f>
        <v>44651</v>
      </c>
      <c r="S24" s="360">
        <f>EOMONTH('Commercial Status C'!$D$13,16)</f>
        <v>44681</v>
      </c>
      <c r="T24" s="360">
        <f>EOMONTH('Commercial Status C'!$D$13,17)</f>
        <v>44712</v>
      </c>
      <c r="U24" s="360">
        <f>EOMONTH('Commercial Status C'!$D$13,18)</f>
        <v>44742</v>
      </c>
      <c r="V24" s="360">
        <f>EOMONTH('Commercial Status C'!$D$13,19)</f>
        <v>44773</v>
      </c>
      <c r="W24" s="360">
        <f>EOMONTH('Commercial Status C'!$D$13,20)</f>
        <v>44804</v>
      </c>
      <c r="X24" s="360">
        <f>EOMONTH('Commercial Status C'!$D$13,21)</f>
        <v>44834</v>
      </c>
      <c r="Y24" s="360">
        <f>EOMONTH('Commercial Status C'!$D$13,22)</f>
        <v>44865</v>
      </c>
      <c r="Z24" s="360">
        <f>EOMONTH('Commercial Status C'!$D$13,23)</f>
        <v>44895</v>
      </c>
    </row>
    <row r="25" spans="1:26" s="361" customFormat="1" ht="24.65" customHeight="1">
      <c r="A25" s="1073" t="s">
        <v>48</v>
      </c>
      <c r="B25" s="1074" t="s">
        <v>323</v>
      </c>
      <c r="C25" s="355">
        <v>0.02</v>
      </c>
      <c r="D25" s="355">
        <v>0.05</v>
      </c>
      <c r="E25" s="355">
        <v>0.08</v>
      </c>
      <c r="F25" s="355">
        <v>0.11</v>
      </c>
      <c r="G25" s="355">
        <v>0.14000000000000001</v>
      </c>
      <c r="H25" s="355">
        <v>0.17</v>
      </c>
      <c r="I25" s="355">
        <v>0.2</v>
      </c>
      <c r="J25" s="355">
        <v>0.23</v>
      </c>
      <c r="K25" s="355">
        <v>0.26</v>
      </c>
      <c r="L25" s="355">
        <v>0.28999999999999998</v>
      </c>
      <c r="M25" s="355">
        <v>0.32</v>
      </c>
      <c r="N25" s="355">
        <v>0.35</v>
      </c>
      <c r="O25" s="355">
        <v>0.38</v>
      </c>
      <c r="P25" s="355">
        <v>0.41</v>
      </c>
      <c r="Q25" s="355">
        <v>0.44</v>
      </c>
      <c r="R25" s="355">
        <v>0.47</v>
      </c>
      <c r="S25" s="355">
        <v>0.5</v>
      </c>
      <c r="T25" s="355">
        <v>0.53</v>
      </c>
      <c r="U25" s="355">
        <v>0.56000000000000005</v>
      </c>
      <c r="V25" s="355">
        <v>0.59</v>
      </c>
      <c r="W25" s="355">
        <v>0.62</v>
      </c>
      <c r="X25" s="355">
        <v>0.65</v>
      </c>
      <c r="Y25" s="355">
        <v>0.68</v>
      </c>
      <c r="Z25" s="355">
        <v>0.71</v>
      </c>
    </row>
    <row r="26" spans="1:26" s="361" customFormat="1" ht="24.65" customHeight="1">
      <c r="A26" s="935" t="s">
        <v>662</v>
      </c>
      <c r="B26" s="936" t="s">
        <v>324</v>
      </c>
      <c r="C26" s="362">
        <f>C25</f>
        <v>0.02</v>
      </c>
      <c r="D26" s="362">
        <f>D25+C26</f>
        <v>7.0000000000000007E-2</v>
      </c>
      <c r="E26" s="362">
        <f t="shared" ref="E26" si="47">E25+D26</f>
        <v>0.15000000000000002</v>
      </c>
      <c r="F26" s="362">
        <f t="shared" ref="F26" si="48">F25+E26</f>
        <v>0.26</v>
      </c>
      <c r="G26" s="362">
        <f t="shared" ref="G26" si="49">G25+F26</f>
        <v>0.4</v>
      </c>
      <c r="H26" s="362">
        <f t="shared" ref="H26" si="50">H25+G26</f>
        <v>0.57000000000000006</v>
      </c>
      <c r="I26" s="362">
        <f t="shared" ref="I26" si="51">I25+H26</f>
        <v>0.77</v>
      </c>
      <c r="J26" s="362">
        <f t="shared" ref="J26" si="52">J25+I26</f>
        <v>1</v>
      </c>
      <c r="K26" s="362">
        <f t="shared" ref="K26" si="53">K25+J26</f>
        <v>1.26</v>
      </c>
      <c r="L26" s="362">
        <f t="shared" ref="L26" si="54">L25+K26</f>
        <v>1.55</v>
      </c>
      <c r="M26" s="362">
        <f t="shared" ref="M26" si="55">M25+L26</f>
        <v>1.87</v>
      </c>
      <c r="N26" s="362">
        <f t="shared" ref="N26" si="56">N25+M26</f>
        <v>2.2200000000000002</v>
      </c>
      <c r="O26" s="362">
        <f t="shared" ref="O26" si="57">O25+N26</f>
        <v>2.6</v>
      </c>
      <c r="P26" s="362">
        <f t="shared" ref="P26" si="58">P25+O26</f>
        <v>3.0100000000000002</v>
      </c>
      <c r="Q26" s="362">
        <f t="shared" ref="Q26" si="59">Q25+P26</f>
        <v>3.45</v>
      </c>
      <c r="R26" s="362">
        <f t="shared" ref="R26" si="60">R25+Q26</f>
        <v>3.92</v>
      </c>
      <c r="S26" s="362">
        <f t="shared" ref="S26" si="61">S25+R26</f>
        <v>4.42</v>
      </c>
      <c r="T26" s="362">
        <f t="shared" ref="T26" si="62">T25+S26</f>
        <v>4.95</v>
      </c>
      <c r="U26" s="362">
        <f t="shared" ref="U26" si="63">U25+T26</f>
        <v>5.51</v>
      </c>
      <c r="V26" s="362">
        <f t="shared" ref="V26" si="64">V25+U26</f>
        <v>6.1</v>
      </c>
      <c r="W26" s="362">
        <f t="shared" ref="W26" si="65">W25+V26</f>
        <v>6.72</v>
      </c>
      <c r="X26" s="362">
        <f t="shared" ref="X26" si="66">X25+W26</f>
        <v>7.37</v>
      </c>
      <c r="Y26" s="362">
        <f t="shared" ref="Y26" si="67">Y25+X26</f>
        <v>8.0500000000000007</v>
      </c>
      <c r="Z26" s="362">
        <f t="shared" ref="Z26" si="68">Z25+Y26</f>
        <v>8.7600000000000016</v>
      </c>
    </row>
    <row r="27" spans="1:26" s="361" customFormat="1" ht="24.65" customHeight="1">
      <c r="A27" s="1073" t="s">
        <v>28</v>
      </c>
      <c r="B27" s="1074" t="s">
        <v>28</v>
      </c>
      <c r="C27" s="355">
        <v>0.02</v>
      </c>
      <c r="D27" s="355">
        <v>0.06</v>
      </c>
      <c r="E27" s="355">
        <v>0.1</v>
      </c>
      <c r="F27" s="355">
        <v>0.14000000000000001</v>
      </c>
      <c r="G27" s="355">
        <v>0.18</v>
      </c>
      <c r="H27" s="355">
        <v>0.22</v>
      </c>
      <c r="I27" s="355">
        <v>0.26</v>
      </c>
      <c r="J27" s="355">
        <v>0.3</v>
      </c>
      <c r="K27" s="355">
        <v>0.34</v>
      </c>
      <c r="L27" s="355">
        <v>0.38</v>
      </c>
      <c r="M27" s="355">
        <v>0.42</v>
      </c>
      <c r="N27" s="355">
        <v>0.46</v>
      </c>
      <c r="O27" s="355">
        <v>0.5</v>
      </c>
      <c r="P27" s="355">
        <v>0.54</v>
      </c>
      <c r="Q27" s="355">
        <v>0.57999999999999996</v>
      </c>
      <c r="R27" s="355">
        <v>0.62</v>
      </c>
      <c r="S27" s="355">
        <v>0.66</v>
      </c>
      <c r="T27" s="355">
        <v>0.7</v>
      </c>
      <c r="U27" s="355">
        <v>0.74</v>
      </c>
      <c r="V27" s="355">
        <v>0.78</v>
      </c>
      <c r="W27" s="355">
        <v>0.82</v>
      </c>
      <c r="X27" s="355">
        <v>0.86</v>
      </c>
      <c r="Y27" s="355">
        <v>0.9</v>
      </c>
      <c r="Z27" s="355">
        <v>0.94</v>
      </c>
    </row>
    <row r="28" spans="1:26" s="361" customFormat="1" ht="24.65" customHeight="1">
      <c r="A28" s="935" t="s">
        <v>663</v>
      </c>
      <c r="B28" s="936" t="s">
        <v>325</v>
      </c>
      <c r="C28" s="362">
        <f>C27</f>
        <v>0.02</v>
      </c>
      <c r="D28" s="362">
        <f>D27+C28</f>
        <v>0.08</v>
      </c>
      <c r="E28" s="362">
        <f t="shared" ref="E28" si="69">E27</f>
        <v>0.1</v>
      </c>
      <c r="F28" s="362">
        <f t="shared" ref="F28" si="70">F27+E28</f>
        <v>0.24000000000000002</v>
      </c>
      <c r="G28" s="362">
        <f t="shared" ref="G28" si="71">G27+F28</f>
        <v>0.42000000000000004</v>
      </c>
      <c r="H28" s="362">
        <f t="shared" ref="H28" si="72">H27+G28</f>
        <v>0.64</v>
      </c>
      <c r="I28" s="362">
        <f t="shared" ref="I28" si="73">I27+H28</f>
        <v>0.9</v>
      </c>
      <c r="J28" s="362">
        <f t="shared" ref="J28" si="74">J27+I28</f>
        <v>1.2</v>
      </c>
      <c r="K28" s="362">
        <f t="shared" ref="K28" si="75">K27+J28</f>
        <v>1.54</v>
      </c>
      <c r="L28" s="362">
        <f t="shared" ref="L28" si="76">L27+K28</f>
        <v>1.92</v>
      </c>
      <c r="M28" s="362">
        <f t="shared" ref="M28" si="77">M27+L28</f>
        <v>2.34</v>
      </c>
      <c r="N28" s="362">
        <f t="shared" ref="N28" si="78">N27+M28</f>
        <v>2.8</v>
      </c>
      <c r="O28" s="362">
        <f t="shared" ref="O28" si="79">O27+N28</f>
        <v>3.3</v>
      </c>
      <c r="P28" s="362">
        <f t="shared" ref="P28" si="80">P27+O28</f>
        <v>3.84</v>
      </c>
      <c r="Q28" s="362">
        <f t="shared" ref="Q28" si="81">Q27+P28</f>
        <v>4.42</v>
      </c>
      <c r="R28" s="362">
        <f t="shared" ref="R28" si="82">R27+Q28</f>
        <v>5.04</v>
      </c>
      <c r="S28" s="362">
        <f t="shared" ref="S28" si="83">S27+R28</f>
        <v>5.7</v>
      </c>
      <c r="T28" s="362">
        <f t="shared" ref="T28" si="84">T27+S28</f>
        <v>6.4</v>
      </c>
      <c r="U28" s="362">
        <f t="shared" ref="U28" si="85">U27+T28</f>
        <v>7.1400000000000006</v>
      </c>
      <c r="V28" s="362">
        <f t="shared" ref="V28" si="86">V27+U28</f>
        <v>7.9200000000000008</v>
      </c>
      <c r="W28" s="362">
        <f t="shared" ref="W28" si="87">W27+V28</f>
        <v>8.74</v>
      </c>
      <c r="X28" s="362">
        <f t="shared" ref="X28" si="88">X27+W28</f>
        <v>9.6</v>
      </c>
      <c r="Y28" s="362">
        <f t="shared" ref="Y28" si="89">Y27+X28</f>
        <v>10.5</v>
      </c>
      <c r="Z28" s="362">
        <f t="shared" ref="Z28" si="90">Z27+Y28</f>
        <v>11.44</v>
      </c>
    </row>
    <row r="29" spans="1:26" s="361" customFormat="1" ht="250" customHeight="1">
      <c r="A29" s="1078"/>
      <c r="B29" s="1078"/>
      <c r="C29" s="1078"/>
      <c r="D29" s="1078"/>
      <c r="E29" s="1078"/>
      <c r="F29" s="1078"/>
      <c r="G29" s="1078"/>
      <c r="H29" s="1078"/>
      <c r="I29" s="1078"/>
      <c r="J29" s="1078"/>
      <c r="K29" s="1078"/>
      <c r="L29" s="1078"/>
      <c r="M29" s="1078"/>
      <c r="N29" s="1078"/>
      <c r="O29" s="1078"/>
      <c r="P29" s="1078"/>
      <c r="Q29" s="1078"/>
      <c r="R29" s="1078"/>
      <c r="S29" s="1078"/>
      <c r="T29" s="1078"/>
      <c r="U29" s="1078"/>
      <c r="V29" s="1078"/>
      <c r="W29" s="1078"/>
      <c r="X29" s="1078"/>
      <c r="Y29" s="1078"/>
      <c r="Z29" s="1088"/>
    </row>
    <row r="30" spans="1:26" s="359" customFormat="1" ht="19.25" customHeight="1">
      <c r="A30" s="358"/>
      <c r="B30" s="358"/>
      <c r="C30" s="358"/>
      <c r="D30" s="358"/>
      <c r="E30" s="358"/>
      <c r="F30" s="358"/>
      <c r="G30" s="358"/>
      <c r="H30" s="358"/>
    </row>
    <row r="31" spans="1:26" s="359" customFormat="1" ht="22" customHeight="1">
      <c r="A31" s="1089" t="s">
        <v>419</v>
      </c>
      <c r="B31" s="1089"/>
      <c r="C31" s="1090" t="s">
        <v>439</v>
      </c>
      <c r="D31" s="1090"/>
      <c r="E31" s="1090"/>
      <c r="F31" s="1090"/>
      <c r="G31" s="1090"/>
      <c r="H31" s="1090"/>
      <c r="I31" s="1090"/>
      <c r="J31" s="1090"/>
      <c r="K31" s="1090"/>
      <c r="L31" s="1090"/>
      <c r="M31" s="1090"/>
      <c r="N31" s="1090"/>
      <c r="O31" s="1090"/>
      <c r="P31" s="1090"/>
      <c r="Q31" s="1090"/>
      <c r="R31" s="1090"/>
      <c r="S31" s="1090"/>
      <c r="T31" s="1090"/>
      <c r="U31" s="1090"/>
      <c r="V31" s="1090"/>
      <c r="W31" s="1090"/>
      <c r="X31" s="1090"/>
      <c r="Y31" s="1090"/>
      <c r="Z31" s="1090"/>
    </row>
    <row r="32" spans="1:26" s="361" customFormat="1" ht="24" customHeight="1">
      <c r="A32" s="1091" t="s">
        <v>20</v>
      </c>
      <c r="B32" s="1092"/>
      <c r="C32" s="360">
        <f>EOMONTH('Commercial Status C'!$D$13,0)</f>
        <v>44196</v>
      </c>
      <c r="D32" s="360">
        <f>EOMONTH('Commercial Status C'!$D$13,1)</f>
        <v>44227</v>
      </c>
      <c r="E32" s="360">
        <f>EOMONTH('Commercial Status C'!$D$13,2)</f>
        <v>44255</v>
      </c>
      <c r="F32" s="360">
        <f>EOMONTH('Commercial Status C'!$D$13,3)</f>
        <v>44286</v>
      </c>
      <c r="G32" s="360">
        <f>EOMONTH('Commercial Status C'!$D$13,4)</f>
        <v>44316</v>
      </c>
      <c r="H32" s="360">
        <f>EOMONTH('Commercial Status C'!$D$13,5)</f>
        <v>44347</v>
      </c>
      <c r="I32" s="360">
        <f>EOMONTH('Commercial Status C'!$D$13,6)</f>
        <v>44377</v>
      </c>
      <c r="J32" s="360">
        <f>EOMONTH('Commercial Status C'!$D$13,7)</f>
        <v>44408</v>
      </c>
      <c r="K32" s="360">
        <f>EOMONTH('Commercial Status C'!$D$13,8)</f>
        <v>44439</v>
      </c>
      <c r="L32" s="360">
        <f>EOMONTH('Commercial Status C'!$D$13,9)</f>
        <v>44469</v>
      </c>
      <c r="M32" s="360">
        <f>EOMONTH('Commercial Status C'!$D$13,10)</f>
        <v>44500</v>
      </c>
      <c r="N32" s="360">
        <f>EOMONTH('Commercial Status C'!$D$13,11)</f>
        <v>44530</v>
      </c>
      <c r="O32" s="360">
        <f>EOMONTH('Commercial Status C'!$D$13,12)</f>
        <v>44561</v>
      </c>
      <c r="P32" s="360">
        <f>EOMONTH('Commercial Status C'!$D$13,13)</f>
        <v>44592</v>
      </c>
      <c r="Q32" s="360">
        <f>EOMONTH('Commercial Status C'!$D$13,14)</f>
        <v>44620</v>
      </c>
      <c r="R32" s="360">
        <f>EOMONTH('Commercial Status C'!$D$13,15)</f>
        <v>44651</v>
      </c>
      <c r="S32" s="360">
        <f>EOMONTH('Commercial Status C'!$D$13,16)</f>
        <v>44681</v>
      </c>
      <c r="T32" s="360">
        <f>EOMONTH('Commercial Status C'!$D$13,17)</f>
        <v>44712</v>
      </c>
      <c r="U32" s="360">
        <f>EOMONTH('Commercial Status C'!$D$13,18)</f>
        <v>44742</v>
      </c>
      <c r="V32" s="360">
        <f>EOMONTH('Commercial Status C'!$D$13,19)</f>
        <v>44773</v>
      </c>
      <c r="W32" s="360">
        <f>EOMONTH('Commercial Status C'!$D$13,20)</f>
        <v>44804</v>
      </c>
      <c r="X32" s="360">
        <f>EOMONTH('Commercial Status C'!$D$13,21)</f>
        <v>44834</v>
      </c>
      <c r="Y32" s="360">
        <f>EOMONTH('Commercial Status C'!$D$13,22)</f>
        <v>44865</v>
      </c>
      <c r="Z32" s="360">
        <f>EOMONTH('Commercial Status C'!$D$13,23)</f>
        <v>44895</v>
      </c>
    </row>
    <row r="33" spans="1:26" s="361" customFormat="1" ht="22" customHeight="1">
      <c r="A33" s="1073" t="s">
        <v>48</v>
      </c>
      <c r="B33" s="1074" t="s">
        <v>323</v>
      </c>
      <c r="C33" s="355">
        <v>0.02</v>
      </c>
      <c r="D33" s="355">
        <v>0.05</v>
      </c>
      <c r="E33" s="355">
        <v>0.08</v>
      </c>
      <c r="F33" s="355">
        <v>0.11</v>
      </c>
      <c r="G33" s="355">
        <v>0.14000000000000001</v>
      </c>
      <c r="H33" s="355">
        <v>0.17</v>
      </c>
      <c r="I33" s="355">
        <v>0.2</v>
      </c>
      <c r="J33" s="355">
        <v>0.23</v>
      </c>
      <c r="K33" s="355">
        <v>0.26</v>
      </c>
      <c r="L33" s="355">
        <v>0.28999999999999998</v>
      </c>
      <c r="M33" s="355">
        <v>0.32</v>
      </c>
      <c r="N33" s="355">
        <v>0.35</v>
      </c>
      <c r="O33" s="355">
        <v>0.38</v>
      </c>
      <c r="P33" s="355">
        <v>0.41</v>
      </c>
      <c r="Q33" s="355">
        <v>0.44</v>
      </c>
      <c r="R33" s="355">
        <v>0.47</v>
      </c>
      <c r="S33" s="355">
        <v>0.5</v>
      </c>
      <c r="T33" s="355">
        <v>0.53</v>
      </c>
      <c r="U33" s="355">
        <v>0.56000000000000005</v>
      </c>
      <c r="V33" s="355">
        <v>0.59</v>
      </c>
      <c r="W33" s="355">
        <v>0.62</v>
      </c>
      <c r="X33" s="355">
        <v>0.65</v>
      </c>
      <c r="Y33" s="355">
        <v>0.68</v>
      </c>
      <c r="Z33" s="355">
        <v>0.71</v>
      </c>
    </row>
    <row r="34" spans="1:26" s="361" customFormat="1" ht="22" customHeight="1">
      <c r="A34" s="935" t="s">
        <v>662</v>
      </c>
      <c r="B34" s="936" t="s">
        <v>324</v>
      </c>
      <c r="C34" s="362">
        <f>C33</f>
        <v>0.02</v>
      </c>
      <c r="D34" s="362">
        <f>D33+C34</f>
        <v>7.0000000000000007E-2</v>
      </c>
      <c r="E34" s="362">
        <f t="shared" ref="E34" si="91">E33+D34</f>
        <v>0.15000000000000002</v>
      </c>
      <c r="F34" s="362">
        <f t="shared" ref="F34" si="92">F33+E34</f>
        <v>0.26</v>
      </c>
      <c r="G34" s="362">
        <f t="shared" ref="G34" si="93">G33+F34</f>
        <v>0.4</v>
      </c>
      <c r="H34" s="362">
        <f t="shared" ref="H34" si="94">H33+G34</f>
        <v>0.57000000000000006</v>
      </c>
      <c r="I34" s="362">
        <f t="shared" ref="I34" si="95">I33+H34</f>
        <v>0.77</v>
      </c>
      <c r="J34" s="362">
        <f t="shared" ref="J34" si="96">J33+I34</f>
        <v>1</v>
      </c>
      <c r="K34" s="362">
        <f t="shared" ref="K34" si="97">K33+J34</f>
        <v>1.26</v>
      </c>
      <c r="L34" s="362">
        <f t="shared" ref="L34" si="98">L33+K34</f>
        <v>1.55</v>
      </c>
      <c r="M34" s="362">
        <f t="shared" ref="M34" si="99">M33+L34</f>
        <v>1.87</v>
      </c>
      <c r="N34" s="362">
        <f t="shared" ref="N34" si="100">N33+M34</f>
        <v>2.2200000000000002</v>
      </c>
      <c r="O34" s="362">
        <f t="shared" ref="O34" si="101">O33+N34</f>
        <v>2.6</v>
      </c>
      <c r="P34" s="362">
        <f t="shared" ref="P34" si="102">P33+O34</f>
        <v>3.0100000000000002</v>
      </c>
      <c r="Q34" s="362">
        <f t="shared" ref="Q34" si="103">Q33+P34</f>
        <v>3.45</v>
      </c>
      <c r="R34" s="362">
        <f t="shared" ref="R34" si="104">R33+Q34</f>
        <v>3.92</v>
      </c>
      <c r="S34" s="362">
        <f t="shared" ref="S34" si="105">S33+R34</f>
        <v>4.42</v>
      </c>
      <c r="T34" s="362">
        <f t="shared" ref="T34" si="106">T33+S34</f>
        <v>4.95</v>
      </c>
      <c r="U34" s="362">
        <f t="shared" ref="U34" si="107">U33+T34</f>
        <v>5.51</v>
      </c>
      <c r="V34" s="362">
        <f t="shared" ref="V34" si="108">V33+U34</f>
        <v>6.1</v>
      </c>
      <c r="W34" s="362">
        <f t="shared" ref="W34" si="109">W33+V34</f>
        <v>6.72</v>
      </c>
      <c r="X34" s="362">
        <f t="shared" ref="X34" si="110">X33+W34</f>
        <v>7.37</v>
      </c>
      <c r="Y34" s="362">
        <f t="shared" ref="Y34" si="111">Y33+X34</f>
        <v>8.0500000000000007</v>
      </c>
      <c r="Z34" s="362">
        <f t="shared" ref="Z34" si="112">Z33+Y34</f>
        <v>8.7600000000000016</v>
      </c>
    </row>
    <row r="35" spans="1:26" s="361" customFormat="1" ht="22" customHeight="1">
      <c r="A35" s="1073" t="s">
        <v>28</v>
      </c>
      <c r="B35" s="1074" t="s">
        <v>28</v>
      </c>
      <c r="C35" s="355">
        <v>0.02</v>
      </c>
      <c r="D35" s="355">
        <v>0.06</v>
      </c>
      <c r="E35" s="355">
        <v>0.1</v>
      </c>
      <c r="F35" s="355">
        <v>0.14000000000000001</v>
      </c>
      <c r="G35" s="355">
        <v>0.18</v>
      </c>
      <c r="H35" s="355">
        <v>0.22</v>
      </c>
      <c r="I35" s="355">
        <v>0.26</v>
      </c>
      <c r="J35" s="355">
        <v>0.3</v>
      </c>
      <c r="K35" s="355">
        <v>0.34</v>
      </c>
      <c r="L35" s="355">
        <v>0.38</v>
      </c>
      <c r="M35" s="355">
        <v>0.42</v>
      </c>
      <c r="N35" s="355">
        <v>0.46</v>
      </c>
      <c r="O35" s="355">
        <v>0.5</v>
      </c>
      <c r="P35" s="355">
        <v>0.54</v>
      </c>
      <c r="Q35" s="355">
        <v>0.57999999999999996</v>
      </c>
      <c r="R35" s="355">
        <v>0.62</v>
      </c>
      <c r="S35" s="355">
        <v>0.66</v>
      </c>
      <c r="T35" s="355">
        <v>0.7</v>
      </c>
      <c r="U35" s="355">
        <v>0.74</v>
      </c>
      <c r="V35" s="355">
        <v>0.78</v>
      </c>
      <c r="W35" s="355">
        <v>0.82</v>
      </c>
      <c r="X35" s="355">
        <v>0.86</v>
      </c>
      <c r="Y35" s="355">
        <v>0.9</v>
      </c>
      <c r="Z35" s="355">
        <v>0.94</v>
      </c>
    </row>
    <row r="36" spans="1:26" s="361" customFormat="1" ht="22" customHeight="1">
      <c r="A36" s="935" t="s">
        <v>663</v>
      </c>
      <c r="B36" s="936" t="s">
        <v>325</v>
      </c>
      <c r="C36" s="362">
        <f>C35</f>
        <v>0.02</v>
      </c>
      <c r="D36" s="362">
        <f>D35+C36</f>
        <v>0.08</v>
      </c>
      <c r="E36" s="362">
        <f t="shared" ref="E36" si="113">E35</f>
        <v>0.1</v>
      </c>
      <c r="F36" s="362">
        <f t="shared" ref="F36" si="114">F35+E36</f>
        <v>0.24000000000000002</v>
      </c>
      <c r="G36" s="362">
        <f t="shared" ref="G36" si="115">G35+F36</f>
        <v>0.42000000000000004</v>
      </c>
      <c r="H36" s="362">
        <f t="shared" ref="H36" si="116">H35+G36</f>
        <v>0.64</v>
      </c>
      <c r="I36" s="362">
        <f t="shared" ref="I36" si="117">I35+H36</f>
        <v>0.9</v>
      </c>
      <c r="J36" s="362">
        <f t="shared" ref="J36" si="118">J35+I36</f>
        <v>1.2</v>
      </c>
      <c r="K36" s="362">
        <f t="shared" ref="K36" si="119">K35+J36</f>
        <v>1.54</v>
      </c>
      <c r="L36" s="362">
        <f t="shared" ref="L36" si="120">L35+K36</f>
        <v>1.92</v>
      </c>
      <c r="M36" s="362">
        <f t="shared" ref="M36" si="121">M35+L36</f>
        <v>2.34</v>
      </c>
      <c r="N36" s="362">
        <f t="shared" ref="N36" si="122">N35+M36</f>
        <v>2.8</v>
      </c>
      <c r="O36" s="362">
        <f t="shared" ref="O36" si="123">O35+N36</f>
        <v>3.3</v>
      </c>
      <c r="P36" s="362">
        <f t="shared" ref="P36" si="124">P35+O36</f>
        <v>3.84</v>
      </c>
      <c r="Q36" s="362">
        <f t="shared" ref="Q36" si="125">Q35+P36</f>
        <v>4.42</v>
      </c>
      <c r="R36" s="362">
        <f t="shared" ref="R36" si="126">R35+Q36</f>
        <v>5.04</v>
      </c>
      <c r="S36" s="362">
        <f t="shared" ref="S36" si="127">S35+R36</f>
        <v>5.7</v>
      </c>
      <c r="T36" s="362">
        <f t="shared" ref="T36" si="128">T35+S36</f>
        <v>6.4</v>
      </c>
      <c r="U36" s="362">
        <f t="shared" ref="U36" si="129">U35+T36</f>
        <v>7.1400000000000006</v>
      </c>
      <c r="V36" s="362">
        <f t="shared" ref="V36" si="130">V35+U36</f>
        <v>7.9200000000000008</v>
      </c>
      <c r="W36" s="362">
        <f t="shared" ref="W36" si="131">W35+V36</f>
        <v>8.74</v>
      </c>
      <c r="X36" s="362">
        <f t="shared" ref="X36" si="132">X35+W36</f>
        <v>9.6</v>
      </c>
      <c r="Y36" s="362">
        <f t="shared" ref="Y36" si="133">Y35+X36</f>
        <v>10.5</v>
      </c>
      <c r="Z36" s="362">
        <f t="shared" ref="Z36" si="134">Z35+Y36</f>
        <v>11.44</v>
      </c>
    </row>
    <row r="37" spans="1:26" s="361" customFormat="1" ht="259.75" customHeight="1">
      <c r="A37" s="1078"/>
      <c r="B37" s="1078"/>
      <c r="C37" s="1078"/>
      <c r="D37" s="1078"/>
      <c r="E37" s="1078"/>
      <c r="F37" s="1078"/>
      <c r="G37" s="1078"/>
      <c r="H37" s="1078"/>
      <c r="I37" s="1078"/>
      <c r="J37" s="1078"/>
      <c r="K37" s="1078"/>
      <c r="L37" s="1078"/>
      <c r="M37" s="1078"/>
      <c r="N37" s="1078"/>
      <c r="O37" s="1078"/>
      <c r="P37" s="1078"/>
      <c r="Q37" s="1078"/>
      <c r="R37" s="1078"/>
      <c r="S37" s="1078"/>
      <c r="T37" s="1078"/>
      <c r="U37" s="1078"/>
      <c r="V37" s="1078"/>
      <c r="W37" s="1078"/>
      <c r="X37" s="1078"/>
      <c r="Y37" s="1078"/>
      <c r="Z37" s="1088"/>
    </row>
    <row r="38" spans="1:26" s="359" customFormat="1" ht="19.25" customHeight="1">
      <c r="A38" s="358"/>
      <c r="B38" s="358"/>
      <c r="C38" s="358"/>
      <c r="D38" s="358"/>
      <c r="E38" s="358"/>
      <c r="F38" s="358"/>
      <c r="G38" s="358"/>
      <c r="H38" s="358"/>
    </row>
    <row r="39" spans="1:26" s="359" customFormat="1" ht="22" customHeight="1">
      <c r="A39" s="1089" t="s">
        <v>420</v>
      </c>
      <c r="B39" s="1089"/>
      <c r="C39" s="1090" t="s">
        <v>440</v>
      </c>
      <c r="D39" s="1090"/>
      <c r="E39" s="1090"/>
      <c r="F39" s="1090"/>
      <c r="G39" s="1090"/>
      <c r="H39" s="1090"/>
      <c r="I39" s="1090"/>
      <c r="J39" s="1090"/>
      <c r="K39" s="1090"/>
      <c r="L39" s="1090"/>
      <c r="M39" s="1090"/>
      <c r="N39" s="1090"/>
      <c r="O39" s="1090"/>
      <c r="P39" s="1090"/>
      <c r="Q39" s="1090"/>
      <c r="R39" s="1090"/>
      <c r="S39" s="1090"/>
      <c r="T39" s="1090"/>
      <c r="U39" s="1090"/>
      <c r="V39" s="1090"/>
      <c r="W39" s="1090"/>
      <c r="X39" s="1090"/>
      <c r="Y39" s="1090"/>
      <c r="Z39" s="1090"/>
    </row>
    <row r="40" spans="1:26" s="361" customFormat="1" ht="22" customHeight="1">
      <c r="A40" s="1091" t="s">
        <v>20</v>
      </c>
      <c r="B40" s="1092"/>
      <c r="C40" s="360">
        <f>EOMONTH('Commercial Status C'!$D$13,0)</f>
        <v>44196</v>
      </c>
      <c r="D40" s="360">
        <f>EOMONTH('Commercial Status C'!$D$13,1)</f>
        <v>44227</v>
      </c>
      <c r="E40" s="360">
        <f>EOMONTH('Commercial Status C'!$D$13,2)</f>
        <v>44255</v>
      </c>
      <c r="F40" s="360">
        <f>EOMONTH('Commercial Status C'!$D$13,3)</f>
        <v>44286</v>
      </c>
      <c r="G40" s="360">
        <f>EOMONTH('Commercial Status C'!$D$13,4)</f>
        <v>44316</v>
      </c>
      <c r="H40" s="360">
        <f>EOMONTH('Commercial Status C'!$D$13,5)</f>
        <v>44347</v>
      </c>
      <c r="I40" s="360">
        <f>EOMONTH('Commercial Status C'!$D$13,6)</f>
        <v>44377</v>
      </c>
      <c r="J40" s="360">
        <f>EOMONTH('Commercial Status C'!$D$13,7)</f>
        <v>44408</v>
      </c>
      <c r="K40" s="360">
        <f>EOMONTH('Commercial Status C'!$D$13,8)</f>
        <v>44439</v>
      </c>
      <c r="L40" s="360">
        <f>EOMONTH('Commercial Status C'!$D$13,9)</f>
        <v>44469</v>
      </c>
      <c r="M40" s="360">
        <f>EOMONTH('Commercial Status C'!$D$13,10)</f>
        <v>44500</v>
      </c>
      <c r="N40" s="360">
        <f>EOMONTH('Commercial Status C'!$D$13,11)</f>
        <v>44530</v>
      </c>
      <c r="O40" s="360">
        <f>EOMONTH('Commercial Status C'!$D$13,12)</f>
        <v>44561</v>
      </c>
      <c r="P40" s="360">
        <f>EOMONTH('Commercial Status C'!$D$13,13)</f>
        <v>44592</v>
      </c>
      <c r="Q40" s="360">
        <f>EOMONTH('Commercial Status C'!$D$13,14)</f>
        <v>44620</v>
      </c>
      <c r="R40" s="360">
        <f>EOMONTH('Commercial Status C'!$D$13,15)</f>
        <v>44651</v>
      </c>
      <c r="S40" s="360">
        <f>EOMONTH('Commercial Status C'!$D$13,16)</f>
        <v>44681</v>
      </c>
      <c r="T40" s="360">
        <f>EOMONTH('Commercial Status C'!$D$13,17)</f>
        <v>44712</v>
      </c>
      <c r="U40" s="360">
        <f>EOMONTH('Commercial Status C'!$D$13,18)</f>
        <v>44742</v>
      </c>
      <c r="V40" s="360">
        <f>EOMONTH('Commercial Status C'!$D$13,19)</f>
        <v>44773</v>
      </c>
      <c r="W40" s="360">
        <f>EOMONTH('Commercial Status C'!$D$13,20)</f>
        <v>44804</v>
      </c>
      <c r="X40" s="360">
        <f>EOMONTH('Commercial Status C'!$D$13,21)</f>
        <v>44834</v>
      </c>
      <c r="Y40" s="360">
        <f>EOMONTH('Commercial Status C'!$D$13,22)</f>
        <v>44865</v>
      </c>
      <c r="Z40" s="360">
        <f>EOMONTH('Commercial Status C'!$D$13,23)</f>
        <v>44895</v>
      </c>
    </row>
    <row r="41" spans="1:26" s="361" customFormat="1" ht="22" customHeight="1">
      <c r="A41" s="1073" t="s">
        <v>48</v>
      </c>
      <c r="B41" s="1074" t="s">
        <v>323</v>
      </c>
      <c r="C41" s="355">
        <v>0.02</v>
      </c>
      <c r="D41" s="355">
        <v>0.05</v>
      </c>
      <c r="E41" s="355">
        <v>0.08</v>
      </c>
      <c r="F41" s="355">
        <v>0.11</v>
      </c>
      <c r="G41" s="355">
        <v>0.14000000000000001</v>
      </c>
      <c r="H41" s="355">
        <v>0.17</v>
      </c>
      <c r="I41" s="355">
        <v>0.2</v>
      </c>
      <c r="J41" s="355">
        <v>0.23</v>
      </c>
      <c r="K41" s="355">
        <v>0.26</v>
      </c>
      <c r="L41" s="355">
        <v>0.28999999999999998</v>
      </c>
      <c r="M41" s="355">
        <v>0.32</v>
      </c>
      <c r="N41" s="355">
        <v>0.35</v>
      </c>
      <c r="O41" s="355">
        <v>0.38</v>
      </c>
      <c r="P41" s="355">
        <v>0.41</v>
      </c>
      <c r="Q41" s="355">
        <v>0.44</v>
      </c>
      <c r="R41" s="355">
        <v>0.47</v>
      </c>
      <c r="S41" s="355">
        <v>0.5</v>
      </c>
      <c r="T41" s="355">
        <v>0.53</v>
      </c>
      <c r="U41" s="355">
        <v>0.56000000000000005</v>
      </c>
      <c r="V41" s="355">
        <v>0.59</v>
      </c>
      <c r="W41" s="355">
        <v>0.62</v>
      </c>
      <c r="X41" s="355">
        <v>0.65</v>
      </c>
      <c r="Y41" s="355">
        <v>0.68</v>
      </c>
      <c r="Z41" s="355">
        <v>0.71</v>
      </c>
    </row>
    <row r="42" spans="1:26" s="361" customFormat="1" ht="22" customHeight="1">
      <c r="A42" s="935" t="s">
        <v>662</v>
      </c>
      <c r="B42" s="936" t="s">
        <v>324</v>
      </c>
      <c r="C42" s="362">
        <f>C41</f>
        <v>0.02</v>
      </c>
      <c r="D42" s="362">
        <f>D41+C42</f>
        <v>7.0000000000000007E-2</v>
      </c>
      <c r="E42" s="362">
        <f t="shared" ref="E42" si="135">E41+D42</f>
        <v>0.15000000000000002</v>
      </c>
      <c r="F42" s="362">
        <f t="shared" ref="F42" si="136">F41+E42</f>
        <v>0.26</v>
      </c>
      <c r="G42" s="362">
        <f t="shared" ref="G42" si="137">G41+F42</f>
        <v>0.4</v>
      </c>
      <c r="H42" s="362">
        <f t="shared" ref="H42" si="138">H41+G42</f>
        <v>0.57000000000000006</v>
      </c>
      <c r="I42" s="362">
        <f t="shared" ref="I42" si="139">I41+H42</f>
        <v>0.77</v>
      </c>
      <c r="J42" s="362">
        <f t="shared" ref="J42" si="140">J41+I42</f>
        <v>1</v>
      </c>
      <c r="K42" s="362">
        <f t="shared" ref="K42" si="141">K41+J42</f>
        <v>1.26</v>
      </c>
      <c r="L42" s="362">
        <f t="shared" ref="L42" si="142">L41+K42</f>
        <v>1.55</v>
      </c>
      <c r="M42" s="362">
        <f t="shared" ref="M42" si="143">M41+L42</f>
        <v>1.87</v>
      </c>
      <c r="N42" s="362">
        <f t="shared" ref="N42" si="144">N41+M42</f>
        <v>2.2200000000000002</v>
      </c>
      <c r="O42" s="362">
        <f t="shared" ref="O42" si="145">O41+N42</f>
        <v>2.6</v>
      </c>
      <c r="P42" s="362">
        <f t="shared" ref="P42" si="146">P41+O42</f>
        <v>3.0100000000000002</v>
      </c>
      <c r="Q42" s="362">
        <f t="shared" ref="Q42" si="147">Q41+P42</f>
        <v>3.45</v>
      </c>
      <c r="R42" s="362">
        <f t="shared" ref="R42" si="148">R41+Q42</f>
        <v>3.92</v>
      </c>
      <c r="S42" s="362">
        <f t="shared" ref="S42" si="149">S41+R42</f>
        <v>4.42</v>
      </c>
      <c r="T42" s="362">
        <f t="shared" ref="T42" si="150">T41+S42</f>
        <v>4.95</v>
      </c>
      <c r="U42" s="362">
        <f t="shared" ref="U42" si="151">U41+T42</f>
        <v>5.51</v>
      </c>
      <c r="V42" s="362">
        <f t="shared" ref="V42" si="152">V41+U42</f>
        <v>6.1</v>
      </c>
      <c r="W42" s="362">
        <f t="shared" ref="W42" si="153">W41+V42</f>
        <v>6.72</v>
      </c>
      <c r="X42" s="362">
        <f t="shared" ref="X42" si="154">X41+W42</f>
        <v>7.37</v>
      </c>
      <c r="Y42" s="362">
        <f t="shared" ref="Y42" si="155">Y41+X42</f>
        <v>8.0500000000000007</v>
      </c>
      <c r="Z42" s="362">
        <f t="shared" ref="Z42" si="156">Z41+Y42</f>
        <v>8.7600000000000016</v>
      </c>
    </row>
    <row r="43" spans="1:26" s="361" customFormat="1" ht="22" customHeight="1">
      <c r="A43" s="1073" t="s">
        <v>28</v>
      </c>
      <c r="B43" s="1074" t="s">
        <v>28</v>
      </c>
      <c r="C43" s="355">
        <v>0.02</v>
      </c>
      <c r="D43" s="355">
        <v>0.06</v>
      </c>
      <c r="E43" s="355">
        <v>0.1</v>
      </c>
      <c r="F43" s="355">
        <v>0.14000000000000001</v>
      </c>
      <c r="G43" s="355">
        <v>0.18</v>
      </c>
      <c r="H43" s="355">
        <v>0.22</v>
      </c>
      <c r="I43" s="355">
        <v>0.26</v>
      </c>
      <c r="J43" s="355">
        <v>0.3</v>
      </c>
      <c r="K43" s="355">
        <v>0.34</v>
      </c>
      <c r="L43" s="355">
        <v>0.38</v>
      </c>
      <c r="M43" s="355">
        <v>0.42</v>
      </c>
      <c r="N43" s="355">
        <v>0.46</v>
      </c>
      <c r="O43" s="355">
        <v>0.5</v>
      </c>
      <c r="P43" s="355">
        <v>0.54</v>
      </c>
      <c r="Q43" s="355">
        <v>0.57999999999999996</v>
      </c>
      <c r="R43" s="355">
        <v>0.62</v>
      </c>
      <c r="S43" s="355">
        <v>0.66</v>
      </c>
      <c r="T43" s="355">
        <v>0.7</v>
      </c>
      <c r="U43" s="355">
        <v>0.74</v>
      </c>
      <c r="V43" s="355">
        <v>0.78</v>
      </c>
      <c r="W43" s="355">
        <v>0.82</v>
      </c>
      <c r="X43" s="355">
        <v>0.86</v>
      </c>
      <c r="Y43" s="355">
        <v>0.9</v>
      </c>
      <c r="Z43" s="355">
        <v>0.94</v>
      </c>
    </row>
    <row r="44" spans="1:26" s="361" customFormat="1" ht="22" customHeight="1">
      <c r="A44" s="935" t="s">
        <v>663</v>
      </c>
      <c r="B44" s="936" t="s">
        <v>325</v>
      </c>
      <c r="C44" s="362">
        <f>C43</f>
        <v>0.02</v>
      </c>
      <c r="D44" s="362">
        <f>D43+C44</f>
        <v>0.08</v>
      </c>
      <c r="E44" s="362">
        <f t="shared" ref="E44" si="157">E43</f>
        <v>0.1</v>
      </c>
      <c r="F44" s="362">
        <f t="shared" ref="F44" si="158">F43+E44</f>
        <v>0.24000000000000002</v>
      </c>
      <c r="G44" s="362">
        <f t="shared" ref="G44" si="159">G43+F44</f>
        <v>0.42000000000000004</v>
      </c>
      <c r="H44" s="362">
        <f t="shared" ref="H44" si="160">H43+G44</f>
        <v>0.64</v>
      </c>
      <c r="I44" s="362">
        <f t="shared" ref="I44" si="161">I43+H44</f>
        <v>0.9</v>
      </c>
      <c r="J44" s="362">
        <f t="shared" ref="J44" si="162">J43+I44</f>
        <v>1.2</v>
      </c>
      <c r="K44" s="362">
        <f t="shared" ref="K44" si="163">K43+J44</f>
        <v>1.54</v>
      </c>
      <c r="L44" s="362">
        <f t="shared" ref="L44" si="164">L43+K44</f>
        <v>1.92</v>
      </c>
      <c r="M44" s="362">
        <f t="shared" ref="M44" si="165">M43+L44</f>
        <v>2.34</v>
      </c>
      <c r="N44" s="362">
        <f t="shared" ref="N44" si="166">N43+M44</f>
        <v>2.8</v>
      </c>
      <c r="O44" s="362">
        <f t="shared" ref="O44" si="167">O43+N44</f>
        <v>3.3</v>
      </c>
      <c r="P44" s="362">
        <f t="shared" ref="P44" si="168">P43+O44</f>
        <v>3.84</v>
      </c>
      <c r="Q44" s="362">
        <f t="shared" ref="Q44" si="169">Q43+P44</f>
        <v>4.42</v>
      </c>
      <c r="R44" s="362">
        <f t="shared" ref="R44" si="170">R43+Q44</f>
        <v>5.04</v>
      </c>
      <c r="S44" s="362">
        <f t="shared" ref="S44" si="171">S43+R44</f>
        <v>5.7</v>
      </c>
      <c r="T44" s="362">
        <f t="shared" ref="T44" si="172">T43+S44</f>
        <v>6.4</v>
      </c>
      <c r="U44" s="362">
        <f t="shared" ref="U44" si="173">U43+T44</f>
        <v>7.1400000000000006</v>
      </c>
      <c r="V44" s="362">
        <f t="shared" ref="V44" si="174">V43+U44</f>
        <v>7.9200000000000008</v>
      </c>
      <c r="W44" s="362">
        <f t="shared" ref="W44" si="175">W43+V44</f>
        <v>8.74</v>
      </c>
      <c r="X44" s="362">
        <f t="shared" ref="X44" si="176">X43+W44</f>
        <v>9.6</v>
      </c>
      <c r="Y44" s="362">
        <f t="shared" ref="Y44" si="177">Y43+X44</f>
        <v>10.5</v>
      </c>
      <c r="Z44" s="362">
        <f t="shared" ref="Z44" si="178">Z43+Y44</f>
        <v>11.44</v>
      </c>
    </row>
    <row r="45" spans="1:26" s="361" customFormat="1" ht="260.39999999999998" customHeight="1">
      <c r="A45" s="1078"/>
      <c r="B45" s="1078"/>
      <c r="C45" s="1078"/>
      <c r="D45" s="1078"/>
      <c r="E45" s="1078"/>
      <c r="F45" s="1078"/>
      <c r="G45" s="1078"/>
      <c r="H45" s="1078"/>
      <c r="I45" s="1078"/>
      <c r="J45" s="1078"/>
      <c r="K45" s="1078"/>
      <c r="L45" s="1078"/>
      <c r="M45" s="1078"/>
      <c r="N45" s="1078"/>
      <c r="O45" s="1078"/>
      <c r="P45" s="1078"/>
      <c r="Q45" s="1078"/>
      <c r="R45" s="1078"/>
      <c r="S45" s="1078"/>
      <c r="T45" s="1078"/>
      <c r="U45" s="1078"/>
      <c r="V45" s="1078"/>
      <c r="W45" s="1078"/>
      <c r="X45" s="1078"/>
      <c r="Y45" s="1078"/>
      <c r="Z45" s="1088"/>
    </row>
    <row r="46" spans="1:26" s="363" customFormat="1" ht="22" customHeight="1">
      <c r="D46" s="364"/>
      <c r="E46" s="364"/>
      <c r="F46" s="364"/>
      <c r="G46" s="364"/>
      <c r="H46" s="364"/>
      <c r="I46" s="364"/>
      <c r="J46" s="364"/>
      <c r="K46" s="364"/>
      <c r="L46" s="364"/>
      <c r="M46" s="364"/>
      <c r="N46" s="364"/>
      <c r="O46" s="364"/>
      <c r="P46" s="364"/>
      <c r="Q46" s="364"/>
      <c r="R46" s="364"/>
      <c r="S46" s="364"/>
      <c r="T46" s="364"/>
      <c r="U46" s="364"/>
      <c r="V46" s="364"/>
      <c r="W46" s="364"/>
      <c r="X46" s="364"/>
      <c r="Y46" s="364"/>
      <c r="Z46" s="364"/>
    </row>
    <row r="47" spans="1:26" s="359" customFormat="1" ht="22" customHeight="1">
      <c r="A47" s="1089" t="s">
        <v>421</v>
      </c>
      <c r="B47" s="1089"/>
      <c r="C47" s="1090" t="s">
        <v>441</v>
      </c>
      <c r="D47" s="1090"/>
      <c r="E47" s="1090"/>
      <c r="F47" s="1090"/>
      <c r="G47" s="1090"/>
      <c r="H47" s="1090"/>
      <c r="I47" s="1090"/>
      <c r="J47" s="1090"/>
      <c r="K47" s="1090"/>
      <c r="L47" s="1090"/>
      <c r="M47" s="1090"/>
      <c r="N47" s="1090"/>
      <c r="O47" s="1090"/>
      <c r="P47" s="1090"/>
      <c r="Q47" s="1090"/>
      <c r="R47" s="1090"/>
      <c r="S47" s="1090"/>
      <c r="T47" s="1090"/>
      <c r="U47" s="1090"/>
      <c r="V47" s="1090"/>
      <c r="W47" s="1090"/>
      <c r="X47" s="1090"/>
      <c r="Y47" s="1090"/>
      <c r="Z47" s="1090"/>
    </row>
    <row r="48" spans="1:26" s="361" customFormat="1" ht="22" customHeight="1">
      <c r="A48" s="1091" t="s">
        <v>20</v>
      </c>
      <c r="B48" s="1092"/>
      <c r="C48" s="360">
        <f>EOMONTH('Commercial Status C'!$D$13,0)</f>
        <v>44196</v>
      </c>
      <c r="D48" s="360">
        <f>EOMONTH('Commercial Status C'!$D$13,1)</f>
        <v>44227</v>
      </c>
      <c r="E48" s="360">
        <f>EOMONTH('Commercial Status C'!$D$13,2)</f>
        <v>44255</v>
      </c>
      <c r="F48" s="360">
        <f>EOMONTH('Commercial Status C'!$D$13,3)</f>
        <v>44286</v>
      </c>
      <c r="G48" s="360">
        <f>EOMONTH('Commercial Status C'!$D$13,4)</f>
        <v>44316</v>
      </c>
      <c r="H48" s="360">
        <f>EOMONTH('Commercial Status C'!$D$13,5)</f>
        <v>44347</v>
      </c>
      <c r="I48" s="360">
        <f>EOMONTH('Commercial Status C'!$D$13,6)</f>
        <v>44377</v>
      </c>
      <c r="J48" s="360">
        <f>EOMONTH('Commercial Status C'!$D$13,7)</f>
        <v>44408</v>
      </c>
      <c r="K48" s="360">
        <f>EOMONTH('Commercial Status C'!$D$13,8)</f>
        <v>44439</v>
      </c>
      <c r="L48" s="360">
        <f>EOMONTH('Commercial Status C'!$D$13,9)</f>
        <v>44469</v>
      </c>
      <c r="M48" s="360">
        <f>EOMONTH('Commercial Status C'!$D$13,10)</f>
        <v>44500</v>
      </c>
      <c r="N48" s="360">
        <f>EOMONTH('Commercial Status C'!$D$13,11)</f>
        <v>44530</v>
      </c>
      <c r="O48" s="360">
        <f>EOMONTH('Commercial Status C'!$D$13,12)</f>
        <v>44561</v>
      </c>
      <c r="P48" s="360">
        <f>EOMONTH('Commercial Status C'!$D$13,13)</f>
        <v>44592</v>
      </c>
      <c r="Q48" s="360">
        <f>EOMONTH('Commercial Status C'!$D$13,14)</f>
        <v>44620</v>
      </c>
      <c r="R48" s="360">
        <f>EOMONTH('Commercial Status C'!$D$13,15)</f>
        <v>44651</v>
      </c>
      <c r="S48" s="360">
        <f>EOMONTH('Commercial Status C'!$D$13,16)</f>
        <v>44681</v>
      </c>
      <c r="T48" s="360">
        <f>EOMONTH('Commercial Status C'!$D$13,17)</f>
        <v>44712</v>
      </c>
      <c r="U48" s="360">
        <f>EOMONTH('Commercial Status C'!$D$13,18)</f>
        <v>44742</v>
      </c>
      <c r="V48" s="360">
        <f>EOMONTH('Commercial Status C'!$D$13,19)</f>
        <v>44773</v>
      </c>
      <c r="W48" s="360">
        <f>EOMONTH('Commercial Status C'!$D$13,20)</f>
        <v>44804</v>
      </c>
      <c r="X48" s="360">
        <f>EOMONTH('Commercial Status C'!$D$13,21)</f>
        <v>44834</v>
      </c>
      <c r="Y48" s="360">
        <f>EOMONTH('Commercial Status C'!$D$13,22)</f>
        <v>44865</v>
      </c>
      <c r="Z48" s="360">
        <f>EOMONTH('Commercial Status C'!$D$13,23)</f>
        <v>44895</v>
      </c>
    </row>
    <row r="49" spans="1:26" s="361" customFormat="1" ht="23.4" customHeight="1">
      <c r="A49" s="1073" t="s">
        <v>48</v>
      </c>
      <c r="B49" s="1074" t="s">
        <v>323</v>
      </c>
      <c r="C49" s="355">
        <v>0.02</v>
      </c>
      <c r="D49" s="355">
        <v>0.05</v>
      </c>
      <c r="E49" s="355">
        <v>0.08</v>
      </c>
      <c r="F49" s="355">
        <v>0.11</v>
      </c>
      <c r="G49" s="355">
        <v>0.14000000000000001</v>
      </c>
      <c r="H49" s="355">
        <v>0.17</v>
      </c>
      <c r="I49" s="355">
        <v>0.2</v>
      </c>
      <c r="J49" s="355">
        <v>0.23</v>
      </c>
      <c r="K49" s="355">
        <v>0.26</v>
      </c>
      <c r="L49" s="355">
        <v>0.28999999999999998</v>
      </c>
      <c r="M49" s="355">
        <v>0.32</v>
      </c>
      <c r="N49" s="355">
        <v>0.35</v>
      </c>
      <c r="O49" s="355">
        <v>0.38</v>
      </c>
      <c r="P49" s="355">
        <v>0.41</v>
      </c>
      <c r="Q49" s="355">
        <v>0.44</v>
      </c>
      <c r="R49" s="355">
        <v>0.47</v>
      </c>
      <c r="S49" s="355">
        <v>0.5</v>
      </c>
      <c r="T49" s="355">
        <v>0.53</v>
      </c>
      <c r="U49" s="355">
        <v>0.56000000000000005</v>
      </c>
      <c r="V49" s="355">
        <v>0.59</v>
      </c>
      <c r="W49" s="355">
        <v>0.62</v>
      </c>
      <c r="X49" s="355">
        <v>0.65</v>
      </c>
      <c r="Y49" s="355">
        <v>0.68</v>
      </c>
      <c r="Z49" s="355">
        <v>0.71</v>
      </c>
    </row>
    <row r="50" spans="1:26" s="361" customFormat="1" ht="23.4" customHeight="1">
      <c r="A50" s="935" t="s">
        <v>662</v>
      </c>
      <c r="B50" s="936" t="s">
        <v>324</v>
      </c>
      <c r="C50" s="362">
        <f>C49</f>
        <v>0.02</v>
      </c>
      <c r="D50" s="362">
        <f>D49+C50</f>
        <v>7.0000000000000007E-2</v>
      </c>
      <c r="E50" s="362">
        <f t="shared" ref="E50" si="179">E49+D50</f>
        <v>0.15000000000000002</v>
      </c>
      <c r="F50" s="362">
        <f t="shared" ref="F50" si="180">F49+E50</f>
        <v>0.26</v>
      </c>
      <c r="G50" s="362">
        <f t="shared" ref="G50" si="181">G49+F50</f>
        <v>0.4</v>
      </c>
      <c r="H50" s="362">
        <f t="shared" ref="H50" si="182">H49+G50</f>
        <v>0.57000000000000006</v>
      </c>
      <c r="I50" s="362">
        <f t="shared" ref="I50" si="183">I49+H50</f>
        <v>0.77</v>
      </c>
      <c r="J50" s="362">
        <f t="shared" ref="J50" si="184">J49+I50</f>
        <v>1</v>
      </c>
      <c r="K50" s="362">
        <f t="shared" ref="K50" si="185">K49+J50</f>
        <v>1.26</v>
      </c>
      <c r="L50" s="362">
        <f t="shared" ref="L50" si="186">L49+K50</f>
        <v>1.55</v>
      </c>
      <c r="M50" s="362">
        <f t="shared" ref="M50" si="187">M49+L50</f>
        <v>1.87</v>
      </c>
      <c r="N50" s="362">
        <f t="shared" ref="N50" si="188">N49+M50</f>
        <v>2.2200000000000002</v>
      </c>
      <c r="O50" s="362">
        <f t="shared" ref="O50" si="189">O49+N50</f>
        <v>2.6</v>
      </c>
      <c r="P50" s="362">
        <f t="shared" ref="P50" si="190">P49+O50</f>
        <v>3.0100000000000002</v>
      </c>
      <c r="Q50" s="362">
        <f t="shared" ref="Q50" si="191">Q49+P50</f>
        <v>3.45</v>
      </c>
      <c r="R50" s="362">
        <f t="shared" ref="R50" si="192">R49+Q50</f>
        <v>3.92</v>
      </c>
      <c r="S50" s="362">
        <f t="shared" ref="S50" si="193">S49+R50</f>
        <v>4.42</v>
      </c>
      <c r="T50" s="362">
        <f t="shared" ref="T50" si="194">T49+S50</f>
        <v>4.95</v>
      </c>
      <c r="U50" s="362">
        <f t="shared" ref="U50" si="195">U49+T50</f>
        <v>5.51</v>
      </c>
      <c r="V50" s="362">
        <f t="shared" ref="V50" si="196">V49+U50</f>
        <v>6.1</v>
      </c>
      <c r="W50" s="362">
        <f t="shared" ref="W50" si="197">W49+V50</f>
        <v>6.72</v>
      </c>
      <c r="X50" s="362">
        <f t="shared" ref="X50" si="198">X49+W50</f>
        <v>7.37</v>
      </c>
      <c r="Y50" s="362">
        <f t="shared" ref="Y50" si="199">Y49+X50</f>
        <v>8.0500000000000007</v>
      </c>
      <c r="Z50" s="362">
        <f t="shared" ref="Z50" si="200">Z49+Y50</f>
        <v>8.7600000000000016</v>
      </c>
    </row>
    <row r="51" spans="1:26" s="361" customFormat="1" ht="23.4" customHeight="1">
      <c r="A51" s="1073" t="s">
        <v>28</v>
      </c>
      <c r="B51" s="1074" t="s">
        <v>28</v>
      </c>
      <c r="C51" s="355">
        <v>0.02</v>
      </c>
      <c r="D51" s="355">
        <v>0.06</v>
      </c>
      <c r="E51" s="355">
        <v>0.1</v>
      </c>
      <c r="F51" s="355">
        <v>0.14000000000000001</v>
      </c>
      <c r="G51" s="355">
        <v>0.18</v>
      </c>
      <c r="H51" s="355">
        <v>0.22</v>
      </c>
      <c r="I51" s="355">
        <v>0.26</v>
      </c>
      <c r="J51" s="355">
        <v>0.3</v>
      </c>
      <c r="K51" s="355">
        <v>0.34</v>
      </c>
      <c r="L51" s="355">
        <v>0.38</v>
      </c>
      <c r="M51" s="355">
        <v>0.42</v>
      </c>
      <c r="N51" s="355">
        <v>0.46</v>
      </c>
      <c r="O51" s="355">
        <v>0.5</v>
      </c>
      <c r="P51" s="355">
        <v>0.54</v>
      </c>
      <c r="Q51" s="355">
        <v>0.57999999999999996</v>
      </c>
      <c r="R51" s="355">
        <v>0.62</v>
      </c>
      <c r="S51" s="355">
        <v>0.66</v>
      </c>
      <c r="T51" s="355">
        <v>0.7</v>
      </c>
      <c r="U51" s="355">
        <v>0.74</v>
      </c>
      <c r="V51" s="355">
        <v>0.78</v>
      </c>
      <c r="W51" s="355">
        <v>0.82</v>
      </c>
      <c r="X51" s="355">
        <v>0.86</v>
      </c>
      <c r="Y51" s="355">
        <v>0.9</v>
      </c>
      <c r="Z51" s="355">
        <v>0.94</v>
      </c>
    </row>
    <row r="52" spans="1:26" s="361" customFormat="1" ht="23.4" customHeight="1">
      <c r="A52" s="935" t="s">
        <v>663</v>
      </c>
      <c r="B52" s="936" t="s">
        <v>325</v>
      </c>
      <c r="C52" s="362">
        <f>C51</f>
        <v>0.02</v>
      </c>
      <c r="D52" s="362">
        <f>D51+C52</f>
        <v>0.08</v>
      </c>
      <c r="E52" s="362">
        <f t="shared" ref="E52" si="201">E51</f>
        <v>0.1</v>
      </c>
      <c r="F52" s="362">
        <f t="shared" ref="F52" si="202">F51+E52</f>
        <v>0.24000000000000002</v>
      </c>
      <c r="G52" s="362">
        <f t="shared" ref="G52" si="203">G51+F52</f>
        <v>0.42000000000000004</v>
      </c>
      <c r="H52" s="362">
        <f t="shared" ref="H52" si="204">H51+G52</f>
        <v>0.64</v>
      </c>
      <c r="I52" s="362">
        <f t="shared" ref="I52" si="205">I51+H52</f>
        <v>0.9</v>
      </c>
      <c r="J52" s="362">
        <f t="shared" ref="J52" si="206">J51+I52</f>
        <v>1.2</v>
      </c>
      <c r="K52" s="362">
        <f t="shared" ref="K52" si="207">K51+J52</f>
        <v>1.54</v>
      </c>
      <c r="L52" s="362">
        <f t="shared" ref="L52" si="208">L51+K52</f>
        <v>1.92</v>
      </c>
      <c r="M52" s="362">
        <f t="shared" ref="M52" si="209">M51+L52</f>
        <v>2.34</v>
      </c>
      <c r="N52" s="362">
        <f t="shared" ref="N52" si="210">N51+M52</f>
        <v>2.8</v>
      </c>
      <c r="O52" s="362">
        <f t="shared" ref="O52" si="211">O51+N52</f>
        <v>3.3</v>
      </c>
      <c r="P52" s="362">
        <f t="shared" ref="P52" si="212">P51+O52</f>
        <v>3.84</v>
      </c>
      <c r="Q52" s="362">
        <f t="shared" ref="Q52" si="213">Q51+P52</f>
        <v>4.42</v>
      </c>
      <c r="R52" s="362">
        <f t="shared" ref="R52" si="214">R51+Q52</f>
        <v>5.04</v>
      </c>
      <c r="S52" s="362">
        <f t="shared" ref="S52" si="215">S51+R52</f>
        <v>5.7</v>
      </c>
      <c r="T52" s="362">
        <f t="shared" ref="T52" si="216">T51+S52</f>
        <v>6.4</v>
      </c>
      <c r="U52" s="362">
        <f t="shared" ref="U52" si="217">U51+T52</f>
        <v>7.1400000000000006</v>
      </c>
      <c r="V52" s="362">
        <f t="shared" ref="V52" si="218">V51+U52</f>
        <v>7.9200000000000008</v>
      </c>
      <c r="W52" s="362">
        <f t="shared" ref="W52" si="219">W51+V52</f>
        <v>8.74</v>
      </c>
      <c r="X52" s="362">
        <f t="shared" ref="X52" si="220">X51+W52</f>
        <v>9.6</v>
      </c>
      <c r="Y52" s="362">
        <f t="shared" ref="Y52" si="221">Y51+X52</f>
        <v>10.5</v>
      </c>
      <c r="Z52" s="362">
        <f t="shared" ref="Z52" si="222">Z51+Y52</f>
        <v>11.44</v>
      </c>
    </row>
    <row r="53" spans="1:26" s="361" customFormat="1" ht="259.25" customHeight="1">
      <c r="A53" s="1078"/>
      <c r="B53" s="1078"/>
      <c r="C53" s="1078"/>
      <c r="D53" s="1078"/>
      <c r="E53" s="1078"/>
      <c r="F53" s="1078"/>
      <c r="G53" s="1078"/>
      <c r="H53" s="1078"/>
      <c r="I53" s="1078"/>
      <c r="J53" s="1078"/>
      <c r="K53" s="1078"/>
      <c r="L53" s="1078"/>
      <c r="M53" s="1078"/>
      <c r="N53" s="1078"/>
      <c r="O53" s="1078"/>
      <c r="P53" s="1078"/>
      <c r="Q53" s="1078"/>
      <c r="R53" s="1078"/>
      <c r="S53" s="1078"/>
      <c r="T53" s="1078"/>
      <c r="U53" s="1078"/>
      <c r="V53" s="1078"/>
      <c r="W53" s="1078"/>
      <c r="X53" s="1078"/>
      <c r="Y53" s="1078"/>
      <c r="Z53" s="1088"/>
    </row>
    <row r="54" spans="1:26" s="359" customFormat="1" ht="19.25" customHeight="1">
      <c r="A54" s="358"/>
      <c r="B54" s="358"/>
      <c r="C54" s="358"/>
      <c r="D54" s="358"/>
      <c r="E54" s="358"/>
      <c r="F54" s="358"/>
      <c r="G54" s="358"/>
      <c r="H54" s="358"/>
    </row>
    <row r="55" spans="1:26" s="359" customFormat="1" ht="22" customHeight="1">
      <c r="A55" s="1089" t="s">
        <v>422</v>
      </c>
      <c r="B55" s="1089"/>
      <c r="C55" s="1090" t="s">
        <v>442</v>
      </c>
      <c r="D55" s="1090"/>
      <c r="E55" s="1090"/>
      <c r="F55" s="1090"/>
      <c r="G55" s="1090"/>
      <c r="H55" s="1090"/>
      <c r="I55" s="1090"/>
      <c r="J55" s="1090"/>
      <c r="K55" s="1090"/>
      <c r="L55" s="1090"/>
      <c r="M55" s="1090"/>
      <c r="N55" s="1090"/>
      <c r="O55" s="1090"/>
      <c r="P55" s="1090"/>
      <c r="Q55" s="1090"/>
      <c r="R55" s="1090"/>
      <c r="S55" s="1090"/>
      <c r="T55" s="1090"/>
      <c r="U55" s="1090"/>
      <c r="V55" s="1090"/>
      <c r="W55" s="1090"/>
      <c r="X55" s="1090"/>
      <c r="Y55" s="1090"/>
      <c r="Z55" s="1090"/>
    </row>
    <row r="56" spans="1:26" s="361" customFormat="1" ht="22" customHeight="1">
      <c r="A56" s="1091" t="s">
        <v>20</v>
      </c>
      <c r="B56" s="1092"/>
      <c r="C56" s="360">
        <f>EOMONTH('Commercial Status C'!$D$13,0)</f>
        <v>44196</v>
      </c>
      <c r="D56" s="360">
        <f>EOMONTH('Commercial Status C'!$D$13,1)</f>
        <v>44227</v>
      </c>
      <c r="E56" s="360">
        <f>EOMONTH('Commercial Status C'!$D$13,2)</f>
        <v>44255</v>
      </c>
      <c r="F56" s="360">
        <f>EOMONTH('Commercial Status C'!$D$13,3)</f>
        <v>44286</v>
      </c>
      <c r="G56" s="360">
        <f>EOMONTH('Commercial Status C'!$D$13,4)</f>
        <v>44316</v>
      </c>
      <c r="H56" s="360">
        <f>EOMONTH('Commercial Status C'!$D$13,5)</f>
        <v>44347</v>
      </c>
      <c r="I56" s="360">
        <f>EOMONTH('Commercial Status C'!$D$13,6)</f>
        <v>44377</v>
      </c>
      <c r="J56" s="360">
        <f>EOMONTH('Commercial Status C'!$D$13,7)</f>
        <v>44408</v>
      </c>
      <c r="K56" s="360">
        <f>EOMONTH('Commercial Status C'!$D$13,8)</f>
        <v>44439</v>
      </c>
      <c r="L56" s="360">
        <f>EOMONTH('Commercial Status C'!$D$13,9)</f>
        <v>44469</v>
      </c>
      <c r="M56" s="360">
        <f>EOMONTH('Commercial Status C'!$D$13,10)</f>
        <v>44500</v>
      </c>
      <c r="N56" s="360">
        <f>EOMONTH('Commercial Status C'!$D$13,11)</f>
        <v>44530</v>
      </c>
      <c r="O56" s="360">
        <f>EOMONTH('Commercial Status C'!$D$13,12)</f>
        <v>44561</v>
      </c>
      <c r="P56" s="360">
        <f>EOMONTH('Commercial Status C'!$D$13,13)</f>
        <v>44592</v>
      </c>
      <c r="Q56" s="360">
        <f>EOMONTH('Commercial Status C'!$D$13,14)</f>
        <v>44620</v>
      </c>
      <c r="R56" s="360">
        <f>EOMONTH('Commercial Status C'!$D$13,15)</f>
        <v>44651</v>
      </c>
      <c r="S56" s="360">
        <f>EOMONTH('Commercial Status C'!$D$13,16)</f>
        <v>44681</v>
      </c>
      <c r="T56" s="360">
        <f>EOMONTH('Commercial Status C'!$D$13,17)</f>
        <v>44712</v>
      </c>
      <c r="U56" s="360">
        <f>EOMONTH('Commercial Status C'!$D$13,18)</f>
        <v>44742</v>
      </c>
      <c r="V56" s="360">
        <f>EOMONTH('Commercial Status C'!$D$13,19)</f>
        <v>44773</v>
      </c>
      <c r="W56" s="360">
        <f>EOMONTH('Commercial Status C'!$D$13,20)</f>
        <v>44804</v>
      </c>
      <c r="X56" s="360">
        <f>EOMONTH('Commercial Status C'!$D$13,21)</f>
        <v>44834</v>
      </c>
      <c r="Y56" s="360">
        <f>EOMONTH('Commercial Status C'!$D$13,22)</f>
        <v>44865</v>
      </c>
      <c r="Z56" s="360">
        <f>EOMONTH('Commercial Status C'!$D$13,23)</f>
        <v>44895</v>
      </c>
    </row>
    <row r="57" spans="1:26" s="361" customFormat="1" ht="24" customHeight="1">
      <c r="A57" s="1073" t="s">
        <v>48</v>
      </c>
      <c r="B57" s="1074" t="s">
        <v>323</v>
      </c>
      <c r="C57" s="355">
        <v>0.02</v>
      </c>
      <c r="D57" s="355">
        <v>0.05</v>
      </c>
      <c r="E57" s="355">
        <v>0.08</v>
      </c>
      <c r="F57" s="355">
        <v>0.11</v>
      </c>
      <c r="G57" s="355">
        <v>0.14000000000000001</v>
      </c>
      <c r="H57" s="355">
        <v>0.17</v>
      </c>
      <c r="I57" s="355">
        <v>0.2</v>
      </c>
      <c r="J57" s="355">
        <v>0.23</v>
      </c>
      <c r="K57" s="355">
        <v>0.26</v>
      </c>
      <c r="L57" s="355">
        <v>0.28999999999999998</v>
      </c>
      <c r="M57" s="355">
        <v>0.32</v>
      </c>
      <c r="N57" s="355">
        <v>0.35</v>
      </c>
      <c r="O57" s="355">
        <v>0.38</v>
      </c>
      <c r="P57" s="355">
        <v>0.41</v>
      </c>
      <c r="Q57" s="355">
        <v>0.44</v>
      </c>
      <c r="R57" s="355">
        <v>0.47</v>
      </c>
      <c r="S57" s="355">
        <v>0.5</v>
      </c>
      <c r="T57" s="355">
        <v>0.53</v>
      </c>
      <c r="U57" s="355">
        <v>0.56000000000000005</v>
      </c>
      <c r="V57" s="355">
        <v>0.59</v>
      </c>
      <c r="W57" s="355">
        <v>0.62</v>
      </c>
      <c r="X57" s="355">
        <v>0.65</v>
      </c>
      <c r="Y57" s="355">
        <v>0.68</v>
      </c>
      <c r="Z57" s="355">
        <v>0.71</v>
      </c>
    </row>
    <row r="58" spans="1:26" s="361" customFormat="1" ht="24" customHeight="1">
      <c r="A58" s="935" t="s">
        <v>662</v>
      </c>
      <c r="B58" s="936" t="s">
        <v>324</v>
      </c>
      <c r="C58" s="362">
        <f>C57</f>
        <v>0.02</v>
      </c>
      <c r="D58" s="362">
        <f>D57+C58</f>
        <v>7.0000000000000007E-2</v>
      </c>
      <c r="E58" s="362">
        <f t="shared" ref="E58" si="223">E57+D58</f>
        <v>0.15000000000000002</v>
      </c>
      <c r="F58" s="362">
        <f t="shared" ref="F58" si="224">F57+E58</f>
        <v>0.26</v>
      </c>
      <c r="G58" s="362">
        <f t="shared" ref="G58" si="225">G57+F58</f>
        <v>0.4</v>
      </c>
      <c r="H58" s="362">
        <f t="shared" ref="H58" si="226">H57+G58</f>
        <v>0.57000000000000006</v>
      </c>
      <c r="I58" s="362">
        <f t="shared" ref="I58" si="227">I57+H58</f>
        <v>0.77</v>
      </c>
      <c r="J58" s="362">
        <f t="shared" ref="J58" si="228">J57+I58</f>
        <v>1</v>
      </c>
      <c r="K58" s="362">
        <f t="shared" ref="K58" si="229">K57+J58</f>
        <v>1.26</v>
      </c>
      <c r="L58" s="362">
        <f t="shared" ref="L58" si="230">L57+K58</f>
        <v>1.55</v>
      </c>
      <c r="M58" s="362">
        <f t="shared" ref="M58" si="231">M57+L58</f>
        <v>1.87</v>
      </c>
      <c r="N58" s="362">
        <f t="shared" ref="N58" si="232">N57+M58</f>
        <v>2.2200000000000002</v>
      </c>
      <c r="O58" s="362">
        <f t="shared" ref="O58" si="233">O57+N58</f>
        <v>2.6</v>
      </c>
      <c r="P58" s="362">
        <f t="shared" ref="P58" si="234">P57+O58</f>
        <v>3.0100000000000002</v>
      </c>
      <c r="Q58" s="362">
        <f t="shared" ref="Q58" si="235">Q57+P58</f>
        <v>3.45</v>
      </c>
      <c r="R58" s="362">
        <f t="shared" ref="R58" si="236">R57+Q58</f>
        <v>3.92</v>
      </c>
      <c r="S58" s="362">
        <f t="shared" ref="S58" si="237">S57+R58</f>
        <v>4.42</v>
      </c>
      <c r="T58" s="362">
        <f t="shared" ref="T58" si="238">T57+S58</f>
        <v>4.95</v>
      </c>
      <c r="U58" s="362">
        <f t="shared" ref="U58" si="239">U57+T58</f>
        <v>5.51</v>
      </c>
      <c r="V58" s="362">
        <f t="shared" ref="V58" si="240">V57+U58</f>
        <v>6.1</v>
      </c>
      <c r="W58" s="362">
        <f t="shared" ref="W58" si="241">W57+V58</f>
        <v>6.72</v>
      </c>
      <c r="X58" s="362">
        <f t="shared" ref="X58" si="242">X57+W58</f>
        <v>7.37</v>
      </c>
      <c r="Y58" s="362">
        <f t="shared" ref="Y58" si="243">Y57+X58</f>
        <v>8.0500000000000007</v>
      </c>
      <c r="Z58" s="362">
        <f t="shared" ref="Z58" si="244">Z57+Y58</f>
        <v>8.7600000000000016</v>
      </c>
    </row>
    <row r="59" spans="1:26" s="361" customFormat="1" ht="24" customHeight="1">
      <c r="A59" s="1073" t="s">
        <v>28</v>
      </c>
      <c r="B59" s="1074" t="s">
        <v>28</v>
      </c>
      <c r="C59" s="355">
        <v>0.02</v>
      </c>
      <c r="D59" s="355">
        <v>0.06</v>
      </c>
      <c r="E59" s="355">
        <v>0.1</v>
      </c>
      <c r="F59" s="355">
        <v>0.14000000000000001</v>
      </c>
      <c r="G59" s="355">
        <v>0.18</v>
      </c>
      <c r="H59" s="355">
        <v>0.22</v>
      </c>
      <c r="I59" s="355">
        <v>0.26</v>
      </c>
      <c r="J59" s="355">
        <v>0.3</v>
      </c>
      <c r="K59" s="355">
        <v>0.34</v>
      </c>
      <c r="L59" s="355">
        <v>0.38</v>
      </c>
      <c r="M59" s="355">
        <v>0.42</v>
      </c>
      <c r="N59" s="355">
        <v>0.46</v>
      </c>
      <c r="O59" s="355">
        <v>0.5</v>
      </c>
      <c r="P59" s="355">
        <v>0.54</v>
      </c>
      <c r="Q59" s="355">
        <v>0.57999999999999996</v>
      </c>
      <c r="R59" s="355">
        <v>0.62</v>
      </c>
      <c r="S59" s="355">
        <v>0.66</v>
      </c>
      <c r="T59" s="355">
        <v>0.7</v>
      </c>
      <c r="U59" s="355">
        <v>0.74</v>
      </c>
      <c r="V59" s="355">
        <v>0.78</v>
      </c>
      <c r="W59" s="355">
        <v>0.82</v>
      </c>
      <c r="X59" s="355">
        <v>0.86</v>
      </c>
      <c r="Y59" s="355">
        <v>0.9</v>
      </c>
      <c r="Z59" s="355">
        <v>0.94</v>
      </c>
    </row>
    <row r="60" spans="1:26" s="361" customFormat="1" ht="24" customHeight="1">
      <c r="A60" s="935" t="s">
        <v>663</v>
      </c>
      <c r="B60" s="936" t="s">
        <v>325</v>
      </c>
      <c r="C60" s="362">
        <f>C59</f>
        <v>0.02</v>
      </c>
      <c r="D60" s="362">
        <f>D59+C60</f>
        <v>0.08</v>
      </c>
      <c r="E60" s="362">
        <f t="shared" ref="E60" si="245">E59</f>
        <v>0.1</v>
      </c>
      <c r="F60" s="362">
        <f t="shared" ref="F60" si="246">F59+E60</f>
        <v>0.24000000000000002</v>
      </c>
      <c r="G60" s="362">
        <f t="shared" ref="G60" si="247">G59+F60</f>
        <v>0.42000000000000004</v>
      </c>
      <c r="H60" s="362">
        <f t="shared" ref="H60" si="248">H59+G60</f>
        <v>0.64</v>
      </c>
      <c r="I60" s="362">
        <f t="shared" ref="I60" si="249">I59+H60</f>
        <v>0.9</v>
      </c>
      <c r="J60" s="362">
        <f t="shared" ref="J60" si="250">J59+I60</f>
        <v>1.2</v>
      </c>
      <c r="K60" s="362">
        <f t="shared" ref="K60" si="251">K59+J60</f>
        <v>1.54</v>
      </c>
      <c r="L60" s="362">
        <f t="shared" ref="L60" si="252">L59+K60</f>
        <v>1.92</v>
      </c>
      <c r="M60" s="362">
        <f t="shared" ref="M60" si="253">M59+L60</f>
        <v>2.34</v>
      </c>
      <c r="N60" s="362">
        <f t="shared" ref="N60" si="254">N59+M60</f>
        <v>2.8</v>
      </c>
      <c r="O60" s="362">
        <f t="shared" ref="O60" si="255">O59+N60</f>
        <v>3.3</v>
      </c>
      <c r="P60" s="362">
        <f t="shared" ref="P60" si="256">P59+O60</f>
        <v>3.84</v>
      </c>
      <c r="Q60" s="362">
        <f t="shared" ref="Q60" si="257">Q59+P60</f>
        <v>4.42</v>
      </c>
      <c r="R60" s="362">
        <f t="shared" ref="R60" si="258">R59+Q60</f>
        <v>5.04</v>
      </c>
      <c r="S60" s="362">
        <f t="shared" ref="S60" si="259">S59+R60</f>
        <v>5.7</v>
      </c>
      <c r="T60" s="362">
        <f t="shared" ref="T60" si="260">T59+S60</f>
        <v>6.4</v>
      </c>
      <c r="U60" s="362">
        <f t="shared" ref="U60" si="261">U59+T60</f>
        <v>7.1400000000000006</v>
      </c>
      <c r="V60" s="362">
        <f t="shared" ref="V60" si="262">V59+U60</f>
        <v>7.9200000000000008</v>
      </c>
      <c r="W60" s="362">
        <f t="shared" ref="W60" si="263">W59+V60</f>
        <v>8.74</v>
      </c>
      <c r="X60" s="362">
        <f t="shared" ref="X60" si="264">X59+W60</f>
        <v>9.6</v>
      </c>
      <c r="Y60" s="362">
        <f t="shared" ref="Y60" si="265">Y59+X60</f>
        <v>10.5</v>
      </c>
      <c r="Z60" s="362">
        <f t="shared" ref="Z60" si="266">Z59+Y60</f>
        <v>11.44</v>
      </c>
    </row>
    <row r="61" spans="1:26" s="361" customFormat="1" ht="250" customHeight="1">
      <c r="A61" s="1078"/>
      <c r="B61" s="1078"/>
      <c r="C61" s="1078"/>
      <c r="D61" s="1078"/>
      <c r="E61" s="1078"/>
      <c r="F61" s="1078"/>
      <c r="G61" s="1078"/>
      <c r="H61" s="1078"/>
      <c r="I61" s="1078"/>
      <c r="J61" s="1078"/>
      <c r="K61" s="1078"/>
      <c r="L61" s="1078"/>
      <c r="M61" s="1078"/>
      <c r="N61" s="1078"/>
      <c r="O61" s="1078"/>
      <c r="P61" s="1078"/>
      <c r="Q61" s="1078"/>
      <c r="R61" s="1078"/>
      <c r="S61" s="1078"/>
      <c r="T61" s="1078"/>
      <c r="U61" s="1078"/>
      <c r="V61" s="1078"/>
      <c r="W61" s="1078"/>
      <c r="X61" s="1078"/>
      <c r="Y61" s="1078"/>
      <c r="Z61" s="1088"/>
    </row>
    <row r="63" spans="1:26" s="359" customFormat="1" ht="22" customHeight="1">
      <c r="A63" s="1089" t="s">
        <v>423</v>
      </c>
      <c r="B63" s="1089"/>
      <c r="C63" s="1090" t="s">
        <v>443</v>
      </c>
      <c r="D63" s="1090"/>
      <c r="E63" s="1090"/>
      <c r="F63" s="1090"/>
      <c r="G63" s="1090"/>
      <c r="H63" s="1090"/>
      <c r="I63" s="1090"/>
      <c r="J63" s="1090"/>
      <c r="K63" s="1090"/>
      <c r="L63" s="1090"/>
      <c r="M63" s="1090"/>
      <c r="N63" s="1090"/>
      <c r="O63" s="1090"/>
      <c r="P63" s="1090"/>
      <c r="Q63" s="1090"/>
      <c r="R63" s="1090"/>
      <c r="S63" s="1090"/>
      <c r="T63" s="1090"/>
      <c r="U63" s="1090"/>
      <c r="V63" s="1090"/>
      <c r="W63" s="1090"/>
      <c r="X63" s="1090"/>
      <c r="Y63" s="1090"/>
      <c r="Z63" s="1090"/>
    </row>
    <row r="64" spans="1:26" s="361" customFormat="1" ht="22" customHeight="1">
      <c r="A64" s="1091" t="s">
        <v>20</v>
      </c>
      <c r="B64" s="1092"/>
      <c r="C64" s="360">
        <f>EOMONTH('Commercial Status C'!$D$13,0)</f>
        <v>44196</v>
      </c>
      <c r="D64" s="360">
        <f>EOMONTH('Commercial Status C'!$D$13,1)</f>
        <v>44227</v>
      </c>
      <c r="E64" s="360">
        <f>EOMONTH('Commercial Status C'!$D$13,2)</f>
        <v>44255</v>
      </c>
      <c r="F64" s="360">
        <f>EOMONTH('Commercial Status C'!$D$13,3)</f>
        <v>44286</v>
      </c>
      <c r="G64" s="360">
        <f>EOMONTH('Commercial Status C'!$D$13,4)</f>
        <v>44316</v>
      </c>
      <c r="H64" s="360">
        <f>EOMONTH('Commercial Status C'!$D$13,5)</f>
        <v>44347</v>
      </c>
      <c r="I64" s="360">
        <f>EOMONTH('Commercial Status C'!$D$13,6)</f>
        <v>44377</v>
      </c>
      <c r="J64" s="360">
        <f>EOMONTH('Commercial Status C'!$D$13,7)</f>
        <v>44408</v>
      </c>
      <c r="K64" s="360">
        <f>EOMONTH('Commercial Status C'!$D$13,8)</f>
        <v>44439</v>
      </c>
      <c r="L64" s="360">
        <f>EOMONTH('Commercial Status C'!$D$13,9)</f>
        <v>44469</v>
      </c>
      <c r="M64" s="360">
        <f>EOMONTH('Commercial Status C'!$D$13,10)</f>
        <v>44500</v>
      </c>
      <c r="N64" s="360">
        <f>EOMONTH('Commercial Status C'!$D$13,11)</f>
        <v>44530</v>
      </c>
      <c r="O64" s="360">
        <f>EOMONTH('Commercial Status C'!$D$13,12)</f>
        <v>44561</v>
      </c>
      <c r="P64" s="360">
        <f>EOMONTH('Commercial Status C'!$D$13,13)</f>
        <v>44592</v>
      </c>
      <c r="Q64" s="360">
        <f>EOMONTH('Commercial Status C'!$D$13,14)</f>
        <v>44620</v>
      </c>
      <c r="R64" s="360">
        <f>EOMONTH('Commercial Status C'!$D$13,15)</f>
        <v>44651</v>
      </c>
      <c r="S64" s="360">
        <f>EOMONTH('Commercial Status C'!$D$13,16)</f>
        <v>44681</v>
      </c>
      <c r="T64" s="360">
        <f>EOMONTH('Commercial Status C'!$D$13,17)</f>
        <v>44712</v>
      </c>
      <c r="U64" s="360">
        <f>EOMONTH('Commercial Status C'!$D$13,18)</f>
        <v>44742</v>
      </c>
      <c r="V64" s="360">
        <f>EOMONTH('Commercial Status C'!$D$13,19)</f>
        <v>44773</v>
      </c>
      <c r="W64" s="360">
        <f>EOMONTH('Commercial Status C'!$D$13,20)</f>
        <v>44804</v>
      </c>
      <c r="X64" s="360">
        <f>EOMONTH('Commercial Status C'!$D$13,21)</f>
        <v>44834</v>
      </c>
      <c r="Y64" s="360">
        <f>EOMONTH('Commercial Status C'!$D$13,22)</f>
        <v>44865</v>
      </c>
      <c r="Z64" s="360">
        <f>EOMONTH('Commercial Status C'!$D$13,23)</f>
        <v>44895</v>
      </c>
    </row>
    <row r="65" spans="1:26" s="361" customFormat="1" ht="20" customHeight="1">
      <c r="A65" s="1073" t="s">
        <v>48</v>
      </c>
      <c r="B65" s="1074" t="s">
        <v>323</v>
      </c>
      <c r="C65" s="355">
        <v>0.02</v>
      </c>
      <c r="D65" s="355">
        <v>0.05</v>
      </c>
      <c r="E65" s="355">
        <v>0.08</v>
      </c>
      <c r="F65" s="355">
        <v>0.11</v>
      </c>
      <c r="G65" s="355">
        <v>0.14000000000000001</v>
      </c>
      <c r="H65" s="355">
        <v>0.17</v>
      </c>
      <c r="I65" s="355">
        <v>0.2</v>
      </c>
      <c r="J65" s="355">
        <v>0.23</v>
      </c>
      <c r="K65" s="355">
        <v>0.26</v>
      </c>
      <c r="L65" s="355">
        <v>0.28999999999999998</v>
      </c>
      <c r="M65" s="355">
        <v>0.32</v>
      </c>
      <c r="N65" s="355">
        <v>0.35</v>
      </c>
      <c r="O65" s="355">
        <v>0.38</v>
      </c>
      <c r="P65" s="355">
        <v>0.41</v>
      </c>
      <c r="Q65" s="355">
        <v>0.44</v>
      </c>
      <c r="R65" s="355">
        <v>0.47</v>
      </c>
      <c r="S65" s="355">
        <v>0.5</v>
      </c>
      <c r="T65" s="355">
        <v>0.53</v>
      </c>
      <c r="U65" s="355">
        <v>0.56000000000000005</v>
      </c>
      <c r="V65" s="355">
        <v>0.59</v>
      </c>
      <c r="W65" s="355">
        <v>0.62</v>
      </c>
      <c r="X65" s="355">
        <v>0.65</v>
      </c>
      <c r="Y65" s="355">
        <v>0.68</v>
      </c>
      <c r="Z65" s="355">
        <v>0.71</v>
      </c>
    </row>
    <row r="66" spans="1:26" s="361" customFormat="1" ht="20" customHeight="1">
      <c r="A66" s="935" t="s">
        <v>662</v>
      </c>
      <c r="B66" s="936" t="s">
        <v>324</v>
      </c>
      <c r="C66" s="362">
        <f>C65</f>
        <v>0.02</v>
      </c>
      <c r="D66" s="362">
        <f>D65+C66</f>
        <v>7.0000000000000007E-2</v>
      </c>
      <c r="E66" s="362">
        <f t="shared" ref="E66" si="267">E65+D66</f>
        <v>0.15000000000000002</v>
      </c>
      <c r="F66" s="362">
        <f t="shared" ref="F66" si="268">F65+E66</f>
        <v>0.26</v>
      </c>
      <c r="G66" s="362">
        <f t="shared" ref="G66" si="269">G65+F66</f>
        <v>0.4</v>
      </c>
      <c r="H66" s="362">
        <f t="shared" ref="H66" si="270">H65+G66</f>
        <v>0.57000000000000006</v>
      </c>
      <c r="I66" s="362">
        <f t="shared" ref="I66" si="271">I65+H66</f>
        <v>0.77</v>
      </c>
      <c r="J66" s="362">
        <f t="shared" ref="J66" si="272">J65+I66</f>
        <v>1</v>
      </c>
      <c r="K66" s="362">
        <f t="shared" ref="K66" si="273">K65+J66</f>
        <v>1.26</v>
      </c>
      <c r="L66" s="362">
        <f t="shared" ref="L66" si="274">L65+K66</f>
        <v>1.55</v>
      </c>
      <c r="M66" s="362">
        <f t="shared" ref="M66" si="275">M65+L66</f>
        <v>1.87</v>
      </c>
      <c r="N66" s="362">
        <f t="shared" ref="N66" si="276">N65+M66</f>
        <v>2.2200000000000002</v>
      </c>
      <c r="O66" s="362">
        <f t="shared" ref="O66" si="277">O65+N66</f>
        <v>2.6</v>
      </c>
      <c r="P66" s="362">
        <f t="shared" ref="P66" si="278">P65+O66</f>
        <v>3.0100000000000002</v>
      </c>
      <c r="Q66" s="362">
        <f t="shared" ref="Q66" si="279">Q65+P66</f>
        <v>3.45</v>
      </c>
      <c r="R66" s="362">
        <f t="shared" ref="R66" si="280">R65+Q66</f>
        <v>3.92</v>
      </c>
      <c r="S66" s="362">
        <f t="shared" ref="S66" si="281">S65+R66</f>
        <v>4.42</v>
      </c>
      <c r="T66" s="362">
        <f t="shared" ref="T66" si="282">T65+S66</f>
        <v>4.95</v>
      </c>
      <c r="U66" s="362">
        <f t="shared" ref="U66" si="283">U65+T66</f>
        <v>5.51</v>
      </c>
      <c r="V66" s="362">
        <f t="shared" ref="V66" si="284">V65+U66</f>
        <v>6.1</v>
      </c>
      <c r="W66" s="362">
        <f t="shared" ref="W66" si="285">W65+V66</f>
        <v>6.72</v>
      </c>
      <c r="X66" s="362">
        <f t="shared" ref="X66" si="286">X65+W66</f>
        <v>7.37</v>
      </c>
      <c r="Y66" s="362">
        <f t="shared" ref="Y66" si="287">Y65+X66</f>
        <v>8.0500000000000007</v>
      </c>
      <c r="Z66" s="362">
        <f t="shared" ref="Z66" si="288">Z65+Y66</f>
        <v>8.7600000000000016</v>
      </c>
    </row>
    <row r="67" spans="1:26" s="361" customFormat="1" ht="20" customHeight="1">
      <c r="A67" s="1073" t="s">
        <v>28</v>
      </c>
      <c r="B67" s="1074" t="s">
        <v>28</v>
      </c>
      <c r="C67" s="355">
        <v>0.02</v>
      </c>
      <c r="D67" s="355">
        <v>0.06</v>
      </c>
      <c r="E67" s="355">
        <v>0.1</v>
      </c>
      <c r="F67" s="355">
        <v>0.14000000000000001</v>
      </c>
      <c r="G67" s="355">
        <v>0.18</v>
      </c>
      <c r="H67" s="355">
        <v>0.22</v>
      </c>
      <c r="I67" s="355">
        <v>0.26</v>
      </c>
      <c r="J67" s="355">
        <v>0.3</v>
      </c>
      <c r="K67" s="355">
        <v>0.34</v>
      </c>
      <c r="L67" s="355">
        <v>0.38</v>
      </c>
      <c r="M67" s="355">
        <v>0.42</v>
      </c>
      <c r="N67" s="355">
        <v>0.46</v>
      </c>
      <c r="O67" s="355">
        <v>0.5</v>
      </c>
      <c r="P67" s="355">
        <v>0.54</v>
      </c>
      <c r="Q67" s="355">
        <v>0.57999999999999996</v>
      </c>
      <c r="R67" s="355">
        <v>0.62</v>
      </c>
      <c r="S67" s="355">
        <v>0.66</v>
      </c>
      <c r="T67" s="355">
        <v>0.7</v>
      </c>
      <c r="U67" s="355">
        <v>0.74</v>
      </c>
      <c r="V67" s="355">
        <v>0.78</v>
      </c>
      <c r="W67" s="355">
        <v>0.82</v>
      </c>
      <c r="X67" s="355">
        <v>0.86</v>
      </c>
      <c r="Y67" s="355">
        <v>0.9</v>
      </c>
      <c r="Z67" s="355">
        <v>0.94</v>
      </c>
    </row>
    <row r="68" spans="1:26" s="361" customFormat="1" ht="20" customHeight="1">
      <c r="A68" s="935" t="s">
        <v>663</v>
      </c>
      <c r="B68" s="936" t="s">
        <v>325</v>
      </c>
      <c r="C68" s="362">
        <f>C67</f>
        <v>0.02</v>
      </c>
      <c r="D68" s="362">
        <f>D67+C68</f>
        <v>0.08</v>
      </c>
      <c r="E68" s="362">
        <f t="shared" ref="E68" si="289">E67</f>
        <v>0.1</v>
      </c>
      <c r="F68" s="362">
        <f t="shared" ref="F68" si="290">F67+E68</f>
        <v>0.24000000000000002</v>
      </c>
      <c r="G68" s="362">
        <f t="shared" ref="G68" si="291">G67+F68</f>
        <v>0.42000000000000004</v>
      </c>
      <c r="H68" s="362">
        <f t="shared" ref="H68" si="292">H67+G68</f>
        <v>0.64</v>
      </c>
      <c r="I68" s="362">
        <f t="shared" ref="I68" si="293">I67+H68</f>
        <v>0.9</v>
      </c>
      <c r="J68" s="362">
        <f t="shared" ref="J68" si="294">J67+I68</f>
        <v>1.2</v>
      </c>
      <c r="K68" s="362">
        <f t="shared" ref="K68" si="295">K67+J68</f>
        <v>1.54</v>
      </c>
      <c r="L68" s="362">
        <f t="shared" ref="L68" si="296">L67+K68</f>
        <v>1.92</v>
      </c>
      <c r="M68" s="362">
        <f t="shared" ref="M68" si="297">M67+L68</f>
        <v>2.34</v>
      </c>
      <c r="N68" s="362">
        <f t="shared" ref="N68" si="298">N67+M68</f>
        <v>2.8</v>
      </c>
      <c r="O68" s="362">
        <f t="shared" ref="O68" si="299">O67+N68</f>
        <v>3.3</v>
      </c>
      <c r="P68" s="362">
        <f t="shared" ref="P68" si="300">P67+O68</f>
        <v>3.84</v>
      </c>
      <c r="Q68" s="362">
        <f t="shared" ref="Q68" si="301">Q67+P68</f>
        <v>4.42</v>
      </c>
      <c r="R68" s="362">
        <f t="shared" ref="R68" si="302">R67+Q68</f>
        <v>5.04</v>
      </c>
      <c r="S68" s="362">
        <f t="shared" ref="S68" si="303">S67+R68</f>
        <v>5.7</v>
      </c>
      <c r="T68" s="362">
        <f t="shared" ref="T68" si="304">T67+S68</f>
        <v>6.4</v>
      </c>
      <c r="U68" s="362">
        <f t="shared" ref="U68" si="305">U67+T68</f>
        <v>7.1400000000000006</v>
      </c>
      <c r="V68" s="362">
        <f t="shared" ref="V68" si="306">V67+U68</f>
        <v>7.9200000000000008</v>
      </c>
      <c r="W68" s="362">
        <f t="shared" ref="W68" si="307">W67+V68</f>
        <v>8.74</v>
      </c>
      <c r="X68" s="362">
        <f t="shared" ref="X68" si="308">X67+W68</f>
        <v>9.6</v>
      </c>
      <c r="Y68" s="362">
        <f t="shared" ref="Y68" si="309">Y67+X68</f>
        <v>10.5</v>
      </c>
      <c r="Z68" s="362">
        <f t="shared" ref="Z68" si="310">Z67+Y68</f>
        <v>11.44</v>
      </c>
    </row>
    <row r="69" spans="1:26" s="361" customFormat="1" ht="263.39999999999998" customHeight="1">
      <c r="A69" s="1078"/>
      <c r="B69" s="1078"/>
      <c r="C69" s="1078"/>
      <c r="D69" s="1078"/>
      <c r="E69" s="1078"/>
      <c r="F69" s="1078"/>
      <c r="G69" s="1078"/>
      <c r="H69" s="1078"/>
      <c r="I69" s="1078"/>
      <c r="J69" s="1078"/>
      <c r="K69" s="1078"/>
      <c r="L69" s="1078"/>
      <c r="M69" s="1078"/>
      <c r="N69" s="1078"/>
      <c r="O69" s="1078"/>
      <c r="P69" s="1078"/>
      <c r="Q69" s="1078"/>
      <c r="R69" s="1078"/>
      <c r="S69" s="1078"/>
      <c r="T69" s="1078"/>
      <c r="U69" s="1078"/>
      <c r="V69" s="1078"/>
      <c r="W69" s="1078"/>
      <c r="X69" s="1078"/>
      <c r="Y69" s="1078"/>
      <c r="Z69" s="1088"/>
    </row>
    <row r="74" spans="1:26" ht="19.25" customHeight="1">
      <c r="M74" s="366"/>
    </row>
    <row r="75" spans="1:26" ht="19.25" customHeight="1">
      <c r="M75" s="367"/>
    </row>
    <row r="76" spans="1:26" ht="19.25" customHeight="1">
      <c r="M76" s="366"/>
    </row>
    <row r="77" spans="1:26" ht="19.25" customHeight="1">
      <c r="M77" s="366"/>
    </row>
    <row r="78" spans="1:26" ht="19.25" customHeight="1">
      <c r="M78" s="366"/>
    </row>
  </sheetData>
  <sheetProtection algorithmName="SHA-512" hashValue="T8kY8JjlEADHMrUOPxcS8N6l7SnslvBBY2RO1xpLzzcg79ld3O4nEwK3yuWMSNDnZKjQ/AOFv9KZv1OHf76iYA==" saltValue="gZ2JYUkT4/pxaB4WirjMsA==" spinCount="100000" sheet="1" objects="1" scenarios="1" formatColumns="0"/>
  <mergeCells count="68">
    <mergeCell ref="B1:J1"/>
    <mergeCell ref="A2:D2"/>
    <mergeCell ref="A3:D3"/>
    <mergeCell ref="A13:Z13"/>
    <mergeCell ref="A5:Z5"/>
    <mergeCell ref="A7:B7"/>
    <mergeCell ref="C7:Z7"/>
    <mergeCell ref="A8:B8"/>
    <mergeCell ref="A9:B9"/>
    <mergeCell ref="A10:B10"/>
    <mergeCell ref="A11:B11"/>
    <mergeCell ref="A12:B12"/>
    <mergeCell ref="C15:Z15"/>
    <mergeCell ref="A16:B16"/>
    <mergeCell ref="A17:B17"/>
    <mergeCell ref="A18:B18"/>
    <mergeCell ref="A19:B19"/>
    <mergeCell ref="A15:B15"/>
    <mergeCell ref="A20:B20"/>
    <mergeCell ref="A21:Z21"/>
    <mergeCell ref="A23:B23"/>
    <mergeCell ref="C23:Z23"/>
    <mergeCell ref="A24:B24"/>
    <mergeCell ref="A25:B25"/>
    <mergeCell ref="A26:B26"/>
    <mergeCell ref="A27:B27"/>
    <mergeCell ref="A28:B28"/>
    <mergeCell ref="A29:Z29"/>
    <mergeCell ref="A31:B31"/>
    <mergeCell ref="C31:Z31"/>
    <mergeCell ref="A32:B32"/>
    <mergeCell ref="A33:B33"/>
    <mergeCell ref="A34:B34"/>
    <mergeCell ref="A35:B35"/>
    <mergeCell ref="A36:B36"/>
    <mergeCell ref="A37:Z37"/>
    <mergeCell ref="A39:B39"/>
    <mergeCell ref="C39:Z39"/>
    <mergeCell ref="A40:B40"/>
    <mergeCell ref="A41:B41"/>
    <mergeCell ref="A42:B42"/>
    <mergeCell ref="A43:B43"/>
    <mergeCell ref="A44:B44"/>
    <mergeCell ref="A45:Z45"/>
    <mergeCell ref="A47:B47"/>
    <mergeCell ref="C47:Z47"/>
    <mergeCell ref="A48:B48"/>
    <mergeCell ref="A49:B49"/>
    <mergeCell ref="A50:B50"/>
    <mergeCell ref="A51:B51"/>
    <mergeCell ref="A52:B52"/>
    <mergeCell ref="A53:Z53"/>
    <mergeCell ref="A55:B55"/>
    <mergeCell ref="C55:Z55"/>
    <mergeCell ref="A56:B56"/>
    <mergeCell ref="A57:B57"/>
    <mergeCell ref="A58:B58"/>
    <mergeCell ref="A59:B59"/>
    <mergeCell ref="A60:B60"/>
    <mergeCell ref="A66:B66"/>
    <mergeCell ref="A67:B67"/>
    <mergeCell ref="A68:B68"/>
    <mergeCell ref="A69:Z69"/>
    <mergeCell ref="A61:Z61"/>
    <mergeCell ref="A63:B63"/>
    <mergeCell ref="C63:Z63"/>
    <mergeCell ref="A64:B64"/>
    <mergeCell ref="A65:B65"/>
  </mergeCells>
  <printOptions horizontalCentered="1"/>
  <pageMargins left="0.43307086614173201" right="0.23622047244094499" top="0.59055118110236204" bottom="0.78740157480314998" header="0" footer="0"/>
  <pageSetup paperSize="9" scale="54" fitToHeight="25"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rowBreaks count="1" manualBreakCount="1">
    <brk id="13" max="16383" man="1"/>
  </rowBreaks>
  <colBreaks count="1" manualBreakCount="1">
    <brk id="1" max="1048575" man="1"/>
  </colBreaks>
  <ignoredErrors>
    <ignoredError sqref="D12" formula="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G90"/>
  <sheetViews>
    <sheetView view="pageBreakPreview" topLeftCell="A7" zoomScaleNormal="99" zoomScaleSheetLayoutView="100" zoomScalePageLayoutView="62" workbookViewId="0">
      <selection activeCell="C6" sqref="C6"/>
    </sheetView>
  </sheetViews>
  <sheetFormatPr defaultColWidth="9.08984375" defaultRowHeight="12.5"/>
  <cols>
    <col min="1" max="1" width="70.81640625" style="350" customWidth="1"/>
    <col min="2" max="2" width="5.90625" style="350" customWidth="1"/>
    <col min="3" max="3" width="70.81640625" style="350" customWidth="1"/>
    <col min="4" max="4" width="12.90625" style="350" customWidth="1"/>
    <col min="5" max="16384" width="9.08984375" style="350"/>
  </cols>
  <sheetData>
    <row r="1" spans="1:3" s="42" customFormat="1" ht="18" customHeight="1">
      <c r="A1" s="906" t="str">
        <f>"Project Name : " &amp;'Covering Page'!$D$4</f>
        <v>Project Name : Project X</v>
      </c>
      <c r="B1" s="907"/>
      <c r="C1" s="907"/>
    </row>
    <row r="2" spans="1:3" s="42" customFormat="1" ht="18" customHeight="1">
      <c r="A2" s="908" t="str">
        <f>"Contract Number : " &amp; 'Commercial Status C'!$D$9</f>
        <v>Contract Number : abc-3512-4521</v>
      </c>
      <c r="B2" s="909"/>
      <c r="C2" s="909"/>
    </row>
    <row r="3" spans="1:3" s="42" customFormat="1" ht="6.65" customHeight="1">
      <c r="A3" s="290"/>
      <c r="B3" s="290"/>
      <c r="C3" s="290"/>
    </row>
    <row r="4" spans="1:3" s="353" customFormat="1" ht="24.9" customHeight="1">
      <c r="A4" s="966" t="s">
        <v>473</v>
      </c>
      <c r="B4" s="966"/>
      <c r="C4" s="966"/>
    </row>
    <row r="5" spans="1:3" s="341" customFormat="1" ht="16" thickBot="1">
      <c r="A5" s="342"/>
      <c r="B5" s="342"/>
      <c r="C5" s="343"/>
    </row>
    <row r="6" spans="1:3" s="341" customFormat="1" ht="255.65" customHeight="1">
      <c r="A6" s="344" t="s">
        <v>415</v>
      </c>
      <c r="B6" s="342"/>
      <c r="C6" s="344" t="s">
        <v>415</v>
      </c>
    </row>
    <row r="7" spans="1:3" s="341" customFormat="1" ht="54" customHeight="1" thickBot="1">
      <c r="A7" s="345" t="s">
        <v>414</v>
      </c>
      <c r="B7" s="342"/>
      <c r="C7" s="345" t="s">
        <v>414</v>
      </c>
    </row>
    <row r="8" spans="1:3" s="341" customFormat="1" ht="16" thickBot="1">
      <c r="A8" s="342"/>
      <c r="B8" s="342"/>
      <c r="C8" s="343"/>
    </row>
    <row r="9" spans="1:3" s="341" customFormat="1" ht="255.65" customHeight="1">
      <c r="A9" s="344" t="s">
        <v>415</v>
      </c>
      <c r="B9" s="342"/>
      <c r="C9" s="344" t="s">
        <v>415</v>
      </c>
    </row>
    <row r="10" spans="1:3" s="341" customFormat="1" ht="54" customHeight="1" thickBot="1">
      <c r="A10" s="345" t="s">
        <v>414</v>
      </c>
      <c r="B10" s="342"/>
      <c r="C10" s="345" t="s">
        <v>414</v>
      </c>
    </row>
    <row r="11" spans="1:3" s="341" customFormat="1" ht="15.65" customHeight="1" thickBot="1">
      <c r="A11" s="346"/>
      <c r="B11" s="346"/>
      <c r="C11" s="343"/>
    </row>
    <row r="12" spans="1:3" s="341" customFormat="1" ht="255.65" customHeight="1">
      <c r="A12" s="344" t="s">
        <v>415</v>
      </c>
      <c r="B12" s="342"/>
      <c r="C12" s="344" t="s">
        <v>415</v>
      </c>
    </row>
    <row r="13" spans="1:3" s="341" customFormat="1" ht="54" customHeight="1" thickBot="1">
      <c r="A13" s="345" t="s">
        <v>414</v>
      </c>
      <c r="B13" s="342"/>
      <c r="C13" s="345" t="s">
        <v>414</v>
      </c>
    </row>
    <row r="14" spans="1:3" s="341" customFormat="1" ht="15.65" customHeight="1" thickBot="1">
      <c r="A14" s="346"/>
      <c r="B14" s="346"/>
      <c r="C14" s="343"/>
    </row>
    <row r="15" spans="1:3" s="341" customFormat="1" ht="255.65" customHeight="1">
      <c r="A15" s="344" t="s">
        <v>415</v>
      </c>
      <c r="B15" s="342"/>
      <c r="C15" s="344" t="s">
        <v>415</v>
      </c>
    </row>
    <row r="16" spans="1:3" s="341" customFormat="1" ht="54" customHeight="1" thickBot="1">
      <c r="A16" s="345" t="s">
        <v>414</v>
      </c>
      <c r="B16" s="342"/>
      <c r="C16" s="345" t="s">
        <v>414</v>
      </c>
    </row>
    <row r="17" spans="1:3" s="341" customFormat="1" ht="16" thickBot="1">
      <c r="A17" s="342"/>
      <c r="B17" s="342"/>
      <c r="C17" s="343"/>
    </row>
    <row r="18" spans="1:3" s="341" customFormat="1" ht="255.65" customHeight="1">
      <c r="A18" s="344" t="s">
        <v>415</v>
      </c>
      <c r="B18" s="342"/>
      <c r="C18" s="344" t="s">
        <v>415</v>
      </c>
    </row>
    <row r="19" spans="1:3" s="341" customFormat="1" ht="54" customHeight="1" thickBot="1">
      <c r="A19" s="345" t="s">
        <v>414</v>
      </c>
      <c r="B19" s="342"/>
      <c r="C19" s="345" t="s">
        <v>414</v>
      </c>
    </row>
    <row r="20" spans="1:3" s="341" customFormat="1" ht="15.65" customHeight="1" thickBot="1">
      <c r="A20" s="346"/>
      <c r="B20" s="346"/>
      <c r="C20" s="343"/>
    </row>
    <row r="21" spans="1:3" s="341" customFormat="1" ht="255.65" customHeight="1">
      <c r="A21" s="344" t="s">
        <v>415</v>
      </c>
      <c r="B21" s="342"/>
      <c r="C21" s="344" t="s">
        <v>415</v>
      </c>
    </row>
    <row r="22" spans="1:3" s="341" customFormat="1" ht="54" customHeight="1" thickBot="1">
      <c r="A22" s="345" t="s">
        <v>414</v>
      </c>
      <c r="B22" s="342"/>
      <c r="C22" s="345" t="s">
        <v>414</v>
      </c>
    </row>
    <row r="23" spans="1:3" s="341" customFormat="1" ht="16" thickBot="1">
      <c r="A23" s="342"/>
      <c r="B23" s="342"/>
      <c r="C23" s="342"/>
    </row>
    <row r="24" spans="1:3" s="341" customFormat="1" ht="255.65" customHeight="1">
      <c r="A24" s="344" t="s">
        <v>415</v>
      </c>
      <c r="B24" s="342"/>
      <c r="C24" s="344" t="s">
        <v>415</v>
      </c>
    </row>
    <row r="25" spans="1:3" s="341" customFormat="1" ht="54" customHeight="1" thickBot="1">
      <c r="A25" s="345" t="s">
        <v>414</v>
      </c>
      <c r="B25" s="342"/>
      <c r="C25" s="345" t="s">
        <v>414</v>
      </c>
    </row>
    <row r="26" spans="1:3" s="341" customFormat="1" ht="16" thickBot="1">
      <c r="A26" s="342"/>
      <c r="B26" s="342"/>
      <c r="C26" s="343"/>
    </row>
    <row r="27" spans="1:3" s="341" customFormat="1" ht="255.65" customHeight="1">
      <c r="A27" s="344" t="s">
        <v>415</v>
      </c>
      <c r="B27" s="342"/>
      <c r="C27" s="344" t="s">
        <v>415</v>
      </c>
    </row>
    <row r="28" spans="1:3" s="341" customFormat="1" ht="54" customHeight="1" thickBot="1">
      <c r="A28" s="345" t="s">
        <v>414</v>
      </c>
      <c r="B28" s="342"/>
      <c r="C28" s="345" t="s">
        <v>414</v>
      </c>
    </row>
    <row r="29" spans="1:3" s="341" customFormat="1" ht="15.65" customHeight="1" thickBot="1">
      <c r="A29" s="346"/>
      <c r="B29" s="346"/>
      <c r="C29" s="343"/>
    </row>
    <row r="30" spans="1:3" s="341" customFormat="1" ht="255.65" customHeight="1">
      <c r="A30" s="344" t="s">
        <v>415</v>
      </c>
      <c r="B30" s="342"/>
      <c r="C30" s="344" t="s">
        <v>415</v>
      </c>
    </row>
    <row r="31" spans="1:3" s="341" customFormat="1" ht="54" customHeight="1" thickBot="1">
      <c r="A31" s="345" t="s">
        <v>414</v>
      </c>
      <c r="B31" s="342"/>
      <c r="C31" s="345" t="s">
        <v>414</v>
      </c>
    </row>
    <row r="32" spans="1:3" s="341" customFormat="1" ht="16" thickBot="1">
      <c r="A32" s="1094"/>
      <c r="B32" s="1094"/>
      <c r="C32" s="347"/>
    </row>
    <row r="33" spans="1:3" s="341" customFormat="1" ht="255.65" customHeight="1">
      <c r="A33" s="344" t="s">
        <v>415</v>
      </c>
      <c r="B33" s="342"/>
      <c r="C33" s="344" t="s">
        <v>415</v>
      </c>
    </row>
    <row r="34" spans="1:3" s="341" customFormat="1" ht="54" customHeight="1" thickBot="1">
      <c r="A34" s="345" t="s">
        <v>414</v>
      </c>
      <c r="B34" s="342"/>
      <c r="C34" s="345" t="s">
        <v>414</v>
      </c>
    </row>
    <row r="35" spans="1:3" s="341" customFormat="1" ht="16" thickBot="1">
      <c r="A35" s="342"/>
      <c r="B35" s="342"/>
      <c r="C35" s="343"/>
    </row>
    <row r="36" spans="1:3" s="341" customFormat="1" ht="255.65" customHeight="1">
      <c r="A36" s="344" t="s">
        <v>415</v>
      </c>
      <c r="B36" s="342"/>
      <c r="C36" s="344" t="s">
        <v>415</v>
      </c>
    </row>
    <row r="37" spans="1:3" s="341" customFormat="1" ht="54" customHeight="1" thickBot="1">
      <c r="A37" s="345" t="s">
        <v>414</v>
      </c>
      <c r="B37" s="342"/>
      <c r="C37" s="345" t="s">
        <v>414</v>
      </c>
    </row>
    <row r="38" spans="1:3" s="341" customFormat="1" ht="15.65" customHeight="1" thickBot="1">
      <c r="A38" s="346"/>
      <c r="B38" s="346"/>
      <c r="C38" s="343"/>
    </row>
    <row r="39" spans="1:3" s="341" customFormat="1" ht="255.65" customHeight="1">
      <c r="A39" s="344" t="s">
        <v>415</v>
      </c>
      <c r="B39" s="342"/>
      <c r="C39" s="344" t="s">
        <v>415</v>
      </c>
    </row>
    <row r="40" spans="1:3" s="341" customFormat="1" ht="54" customHeight="1" thickBot="1">
      <c r="A40" s="345" t="s">
        <v>414</v>
      </c>
      <c r="B40" s="342"/>
      <c r="C40" s="345" t="s">
        <v>414</v>
      </c>
    </row>
    <row r="41" spans="1:3" s="341" customFormat="1" ht="15.5">
      <c r="A41" s="342"/>
      <c r="B41" s="342"/>
      <c r="C41" s="342"/>
    </row>
    <row r="42" spans="1:3" s="341" customFormat="1" ht="15.5">
      <c r="A42" s="342"/>
      <c r="B42" s="342"/>
      <c r="C42" s="342"/>
    </row>
    <row r="43" spans="1:3" s="341" customFormat="1" ht="15.5">
      <c r="A43" s="342"/>
      <c r="B43" s="342"/>
      <c r="C43" s="342"/>
    </row>
    <row r="44" spans="1:3" s="341" customFormat="1" ht="15.5">
      <c r="A44" s="342"/>
      <c r="B44" s="342"/>
      <c r="C44" s="342"/>
    </row>
    <row r="45" spans="1:3" s="341" customFormat="1" ht="15.5">
      <c r="A45" s="342"/>
      <c r="B45" s="342"/>
      <c r="C45" s="342"/>
    </row>
    <row r="46" spans="1:3" s="341" customFormat="1" ht="15.5">
      <c r="A46" s="342"/>
      <c r="B46" s="342"/>
      <c r="C46" s="342"/>
    </row>
    <row r="47" spans="1:3" s="341" customFormat="1" ht="15.5">
      <c r="A47" s="342"/>
      <c r="B47" s="342"/>
      <c r="C47" s="342"/>
    </row>
    <row r="48" spans="1:3" s="341" customFormat="1" ht="15.5">
      <c r="A48" s="342"/>
      <c r="B48" s="342"/>
      <c r="C48" s="342"/>
    </row>
    <row r="49" spans="1:3" s="341" customFormat="1" ht="15.5">
      <c r="A49" s="342"/>
      <c r="B49" s="342"/>
      <c r="C49" s="342"/>
    </row>
    <row r="50" spans="1:3" s="341" customFormat="1" ht="15.5">
      <c r="A50" s="1094"/>
      <c r="B50" s="1094"/>
      <c r="C50" s="347"/>
    </row>
    <row r="51" spans="1:3" s="341" customFormat="1" ht="15.5">
      <c r="A51" s="342"/>
      <c r="B51" s="342"/>
      <c r="C51" s="342"/>
    </row>
    <row r="52" spans="1:3" s="341" customFormat="1" ht="15.5">
      <c r="A52" s="342"/>
      <c r="B52" s="342"/>
      <c r="C52" s="342"/>
    </row>
    <row r="53" spans="1:3" s="341" customFormat="1" ht="15.5">
      <c r="A53" s="342"/>
      <c r="B53" s="342"/>
      <c r="C53" s="342"/>
    </row>
    <row r="54" spans="1:3" s="341" customFormat="1" ht="15.5">
      <c r="A54" s="342"/>
      <c r="B54" s="342"/>
      <c r="C54" s="342"/>
    </row>
    <row r="55" spans="1:3" s="341" customFormat="1" ht="15.5">
      <c r="A55" s="342"/>
      <c r="B55" s="342"/>
      <c r="C55" s="342"/>
    </row>
    <row r="56" spans="1:3" s="341" customFormat="1" ht="15.5">
      <c r="A56" s="342"/>
      <c r="B56" s="342"/>
      <c r="C56" s="342"/>
    </row>
    <row r="57" spans="1:3" s="341" customFormat="1" ht="15.5">
      <c r="A57" s="342"/>
      <c r="B57" s="342"/>
      <c r="C57" s="342"/>
    </row>
    <row r="58" spans="1:3" s="341" customFormat="1" ht="15.5">
      <c r="A58" s="342"/>
      <c r="B58" s="342"/>
      <c r="C58" s="342"/>
    </row>
    <row r="59" spans="1:3" s="341" customFormat="1" ht="15.5">
      <c r="A59" s="342"/>
      <c r="B59" s="342"/>
      <c r="C59" s="342"/>
    </row>
    <row r="60" spans="1:3" s="341" customFormat="1" ht="15.5">
      <c r="A60" s="342"/>
      <c r="B60" s="342"/>
      <c r="C60" s="342"/>
    </row>
    <row r="61" spans="1:3" s="341" customFormat="1" ht="15.5">
      <c r="A61" s="342"/>
      <c r="B61" s="342"/>
      <c r="C61" s="342"/>
    </row>
    <row r="62" spans="1:3" s="341" customFormat="1" ht="15.5">
      <c r="A62" s="342"/>
      <c r="B62" s="342"/>
      <c r="C62" s="342"/>
    </row>
    <row r="63" spans="1:3" s="341" customFormat="1" ht="15.5">
      <c r="A63" s="342"/>
      <c r="B63" s="342"/>
      <c r="C63" s="342"/>
    </row>
    <row r="64" spans="1:3" s="341" customFormat="1" ht="15.5">
      <c r="A64" s="342"/>
      <c r="B64" s="342"/>
      <c r="C64" s="342"/>
    </row>
    <row r="65" spans="1:3" s="341" customFormat="1" ht="15.5">
      <c r="A65" s="342"/>
      <c r="B65" s="342"/>
      <c r="C65" s="342"/>
    </row>
    <row r="66" spans="1:3" s="341" customFormat="1" ht="15.5">
      <c r="A66" s="342"/>
      <c r="B66" s="342"/>
      <c r="C66" s="342"/>
    </row>
    <row r="67" spans="1:3" s="341" customFormat="1" ht="15.5">
      <c r="A67" s="342"/>
      <c r="B67" s="342"/>
      <c r="C67" s="342"/>
    </row>
    <row r="68" spans="1:3" s="341" customFormat="1" ht="15.5">
      <c r="A68" s="342"/>
      <c r="B68" s="342"/>
      <c r="C68" s="342"/>
    </row>
    <row r="69" spans="1:3" s="341" customFormat="1" ht="15.5">
      <c r="A69" s="1094"/>
      <c r="B69" s="1094"/>
      <c r="C69" s="347"/>
    </row>
    <row r="70" spans="1:3" s="341" customFormat="1" ht="15.5">
      <c r="A70" s="348"/>
      <c r="B70" s="342"/>
      <c r="C70" s="348"/>
    </row>
    <row r="71" spans="1:3" ht="15.75" customHeight="1">
      <c r="A71" s="349"/>
      <c r="B71" s="1093"/>
      <c r="C71" s="1093"/>
    </row>
    <row r="86" spans="7:7" ht="17">
      <c r="G86" s="351"/>
    </row>
    <row r="87" spans="7:7" ht="13">
      <c r="G87" s="352"/>
    </row>
    <row r="88" spans="7:7" ht="17">
      <c r="G88" s="351"/>
    </row>
    <row r="89" spans="7:7" ht="17">
      <c r="G89" s="351"/>
    </row>
    <row r="90" spans="7:7" ht="17">
      <c r="G90" s="351"/>
    </row>
  </sheetData>
  <sheetProtection algorithmName="SHA-512" hashValue="mO5jbkOtkCxgp5U+GNY8NBCI1f55aL22nTCkE6QYWZpsy5byPN42+VxfJnwUzV0Akezb/TRkWY91Z1eKHT5D3g==" saltValue="qRT7/K6Zy2vY7X8BJXn0gg==" spinCount="100000" sheet="1" scenarios="1" formatColumns="0" formatRows="0" pivotTables="0"/>
  <mergeCells count="7">
    <mergeCell ref="B71:C71"/>
    <mergeCell ref="A69:B69"/>
    <mergeCell ref="A1:C1"/>
    <mergeCell ref="A2:C2"/>
    <mergeCell ref="A4:C4"/>
    <mergeCell ref="A50:B50"/>
    <mergeCell ref="A32:B32"/>
  </mergeCells>
  <printOptions horizontalCentered="1"/>
  <pageMargins left="0.39370078740157499" right="0.23622047244094499" top="0.98425196850393704" bottom="0.78740157480314998" header="0" footer="0"/>
  <pageSetup paperSize="9" scale="65" fitToHeight="29" orientation="portrait"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HF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2F99-0651-4EC8-AA54-2712BA4FE5ED}">
  <sheetPr>
    <tabColor theme="4"/>
    <pageSetUpPr fitToPage="1"/>
  </sheetPr>
  <dimension ref="A1:U31"/>
  <sheetViews>
    <sheetView zoomScale="88" zoomScaleNormal="88" zoomScaleSheetLayoutView="86" workbookViewId="0">
      <pane xSplit="1" ySplit="8" topLeftCell="K9" activePane="bottomRight" state="frozen"/>
      <selection pane="topRight" activeCell="B1" sqref="B1"/>
      <selection pane="bottomLeft" activeCell="A9" sqref="A9"/>
      <selection pane="bottomRight" activeCell="S7" sqref="S7:S8"/>
    </sheetView>
  </sheetViews>
  <sheetFormatPr defaultColWidth="9.08984375" defaultRowHeight="30.65" customHeight="1"/>
  <cols>
    <col min="1" max="1" width="5.08984375" style="309" customWidth="1"/>
    <col min="2" max="2" width="57.81640625" style="310" customWidth="1"/>
    <col min="3" max="3" width="18.90625" style="689" customWidth="1"/>
    <col min="4" max="5" width="15.1796875" style="310" customWidth="1"/>
    <col min="6" max="6" width="15.36328125" style="312" customWidth="1"/>
    <col min="7" max="7" width="15.36328125" style="309" customWidth="1"/>
    <col min="8" max="8" width="49.90625" style="310" customWidth="1"/>
    <col min="9" max="10" width="15.1796875" style="310" customWidth="1"/>
    <col min="11" max="11" width="16" style="312" customWidth="1"/>
    <col min="12" max="12" width="16" style="309" customWidth="1"/>
    <col min="13" max="13" width="15.36328125" style="309" customWidth="1"/>
    <col min="14" max="14" width="46.6328125" style="313" customWidth="1"/>
    <col min="15" max="16" width="15.1796875" style="310" customWidth="1"/>
    <col min="17" max="17" width="15.54296875" style="312" customWidth="1"/>
    <col min="18" max="18" width="15.54296875" style="309" customWidth="1"/>
    <col min="19" max="19" width="15.90625" style="309" customWidth="1"/>
    <col min="20" max="20" width="38.54296875" style="309" customWidth="1"/>
    <col min="21" max="16384" width="9.08984375" style="309"/>
  </cols>
  <sheetData>
    <row r="1" spans="1:21" s="39" customFormat="1" ht="5.15" customHeight="1">
      <c r="A1" s="233"/>
      <c r="B1" s="962"/>
      <c r="C1" s="962"/>
      <c r="D1" s="962"/>
      <c r="E1" s="962"/>
      <c r="F1" s="962"/>
      <c r="G1" s="962"/>
      <c r="H1" s="962"/>
      <c r="I1" s="962"/>
      <c r="J1" s="962"/>
      <c r="K1" s="962"/>
      <c r="Q1" s="288"/>
    </row>
    <row r="2" spans="1:21" s="42" customFormat="1" ht="18" customHeight="1">
      <c r="A2" s="1084" t="str">
        <f>"Project Name : " &amp;'Covering Page'!$D$4</f>
        <v>Project Name : Project X</v>
      </c>
      <c r="B2" s="1085"/>
      <c r="C2" s="1085"/>
      <c r="D2" s="1085"/>
      <c r="E2" s="1085"/>
      <c r="F2" s="289"/>
      <c r="G2" s="41"/>
      <c r="H2" s="41"/>
      <c r="I2" s="41"/>
      <c r="J2" s="41"/>
      <c r="K2" s="289"/>
      <c r="L2" s="41"/>
      <c r="M2" s="41"/>
      <c r="N2" s="41"/>
      <c r="O2" s="41"/>
      <c r="P2" s="41"/>
      <c r="Q2" s="289"/>
      <c r="R2" s="41"/>
      <c r="S2" s="41"/>
      <c r="T2" s="41"/>
    </row>
    <row r="3" spans="1:21" s="42" customFormat="1" ht="18" customHeight="1">
      <c r="A3" s="1086" t="str">
        <f>"Contract Number : " &amp; 'Commercial Status C'!$D$9</f>
        <v>Contract Number : abc-3512-4521</v>
      </c>
      <c r="B3" s="1087"/>
      <c r="C3" s="1087"/>
      <c r="D3" s="1087"/>
      <c r="E3" s="1087"/>
      <c r="F3" s="289"/>
      <c r="G3" s="41"/>
      <c r="H3" s="41"/>
      <c r="I3" s="41"/>
      <c r="J3" s="41"/>
      <c r="K3" s="289"/>
      <c r="L3" s="41"/>
      <c r="M3" s="41"/>
      <c r="N3" s="41"/>
      <c r="O3" s="41"/>
      <c r="P3" s="41"/>
      <c r="Q3" s="289"/>
      <c r="R3" s="41"/>
      <c r="S3" s="41"/>
      <c r="T3" s="41"/>
    </row>
    <row r="4" spans="1:21" s="42" customFormat="1" ht="6.65" customHeight="1">
      <c r="A4" s="290"/>
      <c r="B4" s="290"/>
      <c r="C4" s="688"/>
      <c r="D4" s="290"/>
      <c r="E4" s="290"/>
      <c r="F4" s="173"/>
      <c r="K4" s="173"/>
      <c r="Q4" s="173"/>
    </row>
    <row r="5" spans="1:21" s="315" customFormat="1" ht="24.65" customHeight="1">
      <c r="A5" s="910" t="s">
        <v>498</v>
      </c>
      <c r="B5" s="910"/>
      <c r="C5" s="910"/>
      <c r="D5" s="910"/>
      <c r="E5" s="910"/>
      <c r="F5" s="910"/>
      <c r="G5" s="910"/>
      <c r="H5" s="910"/>
      <c r="I5" s="910"/>
      <c r="J5" s="910"/>
      <c r="K5" s="910"/>
      <c r="L5" s="910"/>
      <c r="M5" s="910"/>
      <c r="N5" s="910"/>
      <c r="O5" s="910"/>
      <c r="P5" s="910"/>
      <c r="Q5" s="910"/>
      <c r="R5" s="910"/>
      <c r="S5" s="910"/>
      <c r="T5" s="910"/>
    </row>
    <row r="6" spans="1:21" s="315" customFormat="1" ht="15" customHeight="1">
      <c r="A6" s="335" t="s">
        <v>73</v>
      </c>
      <c r="B6" s="317"/>
      <c r="C6" s="461"/>
      <c r="D6" s="317"/>
      <c r="E6" s="317"/>
      <c r="F6" s="319"/>
      <c r="G6" s="321"/>
      <c r="H6" s="336"/>
      <c r="I6" s="317"/>
      <c r="J6" s="317"/>
      <c r="K6" s="319"/>
      <c r="L6" s="321"/>
      <c r="M6" s="321"/>
      <c r="N6" s="322"/>
      <c r="O6" s="317"/>
      <c r="P6" s="317"/>
      <c r="Q6" s="319"/>
      <c r="R6" s="323"/>
      <c r="S6" s="323"/>
      <c r="T6" s="323"/>
    </row>
    <row r="7" spans="1:21" s="315" customFormat="1" ht="18.649999999999999" customHeight="1">
      <c r="A7" s="923" t="s">
        <v>49</v>
      </c>
      <c r="B7" s="1095" t="s">
        <v>376</v>
      </c>
      <c r="C7" s="1095"/>
      <c r="D7" s="1095"/>
      <c r="E7" s="1095"/>
      <c r="F7" s="1095"/>
      <c r="G7" s="1096"/>
      <c r="H7" s="923" t="s">
        <v>74</v>
      </c>
      <c r="I7" s="923"/>
      <c r="J7" s="923"/>
      <c r="K7" s="923"/>
      <c r="L7" s="923"/>
      <c r="M7" s="923"/>
      <c r="N7" s="1040" t="s">
        <v>6</v>
      </c>
      <c r="O7" s="1021"/>
      <c r="P7" s="1021"/>
      <c r="Q7" s="1021"/>
      <c r="R7" s="1021"/>
      <c r="S7" s="919" t="s">
        <v>220</v>
      </c>
      <c r="T7" s="919" t="s">
        <v>43</v>
      </c>
    </row>
    <row r="8" spans="1:21" s="315" customFormat="1" ht="33" customHeight="1" thickBot="1">
      <c r="A8" s="923"/>
      <c r="B8" s="337" t="s">
        <v>296</v>
      </c>
      <c r="C8" s="337" t="s">
        <v>845</v>
      </c>
      <c r="D8" s="337" t="s">
        <v>297</v>
      </c>
      <c r="E8" s="337" t="s">
        <v>298</v>
      </c>
      <c r="F8" s="338" t="s">
        <v>34</v>
      </c>
      <c r="G8" s="337" t="s">
        <v>223</v>
      </c>
      <c r="H8" s="337" t="s">
        <v>76</v>
      </c>
      <c r="I8" s="339" t="s">
        <v>299</v>
      </c>
      <c r="J8" s="339" t="s">
        <v>300</v>
      </c>
      <c r="K8" s="340" t="s">
        <v>77</v>
      </c>
      <c r="L8" s="337" t="s">
        <v>75</v>
      </c>
      <c r="M8" s="337" t="s">
        <v>224</v>
      </c>
      <c r="N8" s="337" t="s">
        <v>225</v>
      </c>
      <c r="O8" s="694" t="s">
        <v>301</v>
      </c>
      <c r="P8" s="694" t="s">
        <v>302</v>
      </c>
      <c r="Q8" s="338" t="s">
        <v>226</v>
      </c>
      <c r="R8" s="337" t="s">
        <v>75</v>
      </c>
      <c r="S8" s="1097"/>
      <c r="T8" s="1098"/>
    </row>
    <row r="9" spans="1:21" s="302" customFormat="1" ht="69" customHeight="1" thickTop="1">
      <c r="A9" s="258">
        <v>1</v>
      </c>
      <c r="B9" s="332" t="s">
        <v>381</v>
      </c>
      <c r="C9" s="258" t="s">
        <v>847</v>
      </c>
      <c r="D9" s="258">
        <v>20</v>
      </c>
      <c r="E9" s="257">
        <v>1000000</v>
      </c>
      <c r="F9" s="333">
        <v>44208</v>
      </c>
      <c r="G9" s="258" t="s">
        <v>382</v>
      </c>
      <c r="H9" s="332" t="s">
        <v>192</v>
      </c>
      <c r="I9" s="258">
        <v>20</v>
      </c>
      <c r="J9" s="257">
        <v>1000000</v>
      </c>
      <c r="K9" s="333">
        <v>44208</v>
      </c>
      <c r="L9" s="258" t="s">
        <v>382</v>
      </c>
      <c r="M9" s="258" t="s">
        <v>690</v>
      </c>
      <c r="N9" s="332" t="s">
        <v>192</v>
      </c>
      <c r="O9" s="258">
        <v>20</v>
      </c>
      <c r="P9" s="257">
        <v>1000000</v>
      </c>
      <c r="Q9" s="333">
        <v>44208</v>
      </c>
      <c r="R9" s="258" t="s">
        <v>382</v>
      </c>
      <c r="S9" s="258" t="s">
        <v>615</v>
      </c>
      <c r="T9" s="258"/>
    </row>
    <row r="10" spans="1:21" ht="69" customHeight="1">
      <c r="A10" s="258">
        <v>2</v>
      </c>
      <c r="B10" s="332" t="s">
        <v>381</v>
      </c>
      <c r="C10" s="258"/>
      <c r="D10" s="258">
        <v>20</v>
      </c>
      <c r="E10" s="257">
        <v>1000000</v>
      </c>
      <c r="F10" s="333">
        <v>44209</v>
      </c>
      <c r="G10" s="258" t="s">
        <v>382</v>
      </c>
      <c r="H10" s="332" t="s">
        <v>192</v>
      </c>
      <c r="I10" s="258">
        <v>20</v>
      </c>
      <c r="J10" s="257">
        <v>1000000</v>
      </c>
      <c r="K10" s="333">
        <v>44209</v>
      </c>
      <c r="L10" s="258" t="s">
        <v>382</v>
      </c>
      <c r="M10" s="258" t="s">
        <v>691</v>
      </c>
      <c r="N10" s="332" t="s">
        <v>192</v>
      </c>
      <c r="O10" s="258">
        <v>20</v>
      </c>
      <c r="P10" s="257">
        <v>1000000</v>
      </c>
      <c r="Q10" s="333">
        <v>44209</v>
      </c>
      <c r="R10" s="258" t="s">
        <v>382</v>
      </c>
      <c r="S10" s="258" t="s">
        <v>221</v>
      </c>
      <c r="T10" s="258"/>
      <c r="U10" s="302"/>
    </row>
    <row r="11" spans="1:21" ht="69" customHeight="1">
      <c r="A11" s="258">
        <v>3</v>
      </c>
      <c r="B11" s="332" t="s">
        <v>381</v>
      </c>
      <c r="C11" s="258"/>
      <c r="D11" s="258">
        <v>20</v>
      </c>
      <c r="E11" s="257">
        <v>1000000</v>
      </c>
      <c r="F11" s="333">
        <v>44210</v>
      </c>
      <c r="G11" s="258" t="s">
        <v>382</v>
      </c>
      <c r="H11" s="332" t="s">
        <v>192</v>
      </c>
      <c r="I11" s="258">
        <v>20</v>
      </c>
      <c r="J11" s="257">
        <v>1000000</v>
      </c>
      <c r="K11" s="333">
        <v>44210</v>
      </c>
      <c r="L11" s="258" t="s">
        <v>382</v>
      </c>
      <c r="M11" s="258" t="s">
        <v>692</v>
      </c>
      <c r="N11" s="332" t="s">
        <v>192</v>
      </c>
      <c r="O11" s="258">
        <v>20</v>
      </c>
      <c r="P11" s="257">
        <v>1000000</v>
      </c>
      <c r="Q11" s="333">
        <v>44210</v>
      </c>
      <c r="R11" s="258" t="s">
        <v>382</v>
      </c>
      <c r="S11" s="258" t="s">
        <v>227</v>
      </c>
      <c r="T11" s="258"/>
      <c r="U11" s="302"/>
    </row>
    <row r="12" spans="1:21" ht="69" customHeight="1">
      <c r="A12" s="258">
        <v>4</v>
      </c>
      <c r="B12" s="332"/>
      <c r="C12" s="258"/>
      <c r="D12" s="332"/>
      <c r="E12" s="332"/>
      <c r="F12" s="333"/>
      <c r="G12" s="258"/>
      <c r="H12" s="332"/>
      <c r="I12" s="332"/>
      <c r="J12" s="332"/>
      <c r="K12" s="333"/>
      <c r="L12" s="258"/>
      <c r="M12" s="258"/>
      <c r="N12" s="334"/>
      <c r="O12" s="332"/>
      <c r="P12" s="332"/>
      <c r="Q12" s="333"/>
      <c r="R12" s="258"/>
      <c r="S12" s="258"/>
      <c r="T12" s="258"/>
    </row>
    <row r="13" spans="1:21" ht="69" customHeight="1">
      <c r="A13" s="258">
        <v>5</v>
      </c>
      <c r="B13" s="332"/>
      <c r="C13" s="258"/>
      <c r="D13" s="332"/>
      <c r="E13" s="332"/>
      <c r="F13" s="333"/>
      <c r="G13" s="258"/>
      <c r="H13" s="332"/>
      <c r="I13" s="332"/>
      <c r="J13" s="332"/>
      <c r="K13" s="333"/>
      <c r="L13" s="258"/>
      <c r="M13" s="258"/>
      <c r="N13" s="334"/>
      <c r="O13" s="332"/>
      <c r="P13" s="332"/>
      <c r="Q13" s="333"/>
      <c r="R13" s="258"/>
      <c r="S13" s="258"/>
      <c r="T13" s="258"/>
    </row>
    <row r="14" spans="1:21" ht="69" customHeight="1">
      <c r="A14" s="258">
        <v>6</v>
      </c>
      <c r="B14" s="332"/>
      <c r="C14" s="258"/>
      <c r="D14" s="332"/>
      <c r="E14" s="332"/>
      <c r="F14" s="333"/>
      <c r="G14" s="258"/>
      <c r="H14" s="332"/>
      <c r="I14" s="332"/>
      <c r="J14" s="332"/>
      <c r="K14" s="333"/>
      <c r="L14" s="258"/>
      <c r="M14" s="258"/>
      <c r="N14" s="334"/>
      <c r="O14" s="332"/>
      <c r="P14" s="332"/>
      <c r="Q14" s="333"/>
      <c r="R14" s="258"/>
      <c r="S14" s="258"/>
      <c r="T14" s="258"/>
    </row>
    <row r="15" spans="1:21" ht="69" customHeight="1">
      <c r="A15" s="258">
        <v>7</v>
      </c>
      <c r="B15" s="332"/>
      <c r="C15" s="258"/>
      <c r="D15" s="332"/>
      <c r="E15" s="332"/>
      <c r="F15" s="333"/>
      <c r="G15" s="258"/>
      <c r="H15" s="332"/>
      <c r="I15" s="332"/>
      <c r="J15" s="332"/>
      <c r="K15" s="333"/>
      <c r="L15" s="258"/>
      <c r="M15" s="258"/>
      <c r="N15" s="334"/>
      <c r="O15" s="332"/>
      <c r="P15" s="332"/>
      <c r="Q15" s="333"/>
      <c r="R15" s="258"/>
      <c r="S15" s="258"/>
      <c r="T15" s="258"/>
    </row>
    <row r="16" spans="1:21" ht="69" customHeight="1">
      <c r="A16" s="258">
        <v>8</v>
      </c>
      <c r="B16" s="332"/>
      <c r="C16" s="258"/>
      <c r="D16" s="332"/>
      <c r="E16" s="332"/>
      <c r="F16" s="333"/>
      <c r="G16" s="258"/>
      <c r="H16" s="332"/>
      <c r="I16" s="332"/>
      <c r="J16" s="332"/>
      <c r="K16" s="333"/>
      <c r="L16" s="258"/>
      <c r="M16" s="258"/>
      <c r="N16" s="334"/>
      <c r="O16" s="332"/>
      <c r="P16" s="332"/>
      <c r="Q16" s="333"/>
      <c r="R16" s="258"/>
      <c r="S16" s="258"/>
      <c r="T16" s="258"/>
    </row>
    <row r="17" spans="1:20" ht="69" customHeight="1">
      <c r="A17" s="258">
        <v>9</v>
      </c>
      <c r="B17" s="332"/>
      <c r="C17" s="258"/>
      <c r="D17" s="332"/>
      <c r="E17" s="332"/>
      <c r="F17" s="333"/>
      <c r="G17" s="258"/>
      <c r="H17" s="332"/>
      <c r="I17" s="332"/>
      <c r="J17" s="332"/>
      <c r="K17" s="333"/>
      <c r="L17" s="258"/>
      <c r="M17" s="258"/>
      <c r="N17" s="334"/>
      <c r="O17" s="332"/>
      <c r="P17" s="332"/>
      <c r="Q17" s="333"/>
      <c r="R17" s="258"/>
      <c r="S17" s="258"/>
      <c r="T17" s="258"/>
    </row>
    <row r="18" spans="1:20" ht="69" customHeight="1">
      <c r="A18" s="258">
        <v>10</v>
      </c>
      <c r="B18" s="332"/>
      <c r="C18" s="258"/>
      <c r="D18" s="332"/>
      <c r="E18" s="332"/>
      <c r="F18" s="333"/>
      <c r="G18" s="258"/>
      <c r="H18" s="332"/>
      <c r="I18" s="332"/>
      <c r="J18" s="332"/>
      <c r="K18" s="333"/>
      <c r="L18" s="258"/>
      <c r="M18" s="258"/>
      <c r="N18" s="334"/>
      <c r="O18" s="332"/>
      <c r="P18" s="332"/>
      <c r="Q18" s="333"/>
      <c r="R18" s="258"/>
      <c r="S18" s="258"/>
      <c r="T18" s="258"/>
    </row>
    <row r="19" spans="1:20" ht="69" customHeight="1">
      <c r="A19" s="258"/>
      <c r="B19" s="332"/>
      <c r="C19" s="258"/>
      <c r="D19" s="332"/>
      <c r="E19" s="332"/>
      <c r="F19" s="333"/>
      <c r="G19" s="258"/>
      <c r="H19" s="332"/>
      <c r="I19" s="332"/>
      <c r="J19" s="332"/>
      <c r="K19" s="333"/>
      <c r="L19" s="258"/>
      <c r="M19" s="258"/>
      <c r="N19" s="334"/>
      <c r="O19" s="332"/>
      <c r="P19" s="332"/>
      <c r="Q19" s="333"/>
      <c r="R19" s="258"/>
      <c r="S19" s="258"/>
      <c r="T19" s="258"/>
    </row>
    <row r="20" spans="1:20" ht="69" customHeight="1">
      <c r="A20" s="258"/>
      <c r="B20" s="332"/>
      <c r="C20" s="258"/>
      <c r="D20" s="332"/>
      <c r="E20" s="332"/>
      <c r="F20" s="333"/>
      <c r="G20" s="258"/>
      <c r="H20" s="332"/>
      <c r="I20" s="332"/>
      <c r="J20" s="332"/>
      <c r="K20" s="333"/>
      <c r="L20" s="258"/>
      <c r="M20" s="258"/>
      <c r="N20" s="334"/>
      <c r="O20" s="332"/>
      <c r="P20" s="332"/>
      <c r="Q20" s="333"/>
      <c r="R20" s="258"/>
      <c r="S20" s="258"/>
      <c r="T20" s="258"/>
    </row>
    <row r="21" spans="1:20" ht="69" customHeight="1">
      <c r="A21" s="258"/>
      <c r="B21" s="332"/>
      <c r="C21" s="258"/>
      <c r="D21" s="332"/>
      <c r="E21" s="332"/>
      <c r="F21" s="333"/>
      <c r="G21" s="258"/>
      <c r="H21" s="332"/>
      <c r="I21" s="332"/>
      <c r="J21" s="332"/>
      <c r="K21" s="333"/>
      <c r="L21" s="258"/>
      <c r="M21" s="258"/>
      <c r="N21" s="334"/>
      <c r="O21" s="332"/>
      <c r="P21" s="332"/>
      <c r="Q21" s="333"/>
      <c r="R21" s="258"/>
      <c r="S21" s="258"/>
      <c r="T21" s="258"/>
    </row>
    <row r="22" spans="1:20" ht="69" customHeight="1">
      <c r="A22" s="258"/>
      <c r="B22" s="332"/>
      <c r="C22" s="258"/>
      <c r="D22" s="332"/>
      <c r="E22" s="332"/>
      <c r="F22" s="333"/>
      <c r="G22" s="258"/>
      <c r="H22" s="332"/>
      <c r="I22" s="332"/>
      <c r="J22" s="332"/>
      <c r="K22" s="333"/>
      <c r="L22" s="258"/>
      <c r="M22" s="258"/>
      <c r="N22" s="334"/>
      <c r="O22" s="332"/>
      <c r="P22" s="332"/>
      <c r="Q22" s="333"/>
      <c r="R22" s="258"/>
      <c r="S22" s="258"/>
      <c r="T22" s="258"/>
    </row>
    <row r="23" spans="1:20" ht="69" customHeight="1">
      <c r="A23" s="258"/>
      <c r="B23" s="332"/>
      <c r="C23" s="258"/>
      <c r="D23" s="332"/>
      <c r="E23" s="332"/>
      <c r="F23" s="333"/>
      <c r="G23" s="258"/>
      <c r="H23" s="332"/>
      <c r="I23" s="332"/>
      <c r="J23" s="332"/>
      <c r="K23" s="333"/>
      <c r="L23" s="258"/>
      <c r="M23" s="258"/>
      <c r="N23" s="334"/>
      <c r="O23" s="332"/>
      <c r="P23" s="332"/>
      <c r="Q23" s="333"/>
      <c r="R23" s="258"/>
      <c r="S23" s="258"/>
      <c r="T23" s="258"/>
    </row>
    <row r="24" spans="1:20" ht="69" customHeight="1">
      <c r="A24" s="258"/>
      <c r="B24" s="332"/>
      <c r="C24" s="258"/>
      <c r="D24" s="332"/>
      <c r="E24" s="332"/>
      <c r="F24" s="333"/>
      <c r="G24" s="258"/>
      <c r="H24" s="332"/>
      <c r="I24" s="332"/>
      <c r="J24" s="332"/>
      <c r="K24" s="333"/>
      <c r="L24" s="258"/>
      <c r="M24" s="258"/>
      <c r="N24" s="334"/>
      <c r="O24" s="332"/>
      <c r="P24" s="332"/>
      <c r="Q24" s="333"/>
      <c r="R24" s="258"/>
      <c r="S24" s="258"/>
      <c r="T24" s="258"/>
    </row>
    <row r="25" spans="1:20" ht="69" customHeight="1">
      <c r="A25" s="258"/>
      <c r="B25" s="332"/>
      <c r="C25" s="258"/>
      <c r="D25" s="332"/>
      <c r="E25" s="332"/>
      <c r="F25" s="333"/>
      <c r="G25" s="258"/>
      <c r="H25" s="332"/>
      <c r="I25" s="332"/>
      <c r="J25" s="332"/>
      <c r="K25" s="333"/>
      <c r="L25" s="258"/>
      <c r="M25" s="258"/>
      <c r="N25" s="334"/>
      <c r="O25" s="332"/>
      <c r="P25" s="332"/>
      <c r="Q25" s="333"/>
      <c r="R25" s="258"/>
      <c r="S25" s="258"/>
      <c r="T25" s="258"/>
    </row>
    <row r="26" spans="1:20" ht="69" customHeight="1">
      <c r="A26" s="258"/>
      <c r="B26" s="332"/>
      <c r="C26" s="258"/>
      <c r="D26" s="332"/>
      <c r="E26" s="332"/>
      <c r="F26" s="333"/>
      <c r="G26" s="258"/>
      <c r="H26" s="332"/>
      <c r="I26" s="332"/>
      <c r="J26" s="332"/>
      <c r="K26" s="333"/>
      <c r="L26" s="258"/>
      <c r="M26" s="258"/>
      <c r="N26" s="334"/>
      <c r="O26" s="332"/>
      <c r="P26" s="332"/>
      <c r="Q26" s="333"/>
      <c r="R26" s="258"/>
      <c r="S26" s="258"/>
      <c r="T26" s="258"/>
    </row>
    <row r="27" spans="1:20" ht="69" customHeight="1">
      <c r="A27" s="258"/>
      <c r="B27" s="332"/>
      <c r="C27" s="258"/>
      <c r="D27" s="332"/>
      <c r="E27" s="332"/>
      <c r="F27" s="333"/>
      <c r="G27" s="258"/>
      <c r="H27" s="332"/>
      <c r="I27" s="332"/>
      <c r="J27" s="332"/>
      <c r="K27" s="333"/>
      <c r="L27" s="258"/>
      <c r="M27" s="258"/>
      <c r="N27" s="334"/>
      <c r="O27" s="332"/>
      <c r="P27" s="332"/>
      <c r="Q27" s="333"/>
      <c r="R27" s="258"/>
      <c r="S27" s="258"/>
      <c r="T27" s="258"/>
    </row>
    <row r="28" spans="1:20" ht="69" customHeight="1">
      <c r="A28" s="258"/>
      <c r="B28" s="332"/>
      <c r="C28" s="258"/>
      <c r="D28" s="332"/>
      <c r="E28" s="332"/>
      <c r="F28" s="333"/>
      <c r="G28" s="258"/>
      <c r="H28" s="332"/>
      <c r="I28" s="332"/>
      <c r="J28" s="332"/>
      <c r="K28" s="333"/>
      <c r="L28" s="258"/>
      <c r="M28" s="258"/>
      <c r="N28" s="334"/>
      <c r="O28" s="332"/>
      <c r="P28" s="332"/>
      <c r="Q28" s="333"/>
      <c r="R28" s="258"/>
      <c r="S28" s="258"/>
      <c r="T28" s="258"/>
    </row>
    <row r="29" spans="1:20" ht="69" customHeight="1">
      <c r="A29" s="258"/>
      <c r="B29" s="332"/>
      <c r="C29" s="258"/>
      <c r="D29" s="332"/>
      <c r="E29" s="332"/>
      <c r="F29" s="333"/>
      <c r="G29" s="258"/>
      <c r="H29" s="332"/>
      <c r="I29" s="332"/>
      <c r="J29" s="332"/>
      <c r="K29" s="333"/>
      <c r="L29" s="258"/>
      <c r="M29" s="258"/>
      <c r="N29" s="334"/>
      <c r="O29" s="332"/>
      <c r="P29" s="332"/>
      <c r="Q29" s="333"/>
      <c r="R29" s="258"/>
      <c r="S29" s="258"/>
      <c r="T29" s="258"/>
    </row>
    <row r="30" spans="1:20" ht="12.5"/>
    <row r="31" spans="1:20" ht="12.5"/>
  </sheetData>
  <sheetProtection algorithmName="SHA-512" hashValue="TT2OgwDo8nMGDjEClvAACsASHS7BeWHU9UMZo+VCEM5YkYoD9uumuh8L1tV8l/Cvf6ZOkU/Q2O/u5LdUuMoLLA==" saltValue="1T1F2wj8CBoaOOE7SYm2/w==" spinCount="100000" sheet="1" objects="1" scenarios="1" formatColumns="0" formatRows="0"/>
  <mergeCells count="10">
    <mergeCell ref="S7:S8"/>
    <mergeCell ref="T7:T8"/>
    <mergeCell ref="A5:T5"/>
    <mergeCell ref="A7:A8"/>
    <mergeCell ref="H7:M7"/>
    <mergeCell ref="B1:K1"/>
    <mergeCell ref="A2:E2"/>
    <mergeCell ref="A3:E3"/>
    <mergeCell ref="B7:G7"/>
    <mergeCell ref="N7:R7"/>
  </mergeCells>
  <dataValidations count="2">
    <dataValidation type="list" allowBlank="1" showInputMessage="1" showErrorMessage="1" sqref="S9:S29" xr:uid="{CD575566-6319-484A-B543-BA08EFE5C46F}">
      <formula1>"Rejected, Approved, , Pending Contractor, Pending Engineer, Pending ADM"</formula1>
    </dataValidation>
    <dataValidation type="list" allowBlank="1" showInputMessage="1" showErrorMessage="1" sqref="M10:M29 M9" xr:uid="{9EE5A3EF-1FDA-4225-8A5D-2E2D026019A5}">
      <formula1>"Recommended, Not recommended, Partially recommended"</formula1>
    </dataValidation>
  </dataValidations>
  <printOptions horizontalCentered="1"/>
  <pageMargins left="0.43307086614173201" right="0.23622047244094499" top="0.78740157480314998" bottom="0.78740157480314998" header="0" footer="0"/>
  <pageSetup paperSize="9" scale="32" fitToHeight="35"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39A97D08-432E-4E0B-B2C2-5B0CA1C7155D}">
          <x14:formula1>
            <xm:f>"5,,4,3,2,1"</xm:f>
          </x14:formula1>
          <xm:sqref>WSW983047:WSX983048 WJA983047:WJB983048 VZE983047:VZF983048 VPI983047:VPJ983048 VFM983047:VFN983048 UVQ983047:UVR983048 ULU983047:ULV983048 UBY983047:UBZ983048 TSC983047:TSD983048 TIG983047:TIH983048 SYK983047:SYL983048 SOO983047:SOP983048 SES983047:SET983048 RUW983047:RUX983048 RLA983047:RLB983048 RBE983047:RBF983048 QRI983047:QRJ983048 QHM983047:QHN983048 PXQ983047:PXR983048 PNU983047:PNV983048 PDY983047:PDZ983048 OUC983047:OUD983048 OKG983047:OKH983048 OAK983047:OAL983048 NQO983047:NQP983048 NGS983047:NGT983048 MWW983047:MWX983048 MNA983047:MNB983048 MDE983047:MDF983048 LTI983047:LTJ983048 LJM983047:LJN983048 KZQ983047:KZR983048 KPU983047:KPV983048 KFY983047:KFZ983048 JWC983047:JWD983048 JMG983047:JMH983048 JCK983047:JCL983048 ISO983047:ISP983048 IIS983047:IIT983048 HYW983047:HYX983048 HPA983047:HPB983048 HFE983047:HFF983048 GVI983047:GVJ983048 GLM983047:GLN983048 GBQ983047:GBR983048 FRU983047:FRV983048 FHY983047:FHZ983048 EYC983047:EYD983048 EOG983047:EOH983048 EEK983047:EEL983048 DUO983047:DUP983048 DKS983047:DKT983048 DAW983047:DAX983048 CRA983047:CRB983048 CHE983047:CHF983048 BXI983047:BXJ983048 BNM983047:BNN983048 BDQ983047:BDR983048 ATU983047:ATV983048 AJY983047:AJZ983048 AAC983047:AAD983048 QG983047:QH983048 GK983047:GL983048 WSW917511:WSX917512 WJA917511:WJB917512 VZE917511:VZF917512 VPI917511:VPJ917512 VFM917511:VFN917512 UVQ917511:UVR917512 ULU917511:ULV917512 UBY917511:UBZ917512 TSC917511:TSD917512 TIG917511:TIH917512 SYK917511:SYL917512 SOO917511:SOP917512 SES917511:SET917512 RUW917511:RUX917512 RLA917511:RLB917512 RBE917511:RBF917512 QRI917511:QRJ917512 QHM917511:QHN917512 PXQ917511:PXR917512 PNU917511:PNV917512 PDY917511:PDZ917512 OUC917511:OUD917512 OKG917511:OKH917512 OAK917511:OAL917512 NQO917511:NQP917512 NGS917511:NGT917512 MWW917511:MWX917512 MNA917511:MNB917512 MDE917511:MDF917512 LTI917511:LTJ917512 LJM917511:LJN917512 KZQ917511:KZR917512 KPU917511:KPV917512 KFY917511:KFZ917512 JWC917511:JWD917512 JMG917511:JMH917512 JCK917511:JCL917512 ISO917511:ISP917512 IIS917511:IIT917512 HYW917511:HYX917512 HPA917511:HPB917512 HFE917511:HFF917512 GVI917511:GVJ917512 GLM917511:GLN917512 GBQ917511:GBR917512 FRU917511:FRV917512 FHY917511:FHZ917512 EYC917511:EYD917512 EOG917511:EOH917512 EEK917511:EEL917512 DUO917511:DUP917512 DKS917511:DKT917512 DAW917511:DAX917512 CRA917511:CRB917512 CHE917511:CHF917512 BXI917511:BXJ917512 BNM917511:BNN917512 BDQ917511:BDR917512 ATU917511:ATV917512 AJY917511:AJZ917512 AAC917511:AAD917512 QG917511:QH917512 GK917511:GL917512 WSW851975:WSX851976 WJA851975:WJB851976 VZE851975:VZF851976 VPI851975:VPJ851976 VFM851975:VFN851976 UVQ851975:UVR851976 ULU851975:ULV851976 UBY851975:UBZ851976 TSC851975:TSD851976 TIG851975:TIH851976 SYK851975:SYL851976 SOO851975:SOP851976 SES851975:SET851976 RUW851975:RUX851976 RLA851975:RLB851976 RBE851975:RBF851976 QRI851975:QRJ851976 QHM851975:QHN851976 PXQ851975:PXR851976 PNU851975:PNV851976 PDY851975:PDZ851976 OUC851975:OUD851976 OKG851975:OKH851976 OAK851975:OAL851976 NQO851975:NQP851976 NGS851975:NGT851976 MWW851975:MWX851976 MNA851975:MNB851976 MDE851975:MDF851976 LTI851975:LTJ851976 LJM851975:LJN851976 KZQ851975:KZR851976 KPU851975:KPV851976 KFY851975:KFZ851976 JWC851975:JWD851976 JMG851975:JMH851976 JCK851975:JCL851976 ISO851975:ISP851976 IIS851975:IIT851976 HYW851975:HYX851976 HPA851975:HPB851976 HFE851975:HFF851976 GVI851975:GVJ851976 GLM851975:GLN851976 GBQ851975:GBR851976 FRU851975:FRV851976 FHY851975:FHZ851976 EYC851975:EYD851976 EOG851975:EOH851976 EEK851975:EEL851976 DUO851975:DUP851976 DKS851975:DKT851976 DAW851975:DAX851976 CRA851975:CRB851976 CHE851975:CHF851976 BXI851975:BXJ851976 BNM851975:BNN851976 BDQ851975:BDR851976 ATU851975:ATV851976 AJY851975:AJZ851976 AAC851975:AAD851976 QG851975:QH851976 GK851975:GL851976 WSW786439:WSX786440 WJA786439:WJB786440 VZE786439:VZF786440 VPI786439:VPJ786440 VFM786439:VFN786440 UVQ786439:UVR786440 ULU786439:ULV786440 UBY786439:UBZ786440 TSC786439:TSD786440 TIG786439:TIH786440 SYK786439:SYL786440 SOO786439:SOP786440 SES786439:SET786440 RUW786439:RUX786440 RLA786439:RLB786440 RBE786439:RBF786440 QRI786439:QRJ786440 QHM786439:QHN786440 PXQ786439:PXR786440 PNU786439:PNV786440 PDY786439:PDZ786440 OUC786439:OUD786440 OKG786439:OKH786440 OAK786439:OAL786440 NQO786439:NQP786440 NGS786439:NGT786440 MWW786439:MWX786440 MNA786439:MNB786440 MDE786439:MDF786440 LTI786439:LTJ786440 LJM786439:LJN786440 KZQ786439:KZR786440 KPU786439:KPV786440 KFY786439:KFZ786440 JWC786439:JWD786440 JMG786439:JMH786440 JCK786439:JCL786440 ISO786439:ISP786440 IIS786439:IIT786440 HYW786439:HYX786440 HPA786439:HPB786440 HFE786439:HFF786440 GVI786439:GVJ786440 GLM786439:GLN786440 GBQ786439:GBR786440 FRU786439:FRV786440 FHY786439:FHZ786440 EYC786439:EYD786440 EOG786439:EOH786440 EEK786439:EEL786440 DUO786439:DUP786440 DKS786439:DKT786440 DAW786439:DAX786440 CRA786439:CRB786440 CHE786439:CHF786440 BXI786439:BXJ786440 BNM786439:BNN786440 BDQ786439:BDR786440 ATU786439:ATV786440 AJY786439:AJZ786440 AAC786439:AAD786440 QG786439:QH786440 GK786439:GL786440 WSW720903:WSX720904 WJA720903:WJB720904 VZE720903:VZF720904 VPI720903:VPJ720904 VFM720903:VFN720904 UVQ720903:UVR720904 ULU720903:ULV720904 UBY720903:UBZ720904 TSC720903:TSD720904 TIG720903:TIH720904 SYK720903:SYL720904 SOO720903:SOP720904 SES720903:SET720904 RUW720903:RUX720904 RLA720903:RLB720904 RBE720903:RBF720904 QRI720903:QRJ720904 QHM720903:QHN720904 PXQ720903:PXR720904 PNU720903:PNV720904 PDY720903:PDZ720904 OUC720903:OUD720904 OKG720903:OKH720904 OAK720903:OAL720904 NQO720903:NQP720904 NGS720903:NGT720904 MWW720903:MWX720904 MNA720903:MNB720904 MDE720903:MDF720904 LTI720903:LTJ720904 LJM720903:LJN720904 KZQ720903:KZR720904 KPU720903:KPV720904 KFY720903:KFZ720904 JWC720903:JWD720904 JMG720903:JMH720904 JCK720903:JCL720904 ISO720903:ISP720904 IIS720903:IIT720904 HYW720903:HYX720904 HPA720903:HPB720904 HFE720903:HFF720904 GVI720903:GVJ720904 GLM720903:GLN720904 GBQ720903:GBR720904 FRU720903:FRV720904 FHY720903:FHZ720904 EYC720903:EYD720904 EOG720903:EOH720904 EEK720903:EEL720904 DUO720903:DUP720904 DKS720903:DKT720904 DAW720903:DAX720904 CRA720903:CRB720904 CHE720903:CHF720904 BXI720903:BXJ720904 BNM720903:BNN720904 BDQ720903:BDR720904 ATU720903:ATV720904 AJY720903:AJZ720904 AAC720903:AAD720904 QG720903:QH720904 GK720903:GL720904 WSW655367:WSX655368 WJA655367:WJB655368 VZE655367:VZF655368 VPI655367:VPJ655368 VFM655367:VFN655368 UVQ655367:UVR655368 ULU655367:ULV655368 UBY655367:UBZ655368 TSC655367:TSD655368 TIG655367:TIH655368 SYK655367:SYL655368 SOO655367:SOP655368 SES655367:SET655368 RUW655367:RUX655368 RLA655367:RLB655368 RBE655367:RBF655368 QRI655367:QRJ655368 QHM655367:QHN655368 PXQ655367:PXR655368 PNU655367:PNV655368 PDY655367:PDZ655368 OUC655367:OUD655368 OKG655367:OKH655368 OAK655367:OAL655368 NQO655367:NQP655368 NGS655367:NGT655368 MWW655367:MWX655368 MNA655367:MNB655368 MDE655367:MDF655368 LTI655367:LTJ655368 LJM655367:LJN655368 KZQ655367:KZR655368 KPU655367:KPV655368 KFY655367:KFZ655368 JWC655367:JWD655368 JMG655367:JMH655368 JCK655367:JCL655368 ISO655367:ISP655368 IIS655367:IIT655368 HYW655367:HYX655368 HPA655367:HPB655368 HFE655367:HFF655368 GVI655367:GVJ655368 GLM655367:GLN655368 GBQ655367:GBR655368 FRU655367:FRV655368 FHY655367:FHZ655368 EYC655367:EYD655368 EOG655367:EOH655368 EEK655367:EEL655368 DUO655367:DUP655368 DKS655367:DKT655368 DAW655367:DAX655368 CRA655367:CRB655368 CHE655367:CHF655368 BXI655367:BXJ655368 BNM655367:BNN655368 BDQ655367:BDR655368 ATU655367:ATV655368 AJY655367:AJZ655368 AAC655367:AAD655368 QG655367:QH655368 GK655367:GL655368 WSW589831:WSX589832 WJA589831:WJB589832 VZE589831:VZF589832 VPI589831:VPJ589832 VFM589831:VFN589832 UVQ589831:UVR589832 ULU589831:ULV589832 UBY589831:UBZ589832 TSC589831:TSD589832 TIG589831:TIH589832 SYK589831:SYL589832 SOO589831:SOP589832 SES589831:SET589832 RUW589831:RUX589832 RLA589831:RLB589832 RBE589831:RBF589832 QRI589831:QRJ589832 QHM589831:QHN589832 PXQ589831:PXR589832 PNU589831:PNV589832 PDY589831:PDZ589832 OUC589831:OUD589832 OKG589831:OKH589832 OAK589831:OAL589832 NQO589831:NQP589832 NGS589831:NGT589832 MWW589831:MWX589832 MNA589831:MNB589832 MDE589831:MDF589832 LTI589831:LTJ589832 LJM589831:LJN589832 KZQ589831:KZR589832 KPU589831:KPV589832 KFY589831:KFZ589832 JWC589831:JWD589832 JMG589831:JMH589832 JCK589831:JCL589832 ISO589831:ISP589832 IIS589831:IIT589832 HYW589831:HYX589832 HPA589831:HPB589832 HFE589831:HFF589832 GVI589831:GVJ589832 GLM589831:GLN589832 GBQ589831:GBR589832 FRU589831:FRV589832 FHY589831:FHZ589832 EYC589831:EYD589832 EOG589831:EOH589832 EEK589831:EEL589832 DUO589831:DUP589832 DKS589831:DKT589832 DAW589831:DAX589832 CRA589831:CRB589832 CHE589831:CHF589832 BXI589831:BXJ589832 BNM589831:BNN589832 BDQ589831:BDR589832 ATU589831:ATV589832 AJY589831:AJZ589832 AAC589831:AAD589832 QG589831:QH589832 GK589831:GL589832 WSW524295:WSX524296 WJA524295:WJB524296 VZE524295:VZF524296 VPI524295:VPJ524296 VFM524295:VFN524296 UVQ524295:UVR524296 ULU524295:ULV524296 UBY524295:UBZ524296 TSC524295:TSD524296 TIG524295:TIH524296 SYK524295:SYL524296 SOO524295:SOP524296 SES524295:SET524296 RUW524295:RUX524296 RLA524295:RLB524296 RBE524295:RBF524296 QRI524295:QRJ524296 QHM524295:QHN524296 PXQ524295:PXR524296 PNU524295:PNV524296 PDY524295:PDZ524296 OUC524295:OUD524296 OKG524295:OKH524296 OAK524295:OAL524296 NQO524295:NQP524296 NGS524295:NGT524296 MWW524295:MWX524296 MNA524295:MNB524296 MDE524295:MDF524296 LTI524295:LTJ524296 LJM524295:LJN524296 KZQ524295:KZR524296 KPU524295:KPV524296 KFY524295:KFZ524296 JWC524295:JWD524296 JMG524295:JMH524296 JCK524295:JCL524296 ISO524295:ISP524296 IIS524295:IIT524296 HYW524295:HYX524296 HPA524295:HPB524296 HFE524295:HFF524296 GVI524295:GVJ524296 GLM524295:GLN524296 GBQ524295:GBR524296 FRU524295:FRV524296 FHY524295:FHZ524296 EYC524295:EYD524296 EOG524295:EOH524296 EEK524295:EEL524296 DUO524295:DUP524296 DKS524295:DKT524296 DAW524295:DAX524296 CRA524295:CRB524296 CHE524295:CHF524296 BXI524295:BXJ524296 BNM524295:BNN524296 BDQ524295:BDR524296 ATU524295:ATV524296 AJY524295:AJZ524296 AAC524295:AAD524296 QG524295:QH524296 GK524295:GL524296 WSW458759:WSX458760 WJA458759:WJB458760 VZE458759:VZF458760 VPI458759:VPJ458760 VFM458759:VFN458760 UVQ458759:UVR458760 ULU458759:ULV458760 UBY458759:UBZ458760 TSC458759:TSD458760 TIG458759:TIH458760 SYK458759:SYL458760 SOO458759:SOP458760 SES458759:SET458760 RUW458759:RUX458760 RLA458759:RLB458760 RBE458759:RBF458760 QRI458759:QRJ458760 QHM458759:QHN458760 PXQ458759:PXR458760 PNU458759:PNV458760 PDY458759:PDZ458760 OUC458759:OUD458760 OKG458759:OKH458760 OAK458759:OAL458760 NQO458759:NQP458760 NGS458759:NGT458760 MWW458759:MWX458760 MNA458759:MNB458760 MDE458759:MDF458760 LTI458759:LTJ458760 LJM458759:LJN458760 KZQ458759:KZR458760 KPU458759:KPV458760 KFY458759:KFZ458760 JWC458759:JWD458760 JMG458759:JMH458760 JCK458759:JCL458760 ISO458759:ISP458760 IIS458759:IIT458760 HYW458759:HYX458760 HPA458759:HPB458760 HFE458759:HFF458760 GVI458759:GVJ458760 GLM458759:GLN458760 GBQ458759:GBR458760 FRU458759:FRV458760 FHY458759:FHZ458760 EYC458759:EYD458760 EOG458759:EOH458760 EEK458759:EEL458760 DUO458759:DUP458760 DKS458759:DKT458760 DAW458759:DAX458760 CRA458759:CRB458760 CHE458759:CHF458760 BXI458759:BXJ458760 BNM458759:BNN458760 BDQ458759:BDR458760 ATU458759:ATV458760 AJY458759:AJZ458760 AAC458759:AAD458760 QG458759:QH458760 GK458759:GL458760 WSW393223:WSX393224 WJA393223:WJB393224 VZE393223:VZF393224 VPI393223:VPJ393224 VFM393223:VFN393224 UVQ393223:UVR393224 ULU393223:ULV393224 UBY393223:UBZ393224 TSC393223:TSD393224 TIG393223:TIH393224 SYK393223:SYL393224 SOO393223:SOP393224 SES393223:SET393224 RUW393223:RUX393224 RLA393223:RLB393224 RBE393223:RBF393224 QRI393223:QRJ393224 QHM393223:QHN393224 PXQ393223:PXR393224 PNU393223:PNV393224 PDY393223:PDZ393224 OUC393223:OUD393224 OKG393223:OKH393224 OAK393223:OAL393224 NQO393223:NQP393224 NGS393223:NGT393224 MWW393223:MWX393224 MNA393223:MNB393224 MDE393223:MDF393224 LTI393223:LTJ393224 LJM393223:LJN393224 KZQ393223:KZR393224 KPU393223:KPV393224 KFY393223:KFZ393224 JWC393223:JWD393224 JMG393223:JMH393224 JCK393223:JCL393224 ISO393223:ISP393224 IIS393223:IIT393224 HYW393223:HYX393224 HPA393223:HPB393224 HFE393223:HFF393224 GVI393223:GVJ393224 GLM393223:GLN393224 GBQ393223:GBR393224 FRU393223:FRV393224 FHY393223:FHZ393224 EYC393223:EYD393224 EOG393223:EOH393224 EEK393223:EEL393224 DUO393223:DUP393224 DKS393223:DKT393224 DAW393223:DAX393224 CRA393223:CRB393224 CHE393223:CHF393224 BXI393223:BXJ393224 BNM393223:BNN393224 BDQ393223:BDR393224 ATU393223:ATV393224 AJY393223:AJZ393224 AAC393223:AAD393224 QG393223:QH393224 GK393223:GL393224 WSW327687:WSX327688 WJA327687:WJB327688 VZE327687:VZF327688 VPI327687:VPJ327688 VFM327687:VFN327688 UVQ327687:UVR327688 ULU327687:ULV327688 UBY327687:UBZ327688 TSC327687:TSD327688 TIG327687:TIH327688 SYK327687:SYL327688 SOO327687:SOP327688 SES327687:SET327688 RUW327687:RUX327688 RLA327687:RLB327688 RBE327687:RBF327688 QRI327687:QRJ327688 QHM327687:QHN327688 PXQ327687:PXR327688 PNU327687:PNV327688 PDY327687:PDZ327688 OUC327687:OUD327688 OKG327687:OKH327688 OAK327687:OAL327688 NQO327687:NQP327688 NGS327687:NGT327688 MWW327687:MWX327688 MNA327687:MNB327688 MDE327687:MDF327688 LTI327687:LTJ327688 LJM327687:LJN327688 KZQ327687:KZR327688 KPU327687:KPV327688 KFY327687:KFZ327688 JWC327687:JWD327688 JMG327687:JMH327688 JCK327687:JCL327688 ISO327687:ISP327688 IIS327687:IIT327688 HYW327687:HYX327688 HPA327687:HPB327688 HFE327687:HFF327688 GVI327687:GVJ327688 GLM327687:GLN327688 GBQ327687:GBR327688 FRU327687:FRV327688 FHY327687:FHZ327688 EYC327687:EYD327688 EOG327687:EOH327688 EEK327687:EEL327688 DUO327687:DUP327688 DKS327687:DKT327688 DAW327687:DAX327688 CRA327687:CRB327688 CHE327687:CHF327688 BXI327687:BXJ327688 BNM327687:BNN327688 BDQ327687:BDR327688 ATU327687:ATV327688 AJY327687:AJZ327688 AAC327687:AAD327688 QG327687:QH327688 GK327687:GL327688 WSW262151:WSX262152 WJA262151:WJB262152 VZE262151:VZF262152 VPI262151:VPJ262152 VFM262151:VFN262152 UVQ262151:UVR262152 ULU262151:ULV262152 UBY262151:UBZ262152 TSC262151:TSD262152 TIG262151:TIH262152 SYK262151:SYL262152 SOO262151:SOP262152 SES262151:SET262152 RUW262151:RUX262152 RLA262151:RLB262152 RBE262151:RBF262152 QRI262151:QRJ262152 QHM262151:QHN262152 PXQ262151:PXR262152 PNU262151:PNV262152 PDY262151:PDZ262152 OUC262151:OUD262152 OKG262151:OKH262152 OAK262151:OAL262152 NQO262151:NQP262152 NGS262151:NGT262152 MWW262151:MWX262152 MNA262151:MNB262152 MDE262151:MDF262152 LTI262151:LTJ262152 LJM262151:LJN262152 KZQ262151:KZR262152 KPU262151:KPV262152 KFY262151:KFZ262152 JWC262151:JWD262152 JMG262151:JMH262152 JCK262151:JCL262152 ISO262151:ISP262152 IIS262151:IIT262152 HYW262151:HYX262152 HPA262151:HPB262152 HFE262151:HFF262152 GVI262151:GVJ262152 GLM262151:GLN262152 GBQ262151:GBR262152 FRU262151:FRV262152 FHY262151:FHZ262152 EYC262151:EYD262152 EOG262151:EOH262152 EEK262151:EEL262152 DUO262151:DUP262152 DKS262151:DKT262152 DAW262151:DAX262152 CRA262151:CRB262152 CHE262151:CHF262152 BXI262151:BXJ262152 BNM262151:BNN262152 BDQ262151:BDR262152 ATU262151:ATV262152 AJY262151:AJZ262152 AAC262151:AAD262152 QG262151:QH262152 GK262151:GL262152 WSW196615:WSX196616 WJA196615:WJB196616 VZE196615:VZF196616 VPI196615:VPJ196616 VFM196615:VFN196616 UVQ196615:UVR196616 ULU196615:ULV196616 UBY196615:UBZ196616 TSC196615:TSD196616 TIG196615:TIH196616 SYK196615:SYL196616 SOO196615:SOP196616 SES196615:SET196616 RUW196615:RUX196616 RLA196615:RLB196616 RBE196615:RBF196616 QRI196615:QRJ196616 QHM196615:QHN196616 PXQ196615:PXR196616 PNU196615:PNV196616 PDY196615:PDZ196616 OUC196615:OUD196616 OKG196615:OKH196616 OAK196615:OAL196616 NQO196615:NQP196616 NGS196615:NGT196616 MWW196615:MWX196616 MNA196615:MNB196616 MDE196615:MDF196616 LTI196615:LTJ196616 LJM196615:LJN196616 KZQ196615:KZR196616 KPU196615:KPV196616 KFY196615:KFZ196616 JWC196615:JWD196616 JMG196615:JMH196616 JCK196615:JCL196616 ISO196615:ISP196616 IIS196615:IIT196616 HYW196615:HYX196616 HPA196615:HPB196616 HFE196615:HFF196616 GVI196615:GVJ196616 GLM196615:GLN196616 GBQ196615:GBR196616 FRU196615:FRV196616 FHY196615:FHZ196616 EYC196615:EYD196616 EOG196615:EOH196616 EEK196615:EEL196616 DUO196615:DUP196616 DKS196615:DKT196616 DAW196615:DAX196616 CRA196615:CRB196616 CHE196615:CHF196616 BXI196615:BXJ196616 BNM196615:BNN196616 BDQ196615:BDR196616 ATU196615:ATV196616 AJY196615:AJZ196616 AAC196615:AAD196616 QG196615:QH196616 GK196615:GL196616 WSW131079:WSX131080 WJA131079:WJB131080 VZE131079:VZF131080 VPI131079:VPJ131080 VFM131079:VFN131080 UVQ131079:UVR131080 ULU131079:ULV131080 UBY131079:UBZ131080 TSC131079:TSD131080 TIG131079:TIH131080 SYK131079:SYL131080 SOO131079:SOP131080 SES131079:SET131080 RUW131079:RUX131080 RLA131079:RLB131080 RBE131079:RBF131080 QRI131079:QRJ131080 QHM131079:QHN131080 PXQ131079:PXR131080 PNU131079:PNV131080 PDY131079:PDZ131080 OUC131079:OUD131080 OKG131079:OKH131080 OAK131079:OAL131080 NQO131079:NQP131080 NGS131079:NGT131080 MWW131079:MWX131080 MNA131079:MNB131080 MDE131079:MDF131080 LTI131079:LTJ131080 LJM131079:LJN131080 KZQ131079:KZR131080 KPU131079:KPV131080 KFY131079:KFZ131080 JWC131079:JWD131080 JMG131079:JMH131080 JCK131079:JCL131080 ISO131079:ISP131080 IIS131079:IIT131080 HYW131079:HYX131080 HPA131079:HPB131080 HFE131079:HFF131080 GVI131079:GVJ131080 GLM131079:GLN131080 GBQ131079:GBR131080 FRU131079:FRV131080 FHY131079:FHZ131080 EYC131079:EYD131080 EOG131079:EOH131080 EEK131079:EEL131080 DUO131079:DUP131080 DKS131079:DKT131080 DAW131079:DAX131080 CRA131079:CRB131080 CHE131079:CHF131080 BXI131079:BXJ131080 BNM131079:BNN131080 BDQ131079:BDR131080 ATU131079:ATV131080 AJY131079:AJZ131080 AAC131079:AAD131080 QG131079:QH131080 GK131079:GL131080 WSW65543:WSX65544 WJA65543:WJB65544 VZE65543:VZF65544 VPI65543:VPJ65544 VFM65543:VFN65544 UVQ65543:UVR65544 ULU65543:ULV65544 UBY65543:UBZ65544 TSC65543:TSD65544 TIG65543:TIH65544 SYK65543:SYL65544 SOO65543:SOP65544 SES65543:SET65544 RUW65543:RUX65544 RLA65543:RLB65544 RBE65543:RBF65544 QRI65543:QRJ65544 QHM65543:QHN65544 PXQ65543:PXR65544 PNU65543:PNV65544 PDY65543:PDZ65544 OUC65543:OUD65544 OKG65543:OKH65544 OAK65543:OAL65544 NQO65543:NQP65544 NGS65543:NGT65544 MWW65543:MWX65544 MNA65543:MNB65544 MDE65543:MDF65544 LTI65543:LTJ65544 LJM65543:LJN65544 KZQ65543:KZR65544 KPU65543:KPV65544 KFY65543:KFZ65544 JWC65543:JWD65544 JMG65543:JMH65544 JCK65543:JCL65544 ISO65543:ISP65544 IIS65543:IIT65544 HYW65543:HYX65544 HPA65543:HPB65544 HFE65543:HFF65544 GVI65543:GVJ65544 GLM65543:GLN65544 GBQ65543:GBR65544 FRU65543:FRV65544 FHY65543:FHZ65544 EYC65543:EYD65544 EOG65543:EOH65544 EEK65543:EEL65544 DUO65543:DUP65544 DKS65543:DKT65544 DAW65543:DAX65544 CRA65543:CRB65544 CHE65543:CHF65544 BXI65543:BXJ65544 BNM65543:BNN65544 BDQ65543:BDR65544 ATU65543:ATV65544 AJY65543:AJZ65544 AAC65543:AAD65544 QG65543:QH65544 GK65543:GL65544 WTB983035:WTC983035 WJF983035:WJG983035 VZJ983035:VZK983035 VPN983035:VPO983035 VFR983035:VFS983035 UVV983035:UVW983035 ULZ983035:UMA983035 UCD983035:UCE983035 TSH983035:TSI983035 TIL983035:TIM983035 SYP983035:SYQ983035 SOT983035:SOU983035 SEX983035:SEY983035 RVB983035:RVC983035 RLF983035:RLG983035 RBJ983035:RBK983035 QRN983035:QRO983035 QHR983035:QHS983035 PXV983035:PXW983035 PNZ983035:POA983035 PED983035:PEE983035 OUH983035:OUI983035 OKL983035:OKM983035 OAP983035:OAQ983035 NQT983035:NQU983035 NGX983035:NGY983035 MXB983035:MXC983035 MNF983035:MNG983035 MDJ983035:MDK983035 LTN983035:LTO983035 LJR983035:LJS983035 KZV983035:KZW983035 KPZ983035:KQA983035 KGD983035:KGE983035 JWH983035:JWI983035 JML983035:JMM983035 JCP983035:JCQ983035 IST983035:ISU983035 IIX983035:IIY983035 HZB983035:HZC983035 HPF983035:HPG983035 HFJ983035:HFK983035 GVN983035:GVO983035 GLR983035:GLS983035 GBV983035:GBW983035 FRZ983035:FSA983035 FID983035:FIE983035 EYH983035:EYI983035 EOL983035:EOM983035 EEP983035:EEQ983035 DUT983035:DUU983035 DKX983035:DKY983035 DBB983035:DBC983035 CRF983035:CRG983035 CHJ983035:CHK983035 BXN983035:BXO983035 BNR983035:BNS983035 BDV983035:BDW983035 ATZ983035:AUA983035 AKD983035:AKE983035 AAH983035:AAI983035 QL983035:QM983035 GP983035:GQ983035 WTB917499:WTC917499 WJF917499:WJG917499 VZJ917499:VZK917499 VPN917499:VPO917499 VFR917499:VFS917499 UVV917499:UVW917499 ULZ917499:UMA917499 UCD917499:UCE917499 TSH917499:TSI917499 TIL917499:TIM917499 SYP917499:SYQ917499 SOT917499:SOU917499 SEX917499:SEY917499 RVB917499:RVC917499 RLF917499:RLG917499 RBJ917499:RBK917499 QRN917499:QRO917499 QHR917499:QHS917499 PXV917499:PXW917499 PNZ917499:POA917499 PED917499:PEE917499 OUH917499:OUI917499 OKL917499:OKM917499 OAP917499:OAQ917499 NQT917499:NQU917499 NGX917499:NGY917499 MXB917499:MXC917499 MNF917499:MNG917499 MDJ917499:MDK917499 LTN917499:LTO917499 LJR917499:LJS917499 KZV917499:KZW917499 KPZ917499:KQA917499 KGD917499:KGE917499 JWH917499:JWI917499 JML917499:JMM917499 JCP917499:JCQ917499 IST917499:ISU917499 IIX917499:IIY917499 HZB917499:HZC917499 HPF917499:HPG917499 HFJ917499:HFK917499 GVN917499:GVO917499 GLR917499:GLS917499 GBV917499:GBW917499 FRZ917499:FSA917499 FID917499:FIE917499 EYH917499:EYI917499 EOL917499:EOM917499 EEP917499:EEQ917499 DUT917499:DUU917499 DKX917499:DKY917499 DBB917499:DBC917499 CRF917499:CRG917499 CHJ917499:CHK917499 BXN917499:BXO917499 BNR917499:BNS917499 BDV917499:BDW917499 ATZ917499:AUA917499 AKD917499:AKE917499 AAH917499:AAI917499 QL917499:QM917499 GP917499:GQ917499 WTB851963:WTC851963 WJF851963:WJG851963 VZJ851963:VZK851963 VPN851963:VPO851963 VFR851963:VFS851963 UVV851963:UVW851963 ULZ851963:UMA851963 UCD851963:UCE851963 TSH851963:TSI851963 TIL851963:TIM851963 SYP851963:SYQ851963 SOT851963:SOU851963 SEX851963:SEY851963 RVB851963:RVC851963 RLF851963:RLG851963 RBJ851963:RBK851963 QRN851963:QRO851963 QHR851963:QHS851963 PXV851963:PXW851963 PNZ851963:POA851963 PED851963:PEE851963 OUH851963:OUI851963 OKL851963:OKM851963 OAP851963:OAQ851963 NQT851963:NQU851963 NGX851963:NGY851963 MXB851963:MXC851963 MNF851963:MNG851963 MDJ851963:MDK851963 LTN851963:LTO851963 LJR851963:LJS851963 KZV851963:KZW851963 KPZ851963:KQA851963 KGD851963:KGE851963 JWH851963:JWI851963 JML851963:JMM851963 JCP851963:JCQ851963 IST851963:ISU851963 IIX851963:IIY851963 HZB851963:HZC851963 HPF851963:HPG851963 HFJ851963:HFK851963 GVN851963:GVO851963 GLR851963:GLS851963 GBV851963:GBW851963 FRZ851963:FSA851963 FID851963:FIE851963 EYH851963:EYI851963 EOL851963:EOM851963 EEP851963:EEQ851963 DUT851963:DUU851963 DKX851963:DKY851963 DBB851963:DBC851963 CRF851963:CRG851963 CHJ851963:CHK851963 BXN851963:BXO851963 BNR851963:BNS851963 BDV851963:BDW851963 ATZ851963:AUA851963 AKD851963:AKE851963 AAH851963:AAI851963 QL851963:QM851963 GP851963:GQ851963 WTB786427:WTC786427 WJF786427:WJG786427 VZJ786427:VZK786427 VPN786427:VPO786427 VFR786427:VFS786427 UVV786427:UVW786427 ULZ786427:UMA786427 UCD786427:UCE786427 TSH786427:TSI786427 TIL786427:TIM786427 SYP786427:SYQ786427 SOT786427:SOU786427 SEX786427:SEY786427 RVB786427:RVC786427 RLF786427:RLG786427 RBJ786427:RBK786427 QRN786427:QRO786427 QHR786427:QHS786427 PXV786427:PXW786427 PNZ786427:POA786427 PED786427:PEE786427 OUH786427:OUI786427 OKL786427:OKM786427 OAP786427:OAQ786427 NQT786427:NQU786427 NGX786427:NGY786427 MXB786427:MXC786427 MNF786427:MNG786427 MDJ786427:MDK786427 LTN786427:LTO786427 LJR786427:LJS786427 KZV786427:KZW786427 KPZ786427:KQA786427 KGD786427:KGE786427 JWH786427:JWI786427 JML786427:JMM786427 JCP786427:JCQ786427 IST786427:ISU786427 IIX786427:IIY786427 HZB786427:HZC786427 HPF786427:HPG786427 HFJ786427:HFK786427 GVN786427:GVO786427 GLR786427:GLS786427 GBV786427:GBW786427 FRZ786427:FSA786427 FID786427:FIE786427 EYH786427:EYI786427 EOL786427:EOM786427 EEP786427:EEQ786427 DUT786427:DUU786427 DKX786427:DKY786427 DBB786427:DBC786427 CRF786427:CRG786427 CHJ786427:CHK786427 BXN786427:BXO786427 BNR786427:BNS786427 BDV786427:BDW786427 ATZ786427:AUA786427 AKD786427:AKE786427 AAH786427:AAI786427 QL786427:QM786427 GP786427:GQ786427 WTB720891:WTC720891 WJF720891:WJG720891 VZJ720891:VZK720891 VPN720891:VPO720891 VFR720891:VFS720891 UVV720891:UVW720891 ULZ720891:UMA720891 UCD720891:UCE720891 TSH720891:TSI720891 TIL720891:TIM720891 SYP720891:SYQ720891 SOT720891:SOU720891 SEX720891:SEY720891 RVB720891:RVC720891 RLF720891:RLG720891 RBJ720891:RBK720891 QRN720891:QRO720891 QHR720891:QHS720891 PXV720891:PXW720891 PNZ720891:POA720891 PED720891:PEE720891 OUH720891:OUI720891 OKL720891:OKM720891 OAP720891:OAQ720891 NQT720891:NQU720891 NGX720891:NGY720891 MXB720891:MXC720891 MNF720891:MNG720891 MDJ720891:MDK720891 LTN720891:LTO720891 LJR720891:LJS720891 KZV720891:KZW720891 KPZ720891:KQA720891 KGD720891:KGE720891 JWH720891:JWI720891 JML720891:JMM720891 JCP720891:JCQ720891 IST720891:ISU720891 IIX720891:IIY720891 HZB720891:HZC720891 HPF720891:HPG720891 HFJ720891:HFK720891 GVN720891:GVO720891 GLR720891:GLS720891 GBV720891:GBW720891 FRZ720891:FSA720891 FID720891:FIE720891 EYH720891:EYI720891 EOL720891:EOM720891 EEP720891:EEQ720891 DUT720891:DUU720891 DKX720891:DKY720891 DBB720891:DBC720891 CRF720891:CRG720891 CHJ720891:CHK720891 BXN720891:BXO720891 BNR720891:BNS720891 BDV720891:BDW720891 ATZ720891:AUA720891 AKD720891:AKE720891 AAH720891:AAI720891 QL720891:QM720891 GP720891:GQ720891 WTB655355:WTC655355 WJF655355:WJG655355 VZJ655355:VZK655355 VPN655355:VPO655355 VFR655355:VFS655355 UVV655355:UVW655355 ULZ655355:UMA655355 UCD655355:UCE655355 TSH655355:TSI655355 TIL655355:TIM655355 SYP655355:SYQ655355 SOT655355:SOU655355 SEX655355:SEY655355 RVB655355:RVC655355 RLF655355:RLG655355 RBJ655355:RBK655355 QRN655355:QRO655355 QHR655355:QHS655355 PXV655355:PXW655355 PNZ655355:POA655355 PED655355:PEE655355 OUH655355:OUI655355 OKL655355:OKM655355 OAP655355:OAQ655355 NQT655355:NQU655355 NGX655355:NGY655355 MXB655355:MXC655355 MNF655355:MNG655355 MDJ655355:MDK655355 LTN655355:LTO655355 LJR655355:LJS655355 KZV655355:KZW655355 KPZ655355:KQA655355 KGD655355:KGE655355 JWH655355:JWI655355 JML655355:JMM655355 JCP655355:JCQ655355 IST655355:ISU655355 IIX655355:IIY655355 HZB655355:HZC655355 HPF655355:HPG655355 HFJ655355:HFK655355 GVN655355:GVO655355 GLR655355:GLS655355 GBV655355:GBW655355 FRZ655355:FSA655355 FID655355:FIE655355 EYH655355:EYI655355 EOL655355:EOM655355 EEP655355:EEQ655355 DUT655355:DUU655355 DKX655355:DKY655355 DBB655355:DBC655355 CRF655355:CRG655355 CHJ655355:CHK655355 BXN655355:BXO655355 BNR655355:BNS655355 BDV655355:BDW655355 ATZ655355:AUA655355 AKD655355:AKE655355 AAH655355:AAI655355 QL655355:QM655355 GP655355:GQ655355 WTB589819:WTC589819 WJF589819:WJG589819 VZJ589819:VZK589819 VPN589819:VPO589819 VFR589819:VFS589819 UVV589819:UVW589819 ULZ589819:UMA589819 UCD589819:UCE589819 TSH589819:TSI589819 TIL589819:TIM589819 SYP589819:SYQ589819 SOT589819:SOU589819 SEX589819:SEY589819 RVB589819:RVC589819 RLF589819:RLG589819 RBJ589819:RBK589819 QRN589819:QRO589819 QHR589819:QHS589819 PXV589819:PXW589819 PNZ589819:POA589819 PED589819:PEE589819 OUH589819:OUI589819 OKL589819:OKM589819 OAP589819:OAQ589819 NQT589819:NQU589819 NGX589819:NGY589819 MXB589819:MXC589819 MNF589819:MNG589819 MDJ589819:MDK589819 LTN589819:LTO589819 LJR589819:LJS589819 KZV589819:KZW589819 KPZ589819:KQA589819 KGD589819:KGE589819 JWH589819:JWI589819 JML589819:JMM589819 JCP589819:JCQ589819 IST589819:ISU589819 IIX589819:IIY589819 HZB589819:HZC589819 HPF589819:HPG589819 HFJ589819:HFK589819 GVN589819:GVO589819 GLR589819:GLS589819 GBV589819:GBW589819 FRZ589819:FSA589819 FID589819:FIE589819 EYH589819:EYI589819 EOL589819:EOM589819 EEP589819:EEQ589819 DUT589819:DUU589819 DKX589819:DKY589819 DBB589819:DBC589819 CRF589819:CRG589819 CHJ589819:CHK589819 BXN589819:BXO589819 BNR589819:BNS589819 BDV589819:BDW589819 ATZ589819:AUA589819 AKD589819:AKE589819 AAH589819:AAI589819 QL589819:QM589819 GP589819:GQ589819 WTB524283:WTC524283 WJF524283:WJG524283 VZJ524283:VZK524283 VPN524283:VPO524283 VFR524283:VFS524283 UVV524283:UVW524283 ULZ524283:UMA524283 UCD524283:UCE524283 TSH524283:TSI524283 TIL524283:TIM524283 SYP524283:SYQ524283 SOT524283:SOU524283 SEX524283:SEY524283 RVB524283:RVC524283 RLF524283:RLG524283 RBJ524283:RBK524283 QRN524283:QRO524283 QHR524283:QHS524283 PXV524283:PXW524283 PNZ524283:POA524283 PED524283:PEE524283 OUH524283:OUI524283 OKL524283:OKM524283 OAP524283:OAQ524283 NQT524283:NQU524283 NGX524283:NGY524283 MXB524283:MXC524283 MNF524283:MNG524283 MDJ524283:MDK524283 LTN524283:LTO524283 LJR524283:LJS524283 KZV524283:KZW524283 KPZ524283:KQA524283 KGD524283:KGE524283 JWH524283:JWI524283 JML524283:JMM524283 JCP524283:JCQ524283 IST524283:ISU524283 IIX524283:IIY524283 HZB524283:HZC524283 HPF524283:HPG524283 HFJ524283:HFK524283 GVN524283:GVO524283 GLR524283:GLS524283 GBV524283:GBW524283 FRZ524283:FSA524283 FID524283:FIE524283 EYH524283:EYI524283 EOL524283:EOM524283 EEP524283:EEQ524283 DUT524283:DUU524283 DKX524283:DKY524283 DBB524283:DBC524283 CRF524283:CRG524283 CHJ524283:CHK524283 BXN524283:BXO524283 BNR524283:BNS524283 BDV524283:BDW524283 ATZ524283:AUA524283 AKD524283:AKE524283 AAH524283:AAI524283 QL524283:QM524283 GP524283:GQ524283 WTB458747:WTC458747 WJF458747:WJG458747 VZJ458747:VZK458747 VPN458747:VPO458747 VFR458747:VFS458747 UVV458747:UVW458747 ULZ458747:UMA458747 UCD458747:UCE458747 TSH458747:TSI458747 TIL458747:TIM458747 SYP458747:SYQ458747 SOT458747:SOU458747 SEX458747:SEY458747 RVB458747:RVC458747 RLF458747:RLG458747 RBJ458747:RBK458747 QRN458747:QRO458747 QHR458747:QHS458747 PXV458747:PXW458747 PNZ458747:POA458747 PED458747:PEE458747 OUH458747:OUI458747 OKL458747:OKM458747 OAP458747:OAQ458747 NQT458747:NQU458747 NGX458747:NGY458747 MXB458747:MXC458747 MNF458747:MNG458747 MDJ458747:MDK458747 LTN458747:LTO458747 LJR458747:LJS458747 KZV458747:KZW458747 KPZ458747:KQA458747 KGD458747:KGE458747 JWH458747:JWI458747 JML458747:JMM458747 JCP458747:JCQ458747 IST458747:ISU458747 IIX458747:IIY458747 HZB458747:HZC458747 HPF458747:HPG458747 HFJ458747:HFK458747 GVN458747:GVO458747 GLR458747:GLS458747 GBV458747:GBW458747 FRZ458747:FSA458747 FID458747:FIE458747 EYH458747:EYI458747 EOL458747:EOM458747 EEP458747:EEQ458747 DUT458747:DUU458747 DKX458747:DKY458747 DBB458747:DBC458747 CRF458747:CRG458747 CHJ458747:CHK458747 BXN458747:BXO458747 BNR458747:BNS458747 BDV458747:BDW458747 ATZ458747:AUA458747 AKD458747:AKE458747 AAH458747:AAI458747 QL458747:QM458747 GP458747:GQ458747 WTB393211:WTC393211 WJF393211:WJG393211 VZJ393211:VZK393211 VPN393211:VPO393211 VFR393211:VFS393211 UVV393211:UVW393211 ULZ393211:UMA393211 UCD393211:UCE393211 TSH393211:TSI393211 TIL393211:TIM393211 SYP393211:SYQ393211 SOT393211:SOU393211 SEX393211:SEY393211 RVB393211:RVC393211 RLF393211:RLG393211 RBJ393211:RBK393211 QRN393211:QRO393211 QHR393211:QHS393211 PXV393211:PXW393211 PNZ393211:POA393211 PED393211:PEE393211 OUH393211:OUI393211 OKL393211:OKM393211 OAP393211:OAQ393211 NQT393211:NQU393211 NGX393211:NGY393211 MXB393211:MXC393211 MNF393211:MNG393211 MDJ393211:MDK393211 LTN393211:LTO393211 LJR393211:LJS393211 KZV393211:KZW393211 KPZ393211:KQA393211 KGD393211:KGE393211 JWH393211:JWI393211 JML393211:JMM393211 JCP393211:JCQ393211 IST393211:ISU393211 IIX393211:IIY393211 HZB393211:HZC393211 HPF393211:HPG393211 HFJ393211:HFK393211 GVN393211:GVO393211 GLR393211:GLS393211 GBV393211:GBW393211 FRZ393211:FSA393211 FID393211:FIE393211 EYH393211:EYI393211 EOL393211:EOM393211 EEP393211:EEQ393211 DUT393211:DUU393211 DKX393211:DKY393211 DBB393211:DBC393211 CRF393211:CRG393211 CHJ393211:CHK393211 BXN393211:BXO393211 BNR393211:BNS393211 BDV393211:BDW393211 ATZ393211:AUA393211 AKD393211:AKE393211 AAH393211:AAI393211 QL393211:QM393211 GP393211:GQ393211 WTB327675:WTC327675 WJF327675:WJG327675 VZJ327675:VZK327675 VPN327675:VPO327675 VFR327675:VFS327675 UVV327675:UVW327675 ULZ327675:UMA327675 UCD327675:UCE327675 TSH327675:TSI327675 TIL327675:TIM327675 SYP327675:SYQ327675 SOT327675:SOU327675 SEX327675:SEY327675 RVB327675:RVC327675 RLF327675:RLG327675 RBJ327675:RBK327675 QRN327675:QRO327675 QHR327675:QHS327675 PXV327675:PXW327675 PNZ327675:POA327675 PED327675:PEE327675 OUH327675:OUI327675 OKL327675:OKM327675 OAP327675:OAQ327675 NQT327675:NQU327675 NGX327675:NGY327675 MXB327675:MXC327675 MNF327675:MNG327675 MDJ327675:MDK327675 LTN327675:LTO327675 LJR327675:LJS327675 KZV327675:KZW327675 KPZ327675:KQA327675 KGD327675:KGE327675 JWH327675:JWI327675 JML327675:JMM327675 JCP327675:JCQ327675 IST327675:ISU327675 IIX327675:IIY327675 HZB327675:HZC327675 HPF327675:HPG327675 HFJ327675:HFK327675 GVN327675:GVO327675 GLR327675:GLS327675 GBV327675:GBW327675 FRZ327675:FSA327675 FID327675:FIE327675 EYH327675:EYI327675 EOL327675:EOM327675 EEP327675:EEQ327675 DUT327675:DUU327675 DKX327675:DKY327675 DBB327675:DBC327675 CRF327675:CRG327675 CHJ327675:CHK327675 BXN327675:BXO327675 BNR327675:BNS327675 BDV327675:BDW327675 ATZ327675:AUA327675 AKD327675:AKE327675 AAH327675:AAI327675 QL327675:QM327675 GP327675:GQ327675 WTB262139:WTC262139 WJF262139:WJG262139 VZJ262139:VZK262139 VPN262139:VPO262139 VFR262139:VFS262139 UVV262139:UVW262139 ULZ262139:UMA262139 UCD262139:UCE262139 TSH262139:TSI262139 TIL262139:TIM262139 SYP262139:SYQ262139 SOT262139:SOU262139 SEX262139:SEY262139 RVB262139:RVC262139 RLF262139:RLG262139 RBJ262139:RBK262139 QRN262139:QRO262139 QHR262139:QHS262139 PXV262139:PXW262139 PNZ262139:POA262139 PED262139:PEE262139 OUH262139:OUI262139 OKL262139:OKM262139 OAP262139:OAQ262139 NQT262139:NQU262139 NGX262139:NGY262139 MXB262139:MXC262139 MNF262139:MNG262139 MDJ262139:MDK262139 LTN262139:LTO262139 LJR262139:LJS262139 KZV262139:KZW262139 KPZ262139:KQA262139 KGD262139:KGE262139 JWH262139:JWI262139 JML262139:JMM262139 JCP262139:JCQ262139 IST262139:ISU262139 IIX262139:IIY262139 HZB262139:HZC262139 HPF262139:HPG262139 HFJ262139:HFK262139 GVN262139:GVO262139 GLR262139:GLS262139 GBV262139:GBW262139 FRZ262139:FSA262139 FID262139:FIE262139 EYH262139:EYI262139 EOL262139:EOM262139 EEP262139:EEQ262139 DUT262139:DUU262139 DKX262139:DKY262139 DBB262139:DBC262139 CRF262139:CRG262139 CHJ262139:CHK262139 BXN262139:BXO262139 BNR262139:BNS262139 BDV262139:BDW262139 ATZ262139:AUA262139 AKD262139:AKE262139 AAH262139:AAI262139 QL262139:QM262139 GP262139:GQ262139 WTB196603:WTC196603 WJF196603:WJG196603 VZJ196603:VZK196603 VPN196603:VPO196603 VFR196603:VFS196603 UVV196603:UVW196603 ULZ196603:UMA196603 UCD196603:UCE196603 TSH196603:TSI196603 TIL196603:TIM196603 SYP196603:SYQ196603 SOT196603:SOU196603 SEX196603:SEY196603 RVB196603:RVC196603 RLF196603:RLG196603 RBJ196603:RBK196603 QRN196603:QRO196603 QHR196603:QHS196603 PXV196603:PXW196603 PNZ196603:POA196603 PED196603:PEE196603 OUH196603:OUI196603 OKL196603:OKM196603 OAP196603:OAQ196603 NQT196603:NQU196603 NGX196603:NGY196603 MXB196603:MXC196603 MNF196603:MNG196603 MDJ196603:MDK196603 LTN196603:LTO196603 LJR196603:LJS196603 KZV196603:KZW196603 KPZ196603:KQA196603 KGD196603:KGE196603 JWH196603:JWI196603 JML196603:JMM196603 JCP196603:JCQ196603 IST196603:ISU196603 IIX196603:IIY196603 HZB196603:HZC196603 HPF196603:HPG196603 HFJ196603:HFK196603 GVN196603:GVO196603 GLR196603:GLS196603 GBV196603:GBW196603 FRZ196603:FSA196603 FID196603:FIE196603 EYH196603:EYI196603 EOL196603:EOM196603 EEP196603:EEQ196603 DUT196603:DUU196603 DKX196603:DKY196603 DBB196603:DBC196603 CRF196603:CRG196603 CHJ196603:CHK196603 BXN196603:BXO196603 BNR196603:BNS196603 BDV196603:BDW196603 ATZ196603:AUA196603 AKD196603:AKE196603 AAH196603:AAI196603 QL196603:QM196603 GP196603:GQ196603 WTB131067:WTC131067 WJF131067:WJG131067 VZJ131067:VZK131067 VPN131067:VPO131067 VFR131067:VFS131067 UVV131067:UVW131067 ULZ131067:UMA131067 UCD131067:UCE131067 TSH131067:TSI131067 TIL131067:TIM131067 SYP131067:SYQ131067 SOT131067:SOU131067 SEX131067:SEY131067 RVB131067:RVC131067 RLF131067:RLG131067 RBJ131067:RBK131067 QRN131067:QRO131067 QHR131067:QHS131067 PXV131067:PXW131067 PNZ131067:POA131067 PED131067:PEE131067 OUH131067:OUI131067 OKL131067:OKM131067 OAP131067:OAQ131067 NQT131067:NQU131067 NGX131067:NGY131067 MXB131067:MXC131067 MNF131067:MNG131067 MDJ131067:MDK131067 LTN131067:LTO131067 LJR131067:LJS131067 KZV131067:KZW131067 KPZ131067:KQA131067 KGD131067:KGE131067 JWH131067:JWI131067 JML131067:JMM131067 JCP131067:JCQ131067 IST131067:ISU131067 IIX131067:IIY131067 HZB131067:HZC131067 HPF131067:HPG131067 HFJ131067:HFK131067 GVN131067:GVO131067 GLR131067:GLS131067 GBV131067:GBW131067 FRZ131067:FSA131067 FID131067:FIE131067 EYH131067:EYI131067 EOL131067:EOM131067 EEP131067:EEQ131067 DUT131067:DUU131067 DKX131067:DKY131067 DBB131067:DBC131067 CRF131067:CRG131067 CHJ131067:CHK131067 BXN131067:BXO131067 BNR131067:BNS131067 BDV131067:BDW131067 ATZ131067:AUA131067 AKD131067:AKE131067 AAH131067:AAI131067 QL131067:QM131067 GP131067:GQ131067 WTB65531:WTC65531 WJF65531:WJG65531 VZJ65531:VZK65531 VPN65531:VPO65531 VFR65531:VFS65531 UVV65531:UVW65531 ULZ65531:UMA65531 UCD65531:UCE65531 TSH65531:TSI65531 TIL65531:TIM65531 SYP65531:SYQ65531 SOT65531:SOU65531 SEX65531:SEY65531 RVB65531:RVC65531 RLF65531:RLG65531 RBJ65531:RBK65531 QRN65531:QRO65531 QHR65531:QHS65531 PXV65531:PXW65531 PNZ65531:POA65531 PED65531:PEE65531 OUH65531:OUI65531 OKL65531:OKM65531 OAP65531:OAQ65531 NQT65531:NQU65531 NGX65531:NGY65531 MXB65531:MXC65531 MNF65531:MNG65531 MDJ65531:MDK65531 LTN65531:LTO65531 LJR65531:LJS65531 KZV65531:KZW65531 KPZ65531:KQA65531 KGD65531:KGE65531 JWH65531:JWI65531 JML65531:JMM65531 JCP65531:JCQ65531 IST65531:ISU65531 IIX65531:IIY65531 HZB65531:HZC65531 HPF65531:HPG65531 HFJ65531:HFK65531 GVN65531:GVO65531 GLR65531:GLS65531 GBV65531:GBW65531 FRZ65531:FSA65531 FID65531:FIE65531 EYH65531:EYI65531 EOL65531:EOM65531 EEP65531:EEQ65531 DUT65531:DUU65531 DKX65531:DKY65531 DBB65531:DBC65531 CRF65531:CRG65531 CHJ65531:CHK65531 BXN65531:BXO65531 BNR65531:BNS65531 BDV65531:BDW65531 ATZ65531:AUA65531 AKD65531:AKE65531 AAH65531:AAI65531 QL65531:QM65531 GP65531:GQ65531 WTB17:WTC17 WJF17:WJG17 VZJ17:VZK17 VPN17:VPO17 VFR17:VFS17 UVV17:UVW17 ULZ17:UMA17 UCD17:UCE17 TSH17:TSI17 TIL17:TIM17 SYP17:SYQ17 SOT17:SOU17 SEX17:SEY17 RVB17:RVC17 RLF17:RLG17 RBJ17:RBK17 QRN17:QRO17 QHR17:QHS17 PXV17:PXW17 PNZ17:POA17 PED17:PEE17 OUH17:OUI17 OKL17:OKM17 OAP17:OAQ17 NQT17:NQU17 NGX17:NGY17 MXB17:MXC17 MNF17:MNG17 MDJ17:MDK17 LTN17:LTO17 LJR17:LJS17 KZV17:KZW17 KPZ17:KQA17 KGD17:KGE17 JWH17:JWI17 JML17:JMM17 JCP17:JCQ17 IST17:ISU17 IIX17:IIY17 HZB17:HZC17 HPF17:HPG17 HFJ17:HFK17 GVN17:GVO17 GLR17:GLS17 GBV17:GBW17 FRZ17:FSA17 FID17:FIE17 EYH17:EYI17 EOL17:EOM17 EEP17:EEQ17 DUT17:DUU17 DKX17:DKY17 DBB17:DBC17 CRF17:CRG17 CHJ17:CHK17 BXN17:BXO17 BNR17:BNS17 BDV17:BDW17 ATZ17:AUA17 AKD17:AKE17 AAH17:AAI17 QL17:QM17 GP17:GQ17 WTB983037:WTC983037 WJF983037:WJG983037 VZJ983037:VZK983037 VPN983037:VPO983037 VFR983037:VFS983037 UVV983037:UVW983037 ULZ983037:UMA983037 UCD983037:UCE983037 TSH983037:TSI983037 TIL983037:TIM983037 SYP983037:SYQ983037 SOT983037:SOU983037 SEX983037:SEY983037 RVB983037:RVC983037 RLF983037:RLG983037 RBJ983037:RBK983037 QRN983037:QRO983037 QHR983037:QHS983037 PXV983037:PXW983037 PNZ983037:POA983037 PED983037:PEE983037 OUH983037:OUI983037 OKL983037:OKM983037 OAP983037:OAQ983037 NQT983037:NQU983037 NGX983037:NGY983037 MXB983037:MXC983037 MNF983037:MNG983037 MDJ983037:MDK983037 LTN983037:LTO983037 LJR983037:LJS983037 KZV983037:KZW983037 KPZ983037:KQA983037 KGD983037:KGE983037 JWH983037:JWI983037 JML983037:JMM983037 JCP983037:JCQ983037 IST983037:ISU983037 IIX983037:IIY983037 HZB983037:HZC983037 HPF983037:HPG983037 HFJ983037:HFK983037 GVN983037:GVO983037 GLR983037:GLS983037 GBV983037:GBW983037 FRZ983037:FSA983037 FID983037:FIE983037 EYH983037:EYI983037 EOL983037:EOM983037 EEP983037:EEQ983037 DUT983037:DUU983037 DKX983037:DKY983037 DBB983037:DBC983037 CRF983037:CRG983037 CHJ983037:CHK983037 BXN983037:BXO983037 BNR983037:BNS983037 BDV983037:BDW983037 ATZ983037:AUA983037 AKD983037:AKE983037 AAH983037:AAI983037 QL983037:QM983037 GP983037:GQ983037 WTB917501:WTC917501 WJF917501:WJG917501 VZJ917501:VZK917501 VPN917501:VPO917501 VFR917501:VFS917501 UVV917501:UVW917501 ULZ917501:UMA917501 UCD917501:UCE917501 TSH917501:TSI917501 TIL917501:TIM917501 SYP917501:SYQ917501 SOT917501:SOU917501 SEX917501:SEY917501 RVB917501:RVC917501 RLF917501:RLG917501 RBJ917501:RBK917501 QRN917501:QRO917501 QHR917501:QHS917501 PXV917501:PXW917501 PNZ917501:POA917501 PED917501:PEE917501 OUH917501:OUI917501 OKL917501:OKM917501 OAP917501:OAQ917501 NQT917501:NQU917501 NGX917501:NGY917501 MXB917501:MXC917501 MNF917501:MNG917501 MDJ917501:MDK917501 LTN917501:LTO917501 LJR917501:LJS917501 KZV917501:KZW917501 KPZ917501:KQA917501 KGD917501:KGE917501 JWH917501:JWI917501 JML917501:JMM917501 JCP917501:JCQ917501 IST917501:ISU917501 IIX917501:IIY917501 HZB917501:HZC917501 HPF917501:HPG917501 HFJ917501:HFK917501 GVN917501:GVO917501 GLR917501:GLS917501 GBV917501:GBW917501 FRZ917501:FSA917501 FID917501:FIE917501 EYH917501:EYI917501 EOL917501:EOM917501 EEP917501:EEQ917501 DUT917501:DUU917501 DKX917501:DKY917501 DBB917501:DBC917501 CRF917501:CRG917501 CHJ917501:CHK917501 BXN917501:BXO917501 BNR917501:BNS917501 BDV917501:BDW917501 ATZ917501:AUA917501 AKD917501:AKE917501 AAH917501:AAI917501 QL917501:QM917501 GP917501:GQ917501 WTB851965:WTC851965 WJF851965:WJG851965 VZJ851965:VZK851965 VPN851965:VPO851965 VFR851965:VFS851965 UVV851965:UVW851965 ULZ851965:UMA851965 UCD851965:UCE851965 TSH851965:TSI851965 TIL851965:TIM851965 SYP851965:SYQ851965 SOT851965:SOU851965 SEX851965:SEY851965 RVB851965:RVC851965 RLF851965:RLG851965 RBJ851965:RBK851965 QRN851965:QRO851965 QHR851965:QHS851965 PXV851965:PXW851965 PNZ851965:POA851965 PED851965:PEE851965 OUH851965:OUI851965 OKL851965:OKM851965 OAP851965:OAQ851965 NQT851965:NQU851965 NGX851965:NGY851965 MXB851965:MXC851965 MNF851965:MNG851965 MDJ851965:MDK851965 LTN851965:LTO851965 LJR851965:LJS851965 KZV851965:KZW851965 KPZ851965:KQA851965 KGD851965:KGE851965 JWH851965:JWI851965 JML851965:JMM851965 JCP851965:JCQ851965 IST851965:ISU851965 IIX851965:IIY851965 HZB851965:HZC851965 HPF851965:HPG851965 HFJ851965:HFK851965 GVN851965:GVO851965 GLR851965:GLS851965 GBV851965:GBW851965 FRZ851965:FSA851965 FID851965:FIE851965 EYH851965:EYI851965 EOL851965:EOM851965 EEP851965:EEQ851965 DUT851965:DUU851965 DKX851965:DKY851965 DBB851965:DBC851965 CRF851965:CRG851965 CHJ851965:CHK851965 BXN851965:BXO851965 BNR851965:BNS851965 BDV851965:BDW851965 ATZ851965:AUA851965 AKD851965:AKE851965 AAH851965:AAI851965 QL851965:QM851965 GP851965:GQ851965 WTB786429:WTC786429 WJF786429:WJG786429 VZJ786429:VZK786429 VPN786429:VPO786429 VFR786429:VFS786429 UVV786429:UVW786429 ULZ786429:UMA786429 UCD786429:UCE786429 TSH786429:TSI786429 TIL786429:TIM786429 SYP786429:SYQ786429 SOT786429:SOU786429 SEX786429:SEY786429 RVB786429:RVC786429 RLF786429:RLG786429 RBJ786429:RBK786429 QRN786429:QRO786429 QHR786429:QHS786429 PXV786429:PXW786429 PNZ786429:POA786429 PED786429:PEE786429 OUH786429:OUI786429 OKL786429:OKM786429 OAP786429:OAQ786429 NQT786429:NQU786429 NGX786429:NGY786429 MXB786429:MXC786429 MNF786429:MNG786429 MDJ786429:MDK786429 LTN786429:LTO786429 LJR786429:LJS786429 KZV786429:KZW786429 KPZ786429:KQA786429 KGD786429:KGE786429 JWH786429:JWI786429 JML786429:JMM786429 JCP786429:JCQ786429 IST786429:ISU786429 IIX786429:IIY786429 HZB786429:HZC786429 HPF786429:HPG786429 HFJ786429:HFK786429 GVN786429:GVO786429 GLR786429:GLS786429 GBV786429:GBW786429 FRZ786429:FSA786429 FID786429:FIE786429 EYH786429:EYI786429 EOL786429:EOM786429 EEP786429:EEQ786429 DUT786429:DUU786429 DKX786429:DKY786429 DBB786429:DBC786429 CRF786429:CRG786429 CHJ786429:CHK786429 BXN786429:BXO786429 BNR786429:BNS786429 BDV786429:BDW786429 ATZ786429:AUA786429 AKD786429:AKE786429 AAH786429:AAI786429 QL786429:QM786429 GP786429:GQ786429 WTB720893:WTC720893 WJF720893:WJG720893 VZJ720893:VZK720893 VPN720893:VPO720893 VFR720893:VFS720893 UVV720893:UVW720893 ULZ720893:UMA720893 UCD720893:UCE720893 TSH720893:TSI720893 TIL720893:TIM720893 SYP720893:SYQ720893 SOT720893:SOU720893 SEX720893:SEY720893 RVB720893:RVC720893 RLF720893:RLG720893 RBJ720893:RBK720893 QRN720893:QRO720893 QHR720893:QHS720893 PXV720893:PXW720893 PNZ720893:POA720893 PED720893:PEE720893 OUH720893:OUI720893 OKL720893:OKM720893 OAP720893:OAQ720893 NQT720893:NQU720893 NGX720893:NGY720893 MXB720893:MXC720893 MNF720893:MNG720893 MDJ720893:MDK720893 LTN720893:LTO720893 LJR720893:LJS720893 KZV720893:KZW720893 KPZ720893:KQA720893 KGD720893:KGE720893 JWH720893:JWI720893 JML720893:JMM720893 JCP720893:JCQ720893 IST720893:ISU720893 IIX720893:IIY720893 HZB720893:HZC720893 HPF720893:HPG720893 HFJ720893:HFK720893 GVN720893:GVO720893 GLR720893:GLS720893 GBV720893:GBW720893 FRZ720893:FSA720893 FID720893:FIE720893 EYH720893:EYI720893 EOL720893:EOM720893 EEP720893:EEQ720893 DUT720893:DUU720893 DKX720893:DKY720893 DBB720893:DBC720893 CRF720893:CRG720893 CHJ720893:CHK720893 BXN720893:BXO720893 BNR720893:BNS720893 BDV720893:BDW720893 ATZ720893:AUA720893 AKD720893:AKE720893 AAH720893:AAI720893 QL720893:QM720893 GP720893:GQ720893 WTB655357:WTC655357 WJF655357:WJG655357 VZJ655357:VZK655357 VPN655357:VPO655357 VFR655357:VFS655357 UVV655357:UVW655357 ULZ655357:UMA655357 UCD655357:UCE655357 TSH655357:TSI655357 TIL655357:TIM655357 SYP655357:SYQ655357 SOT655357:SOU655357 SEX655357:SEY655357 RVB655357:RVC655357 RLF655357:RLG655357 RBJ655357:RBK655357 QRN655357:QRO655357 QHR655357:QHS655357 PXV655357:PXW655357 PNZ655357:POA655357 PED655357:PEE655357 OUH655357:OUI655357 OKL655357:OKM655357 OAP655357:OAQ655357 NQT655357:NQU655357 NGX655357:NGY655357 MXB655357:MXC655357 MNF655357:MNG655357 MDJ655357:MDK655357 LTN655357:LTO655357 LJR655357:LJS655357 KZV655357:KZW655357 KPZ655357:KQA655357 KGD655357:KGE655357 JWH655357:JWI655357 JML655357:JMM655357 JCP655357:JCQ655357 IST655357:ISU655357 IIX655357:IIY655357 HZB655357:HZC655357 HPF655357:HPG655357 HFJ655357:HFK655357 GVN655357:GVO655357 GLR655357:GLS655357 GBV655357:GBW655357 FRZ655357:FSA655357 FID655357:FIE655357 EYH655357:EYI655357 EOL655357:EOM655357 EEP655357:EEQ655357 DUT655357:DUU655357 DKX655357:DKY655357 DBB655357:DBC655357 CRF655357:CRG655357 CHJ655357:CHK655357 BXN655357:BXO655357 BNR655357:BNS655357 BDV655357:BDW655357 ATZ655357:AUA655357 AKD655357:AKE655357 AAH655357:AAI655357 QL655357:QM655357 GP655357:GQ655357 WTB589821:WTC589821 WJF589821:WJG589821 VZJ589821:VZK589821 VPN589821:VPO589821 VFR589821:VFS589821 UVV589821:UVW589821 ULZ589821:UMA589821 UCD589821:UCE589821 TSH589821:TSI589821 TIL589821:TIM589821 SYP589821:SYQ589821 SOT589821:SOU589821 SEX589821:SEY589821 RVB589821:RVC589821 RLF589821:RLG589821 RBJ589821:RBK589821 QRN589821:QRO589821 QHR589821:QHS589821 PXV589821:PXW589821 PNZ589821:POA589821 PED589821:PEE589821 OUH589821:OUI589821 OKL589821:OKM589821 OAP589821:OAQ589821 NQT589821:NQU589821 NGX589821:NGY589821 MXB589821:MXC589821 MNF589821:MNG589821 MDJ589821:MDK589821 LTN589821:LTO589821 LJR589821:LJS589821 KZV589821:KZW589821 KPZ589821:KQA589821 KGD589821:KGE589821 JWH589821:JWI589821 JML589821:JMM589821 JCP589821:JCQ589821 IST589821:ISU589821 IIX589821:IIY589821 HZB589821:HZC589821 HPF589821:HPG589821 HFJ589821:HFK589821 GVN589821:GVO589821 GLR589821:GLS589821 GBV589821:GBW589821 FRZ589821:FSA589821 FID589821:FIE589821 EYH589821:EYI589821 EOL589821:EOM589821 EEP589821:EEQ589821 DUT589821:DUU589821 DKX589821:DKY589821 DBB589821:DBC589821 CRF589821:CRG589821 CHJ589821:CHK589821 BXN589821:BXO589821 BNR589821:BNS589821 BDV589821:BDW589821 ATZ589821:AUA589821 AKD589821:AKE589821 AAH589821:AAI589821 QL589821:QM589821 GP589821:GQ589821 WTB524285:WTC524285 WJF524285:WJG524285 VZJ524285:VZK524285 VPN524285:VPO524285 VFR524285:VFS524285 UVV524285:UVW524285 ULZ524285:UMA524285 UCD524285:UCE524285 TSH524285:TSI524285 TIL524285:TIM524285 SYP524285:SYQ524285 SOT524285:SOU524285 SEX524285:SEY524285 RVB524285:RVC524285 RLF524285:RLG524285 RBJ524285:RBK524285 QRN524285:QRO524285 QHR524285:QHS524285 PXV524285:PXW524285 PNZ524285:POA524285 PED524285:PEE524285 OUH524285:OUI524285 OKL524285:OKM524285 OAP524285:OAQ524285 NQT524285:NQU524285 NGX524285:NGY524285 MXB524285:MXC524285 MNF524285:MNG524285 MDJ524285:MDK524285 LTN524285:LTO524285 LJR524285:LJS524285 KZV524285:KZW524285 KPZ524285:KQA524285 KGD524285:KGE524285 JWH524285:JWI524285 JML524285:JMM524285 JCP524285:JCQ524285 IST524285:ISU524285 IIX524285:IIY524285 HZB524285:HZC524285 HPF524285:HPG524285 HFJ524285:HFK524285 GVN524285:GVO524285 GLR524285:GLS524285 GBV524285:GBW524285 FRZ524285:FSA524285 FID524285:FIE524285 EYH524285:EYI524285 EOL524285:EOM524285 EEP524285:EEQ524285 DUT524285:DUU524285 DKX524285:DKY524285 DBB524285:DBC524285 CRF524285:CRG524285 CHJ524285:CHK524285 BXN524285:BXO524285 BNR524285:BNS524285 BDV524285:BDW524285 ATZ524285:AUA524285 AKD524285:AKE524285 AAH524285:AAI524285 QL524285:QM524285 GP524285:GQ524285 WTB458749:WTC458749 WJF458749:WJG458749 VZJ458749:VZK458749 VPN458749:VPO458749 VFR458749:VFS458749 UVV458749:UVW458749 ULZ458749:UMA458749 UCD458749:UCE458749 TSH458749:TSI458749 TIL458749:TIM458749 SYP458749:SYQ458749 SOT458749:SOU458749 SEX458749:SEY458749 RVB458749:RVC458749 RLF458749:RLG458749 RBJ458749:RBK458749 QRN458749:QRO458749 QHR458749:QHS458749 PXV458749:PXW458749 PNZ458749:POA458749 PED458749:PEE458749 OUH458749:OUI458749 OKL458749:OKM458749 OAP458749:OAQ458749 NQT458749:NQU458749 NGX458749:NGY458749 MXB458749:MXC458749 MNF458749:MNG458749 MDJ458749:MDK458749 LTN458749:LTO458749 LJR458749:LJS458749 KZV458749:KZW458749 KPZ458749:KQA458749 KGD458749:KGE458749 JWH458749:JWI458749 JML458749:JMM458749 JCP458749:JCQ458749 IST458749:ISU458749 IIX458749:IIY458749 HZB458749:HZC458749 HPF458749:HPG458749 HFJ458749:HFK458749 GVN458749:GVO458749 GLR458749:GLS458749 GBV458749:GBW458749 FRZ458749:FSA458749 FID458749:FIE458749 EYH458749:EYI458749 EOL458749:EOM458749 EEP458749:EEQ458749 DUT458749:DUU458749 DKX458749:DKY458749 DBB458749:DBC458749 CRF458749:CRG458749 CHJ458749:CHK458749 BXN458749:BXO458749 BNR458749:BNS458749 BDV458749:BDW458749 ATZ458749:AUA458749 AKD458749:AKE458749 AAH458749:AAI458749 QL458749:QM458749 GP458749:GQ458749 WTB393213:WTC393213 WJF393213:WJG393213 VZJ393213:VZK393213 VPN393213:VPO393213 VFR393213:VFS393213 UVV393213:UVW393213 ULZ393213:UMA393213 UCD393213:UCE393213 TSH393213:TSI393213 TIL393213:TIM393213 SYP393213:SYQ393213 SOT393213:SOU393213 SEX393213:SEY393213 RVB393213:RVC393213 RLF393213:RLG393213 RBJ393213:RBK393213 QRN393213:QRO393213 QHR393213:QHS393213 PXV393213:PXW393213 PNZ393213:POA393213 PED393213:PEE393213 OUH393213:OUI393213 OKL393213:OKM393213 OAP393213:OAQ393213 NQT393213:NQU393213 NGX393213:NGY393213 MXB393213:MXC393213 MNF393213:MNG393213 MDJ393213:MDK393213 LTN393213:LTO393213 LJR393213:LJS393213 KZV393213:KZW393213 KPZ393213:KQA393213 KGD393213:KGE393213 JWH393213:JWI393213 JML393213:JMM393213 JCP393213:JCQ393213 IST393213:ISU393213 IIX393213:IIY393213 HZB393213:HZC393213 HPF393213:HPG393213 HFJ393213:HFK393213 GVN393213:GVO393213 GLR393213:GLS393213 GBV393213:GBW393213 FRZ393213:FSA393213 FID393213:FIE393213 EYH393213:EYI393213 EOL393213:EOM393213 EEP393213:EEQ393213 DUT393213:DUU393213 DKX393213:DKY393213 DBB393213:DBC393213 CRF393213:CRG393213 CHJ393213:CHK393213 BXN393213:BXO393213 BNR393213:BNS393213 BDV393213:BDW393213 ATZ393213:AUA393213 AKD393213:AKE393213 AAH393213:AAI393213 QL393213:QM393213 GP393213:GQ393213 WTB327677:WTC327677 WJF327677:WJG327677 VZJ327677:VZK327677 VPN327677:VPO327677 VFR327677:VFS327677 UVV327677:UVW327677 ULZ327677:UMA327677 UCD327677:UCE327677 TSH327677:TSI327677 TIL327677:TIM327677 SYP327677:SYQ327677 SOT327677:SOU327677 SEX327677:SEY327677 RVB327677:RVC327677 RLF327677:RLG327677 RBJ327677:RBK327677 QRN327677:QRO327677 QHR327677:QHS327677 PXV327677:PXW327677 PNZ327677:POA327677 PED327677:PEE327677 OUH327677:OUI327677 OKL327677:OKM327677 OAP327677:OAQ327677 NQT327677:NQU327677 NGX327677:NGY327677 MXB327677:MXC327677 MNF327677:MNG327677 MDJ327677:MDK327677 LTN327677:LTO327677 LJR327677:LJS327677 KZV327677:KZW327677 KPZ327677:KQA327677 KGD327677:KGE327677 JWH327677:JWI327677 JML327677:JMM327677 JCP327677:JCQ327677 IST327677:ISU327677 IIX327677:IIY327677 HZB327677:HZC327677 HPF327677:HPG327677 HFJ327677:HFK327677 GVN327677:GVO327677 GLR327677:GLS327677 GBV327677:GBW327677 FRZ327677:FSA327677 FID327677:FIE327677 EYH327677:EYI327677 EOL327677:EOM327677 EEP327677:EEQ327677 DUT327677:DUU327677 DKX327677:DKY327677 DBB327677:DBC327677 CRF327677:CRG327677 CHJ327677:CHK327677 BXN327677:BXO327677 BNR327677:BNS327677 BDV327677:BDW327677 ATZ327677:AUA327677 AKD327677:AKE327677 AAH327677:AAI327677 QL327677:QM327677 GP327677:GQ327677 WTB262141:WTC262141 WJF262141:WJG262141 VZJ262141:VZK262141 VPN262141:VPO262141 VFR262141:VFS262141 UVV262141:UVW262141 ULZ262141:UMA262141 UCD262141:UCE262141 TSH262141:TSI262141 TIL262141:TIM262141 SYP262141:SYQ262141 SOT262141:SOU262141 SEX262141:SEY262141 RVB262141:RVC262141 RLF262141:RLG262141 RBJ262141:RBK262141 QRN262141:QRO262141 QHR262141:QHS262141 PXV262141:PXW262141 PNZ262141:POA262141 PED262141:PEE262141 OUH262141:OUI262141 OKL262141:OKM262141 OAP262141:OAQ262141 NQT262141:NQU262141 NGX262141:NGY262141 MXB262141:MXC262141 MNF262141:MNG262141 MDJ262141:MDK262141 LTN262141:LTO262141 LJR262141:LJS262141 KZV262141:KZW262141 KPZ262141:KQA262141 KGD262141:KGE262141 JWH262141:JWI262141 JML262141:JMM262141 JCP262141:JCQ262141 IST262141:ISU262141 IIX262141:IIY262141 HZB262141:HZC262141 HPF262141:HPG262141 HFJ262141:HFK262141 GVN262141:GVO262141 GLR262141:GLS262141 GBV262141:GBW262141 FRZ262141:FSA262141 FID262141:FIE262141 EYH262141:EYI262141 EOL262141:EOM262141 EEP262141:EEQ262141 DUT262141:DUU262141 DKX262141:DKY262141 DBB262141:DBC262141 CRF262141:CRG262141 CHJ262141:CHK262141 BXN262141:BXO262141 BNR262141:BNS262141 BDV262141:BDW262141 ATZ262141:AUA262141 AKD262141:AKE262141 AAH262141:AAI262141 QL262141:QM262141 GP262141:GQ262141 WTB196605:WTC196605 WJF196605:WJG196605 VZJ196605:VZK196605 VPN196605:VPO196605 VFR196605:VFS196605 UVV196605:UVW196605 ULZ196605:UMA196605 UCD196605:UCE196605 TSH196605:TSI196605 TIL196605:TIM196605 SYP196605:SYQ196605 SOT196605:SOU196605 SEX196605:SEY196605 RVB196605:RVC196605 RLF196605:RLG196605 RBJ196605:RBK196605 QRN196605:QRO196605 QHR196605:QHS196605 PXV196605:PXW196605 PNZ196605:POA196605 PED196605:PEE196605 OUH196605:OUI196605 OKL196605:OKM196605 OAP196605:OAQ196605 NQT196605:NQU196605 NGX196605:NGY196605 MXB196605:MXC196605 MNF196605:MNG196605 MDJ196605:MDK196605 LTN196605:LTO196605 LJR196605:LJS196605 KZV196605:KZW196605 KPZ196605:KQA196605 KGD196605:KGE196605 JWH196605:JWI196605 JML196605:JMM196605 JCP196605:JCQ196605 IST196605:ISU196605 IIX196605:IIY196605 HZB196605:HZC196605 HPF196605:HPG196605 HFJ196605:HFK196605 GVN196605:GVO196605 GLR196605:GLS196605 GBV196605:GBW196605 FRZ196605:FSA196605 FID196605:FIE196605 EYH196605:EYI196605 EOL196605:EOM196605 EEP196605:EEQ196605 DUT196605:DUU196605 DKX196605:DKY196605 DBB196605:DBC196605 CRF196605:CRG196605 CHJ196605:CHK196605 BXN196605:BXO196605 BNR196605:BNS196605 BDV196605:BDW196605 ATZ196605:AUA196605 AKD196605:AKE196605 AAH196605:AAI196605 QL196605:QM196605 GP196605:GQ196605 WTB131069:WTC131069 WJF131069:WJG131069 VZJ131069:VZK131069 VPN131069:VPO131069 VFR131069:VFS131069 UVV131069:UVW131069 ULZ131069:UMA131069 UCD131069:UCE131069 TSH131069:TSI131069 TIL131069:TIM131069 SYP131069:SYQ131069 SOT131069:SOU131069 SEX131069:SEY131069 RVB131069:RVC131069 RLF131069:RLG131069 RBJ131069:RBK131069 QRN131069:QRO131069 QHR131069:QHS131069 PXV131069:PXW131069 PNZ131069:POA131069 PED131069:PEE131069 OUH131069:OUI131069 OKL131069:OKM131069 OAP131069:OAQ131069 NQT131069:NQU131069 NGX131069:NGY131069 MXB131069:MXC131069 MNF131069:MNG131069 MDJ131069:MDK131069 LTN131069:LTO131069 LJR131069:LJS131069 KZV131069:KZW131069 KPZ131069:KQA131069 KGD131069:KGE131069 JWH131069:JWI131069 JML131069:JMM131069 JCP131069:JCQ131069 IST131069:ISU131069 IIX131069:IIY131069 HZB131069:HZC131069 HPF131069:HPG131069 HFJ131069:HFK131069 GVN131069:GVO131069 GLR131069:GLS131069 GBV131069:GBW131069 FRZ131069:FSA131069 FID131069:FIE131069 EYH131069:EYI131069 EOL131069:EOM131069 EEP131069:EEQ131069 DUT131069:DUU131069 DKX131069:DKY131069 DBB131069:DBC131069 CRF131069:CRG131069 CHJ131069:CHK131069 BXN131069:BXO131069 BNR131069:BNS131069 BDV131069:BDW131069 ATZ131069:AUA131069 AKD131069:AKE131069 AAH131069:AAI131069 QL131069:QM131069 GP131069:GQ131069 WTB65533:WTC65533 WJF65533:WJG65533 VZJ65533:VZK65533 VPN65533:VPO65533 VFR65533:VFS65533 UVV65533:UVW65533 ULZ65533:UMA65533 UCD65533:UCE65533 TSH65533:TSI65533 TIL65533:TIM65533 SYP65533:SYQ65533 SOT65533:SOU65533 SEX65533:SEY65533 RVB65533:RVC65533 RLF65533:RLG65533 RBJ65533:RBK65533 QRN65533:QRO65533 QHR65533:QHS65533 PXV65533:PXW65533 PNZ65533:POA65533 PED65533:PEE65533 OUH65533:OUI65533 OKL65533:OKM65533 OAP65533:OAQ65533 NQT65533:NQU65533 NGX65533:NGY65533 MXB65533:MXC65533 MNF65533:MNG65533 MDJ65533:MDK65533 LTN65533:LTO65533 LJR65533:LJS65533 KZV65533:KZW65533 KPZ65533:KQA65533 KGD65533:KGE65533 JWH65533:JWI65533 JML65533:JMM65533 JCP65533:JCQ65533 IST65533:ISU65533 IIX65533:IIY65533 HZB65533:HZC65533 HPF65533:HPG65533 HFJ65533:HFK65533 GVN65533:GVO65533 GLR65533:GLS65533 GBV65533:GBW65533 FRZ65533:FSA65533 FID65533:FIE65533 EYH65533:EYI65533 EOL65533:EOM65533 EEP65533:EEQ65533 DUT65533:DUU65533 DKX65533:DKY65533 DBB65533:DBC65533 CRF65533:CRG65533 CHJ65533:CHK65533 BXN65533:BXO65533 BNR65533:BNS65533 BDV65533:BDW65533 ATZ65533:AUA65533 AKD65533:AKE65533 AAH65533:AAI65533 QL65533:QM65533 GP65533:GQ65533 WTB983039:WTC983045 WJF983039:WJG983045 VZJ983039:VZK983045 VPN983039:VPO983045 VFR983039:VFS983045 UVV983039:UVW983045 ULZ983039:UMA983045 UCD983039:UCE983045 TSH983039:TSI983045 TIL983039:TIM983045 SYP983039:SYQ983045 SOT983039:SOU983045 SEX983039:SEY983045 RVB983039:RVC983045 RLF983039:RLG983045 RBJ983039:RBK983045 QRN983039:QRO983045 QHR983039:QHS983045 PXV983039:PXW983045 PNZ983039:POA983045 PED983039:PEE983045 OUH983039:OUI983045 OKL983039:OKM983045 OAP983039:OAQ983045 NQT983039:NQU983045 NGX983039:NGY983045 MXB983039:MXC983045 MNF983039:MNG983045 MDJ983039:MDK983045 LTN983039:LTO983045 LJR983039:LJS983045 KZV983039:KZW983045 KPZ983039:KQA983045 KGD983039:KGE983045 JWH983039:JWI983045 JML983039:JMM983045 JCP983039:JCQ983045 IST983039:ISU983045 IIX983039:IIY983045 HZB983039:HZC983045 HPF983039:HPG983045 HFJ983039:HFK983045 GVN983039:GVO983045 GLR983039:GLS983045 GBV983039:GBW983045 FRZ983039:FSA983045 FID983039:FIE983045 EYH983039:EYI983045 EOL983039:EOM983045 EEP983039:EEQ983045 DUT983039:DUU983045 DKX983039:DKY983045 DBB983039:DBC983045 CRF983039:CRG983045 CHJ983039:CHK983045 BXN983039:BXO983045 BNR983039:BNS983045 BDV983039:BDW983045 ATZ983039:AUA983045 AKD983039:AKE983045 AAH983039:AAI983045 QL983039:QM983045 GP983039:GQ983045 WTB917503:WTC917509 WJF917503:WJG917509 VZJ917503:VZK917509 VPN917503:VPO917509 VFR917503:VFS917509 UVV917503:UVW917509 ULZ917503:UMA917509 UCD917503:UCE917509 TSH917503:TSI917509 TIL917503:TIM917509 SYP917503:SYQ917509 SOT917503:SOU917509 SEX917503:SEY917509 RVB917503:RVC917509 RLF917503:RLG917509 RBJ917503:RBK917509 QRN917503:QRO917509 QHR917503:QHS917509 PXV917503:PXW917509 PNZ917503:POA917509 PED917503:PEE917509 OUH917503:OUI917509 OKL917503:OKM917509 OAP917503:OAQ917509 NQT917503:NQU917509 NGX917503:NGY917509 MXB917503:MXC917509 MNF917503:MNG917509 MDJ917503:MDK917509 LTN917503:LTO917509 LJR917503:LJS917509 KZV917503:KZW917509 KPZ917503:KQA917509 KGD917503:KGE917509 JWH917503:JWI917509 JML917503:JMM917509 JCP917503:JCQ917509 IST917503:ISU917509 IIX917503:IIY917509 HZB917503:HZC917509 HPF917503:HPG917509 HFJ917503:HFK917509 GVN917503:GVO917509 GLR917503:GLS917509 GBV917503:GBW917509 FRZ917503:FSA917509 FID917503:FIE917509 EYH917503:EYI917509 EOL917503:EOM917509 EEP917503:EEQ917509 DUT917503:DUU917509 DKX917503:DKY917509 DBB917503:DBC917509 CRF917503:CRG917509 CHJ917503:CHK917509 BXN917503:BXO917509 BNR917503:BNS917509 BDV917503:BDW917509 ATZ917503:AUA917509 AKD917503:AKE917509 AAH917503:AAI917509 QL917503:QM917509 GP917503:GQ917509 WTB851967:WTC851973 WJF851967:WJG851973 VZJ851967:VZK851973 VPN851967:VPO851973 VFR851967:VFS851973 UVV851967:UVW851973 ULZ851967:UMA851973 UCD851967:UCE851973 TSH851967:TSI851973 TIL851967:TIM851973 SYP851967:SYQ851973 SOT851967:SOU851973 SEX851967:SEY851973 RVB851967:RVC851973 RLF851967:RLG851973 RBJ851967:RBK851973 QRN851967:QRO851973 QHR851967:QHS851973 PXV851967:PXW851973 PNZ851967:POA851973 PED851967:PEE851973 OUH851967:OUI851973 OKL851967:OKM851973 OAP851967:OAQ851973 NQT851967:NQU851973 NGX851967:NGY851973 MXB851967:MXC851973 MNF851967:MNG851973 MDJ851967:MDK851973 LTN851967:LTO851973 LJR851967:LJS851973 KZV851967:KZW851973 KPZ851967:KQA851973 KGD851967:KGE851973 JWH851967:JWI851973 JML851967:JMM851973 JCP851967:JCQ851973 IST851967:ISU851973 IIX851967:IIY851973 HZB851967:HZC851973 HPF851967:HPG851973 HFJ851967:HFK851973 GVN851967:GVO851973 GLR851967:GLS851973 GBV851967:GBW851973 FRZ851967:FSA851973 FID851967:FIE851973 EYH851967:EYI851973 EOL851967:EOM851973 EEP851967:EEQ851973 DUT851967:DUU851973 DKX851967:DKY851973 DBB851967:DBC851973 CRF851967:CRG851973 CHJ851967:CHK851973 BXN851967:BXO851973 BNR851967:BNS851973 BDV851967:BDW851973 ATZ851967:AUA851973 AKD851967:AKE851973 AAH851967:AAI851973 QL851967:QM851973 GP851967:GQ851973 WTB786431:WTC786437 WJF786431:WJG786437 VZJ786431:VZK786437 VPN786431:VPO786437 VFR786431:VFS786437 UVV786431:UVW786437 ULZ786431:UMA786437 UCD786431:UCE786437 TSH786431:TSI786437 TIL786431:TIM786437 SYP786431:SYQ786437 SOT786431:SOU786437 SEX786431:SEY786437 RVB786431:RVC786437 RLF786431:RLG786437 RBJ786431:RBK786437 QRN786431:QRO786437 QHR786431:QHS786437 PXV786431:PXW786437 PNZ786431:POA786437 PED786431:PEE786437 OUH786431:OUI786437 OKL786431:OKM786437 OAP786431:OAQ786437 NQT786431:NQU786437 NGX786431:NGY786437 MXB786431:MXC786437 MNF786431:MNG786437 MDJ786431:MDK786437 LTN786431:LTO786437 LJR786431:LJS786437 KZV786431:KZW786437 KPZ786431:KQA786437 KGD786431:KGE786437 JWH786431:JWI786437 JML786431:JMM786437 JCP786431:JCQ786437 IST786431:ISU786437 IIX786431:IIY786437 HZB786431:HZC786437 HPF786431:HPG786437 HFJ786431:HFK786437 GVN786431:GVO786437 GLR786431:GLS786437 GBV786431:GBW786437 FRZ786431:FSA786437 FID786431:FIE786437 EYH786431:EYI786437 EOL786431:EOM786437 EEP786431:EEQ786437 DUT786431:DUU786437 DKX786431:DKY786437 DBB786431:DBC786437 CRF786431:CRG786437 CHJ786431:CHK786437 BXN786431:BXO786437 BNR786431:BNS786437 BDV786431:BDW786437 ATZ786431:AUA786437 AKD786431:AKE786437 AAH786431:AAI786437 QL786431:QM786437 GP786431:GQ786437 WTB720895:WTC720901 WJF720895:WJG720901 VZJ720895:VZK720901 VPN720895:VPO720901 VFR720895:VFS720901 UVV720895:UVW720901 ULZ720895:UMA720901 UCD720895:UCE720901 TSH720895:TSI720901 TIL720895:TIM720901 SYP720895:SYQ720901 SOT720895:SOU720901 SEX720895:SEY720901 RVB720895:RVC720901 RLF720895:RLG720901 RBJ720895:RBK720901 QRN720895:QRO720901 QHR720895:QHS720901 PXV720895:PXW720901 PNZ720895:POA720901 PED720895:PEE720901 OUH720895:OUI720901 OKL720895:OKM720901 OAP720895:OAQ720901 NQT720895:NQU720901 NGX720895:NGY720901 MXB720895:MXC720901 MNF720895:MNG720901 MDJ720895:MDK720901 LTN720895:LTO720901 LJR720895:LJS720901 KZV720895:KZW720901 KPZ720895:KQA720901 KGD720895:KGE720901 JWH720895:JWI720901 JML720895:JMM720901 JCP720895:JCQ720901 IST720895:ISU720901 IIX720895:IIY720901 HZB720895:HZC720901 HPF720895:HPG720901 HFJ720895:HFK720901 GVN720895:GVO720901 GLR720895:GLS720901 GBV720895:GBW720901 FRZ720895:FSA720901 FID720895:FIE720901 EYH720895:EYI720901 EOL720895:EOM720901 EEP720895:EEQ720901 DUT720895:DUU720901 DKX720895:DKY720901 DBB720895:DBC720901 CRF720895:CRG720901 CHJ720895:CHK720901 BXN720895:BXO720901 BNR720895:BNS720901 BDV720895:BDW720901 ATZ720895:AUA720901 AKD720895:AKE720901 AAH720895:AAI720901 QL720895:QM720901 GP720895:GQ720901 WTB655359:WTC655365 WJF655359:WJG655365 VZJ655359:VZK655365 VPN655359:VPO655365 VFR655359:VFS655365 UVV655359:UVW655365 ULZ655359:UMA655365 UCD655359:UCE655365 TSH655359:TSI655365 TIL655359:TIM655365 SYP655359:SYQ655365 SOT655359:SOU655365 SEX655359:SEY655365 RVB655359:RVC655365 RLF655359:RLG655365 RBJ655359:RBK655365 QRN655359:QRO655365 QHR655359:QHS655365 PXV655359:PXW655365 PNZ655359:POA655365 PED655359:PEE655365 OUH655359:OUI655365 OKL655359:OKM655365 OAP655359:OAQ655365 NQT655359:NQU655365 NGX655359:NGY655365 MXB655359:MXC655365 MNF655359:MNG655365 MDJ655359:MDK655365 LTN655359:LTO655365 LJR655359:LJS655365 KZV655359:KZW655365 KPZ655359:KQA655365 KGD655359:KGE655365 JWH655359:JWI655365 JML655359:JMM655365 JCP655359:JCQ655365 IST655359:ISU655365 IIX655359:IIY655365 HZB655359:HZC655365 HPF655359:HPG655365 HFJ655359:HFK655365 GVN655359:GVO655365 GLR655359:GLS655365 GBV655359:GBW655365 FRZ655359:FSA655365 FID655359:FIE655365 EYH655359:EYI655365 EOL655359:EOM655365 EEP655359:EEQ655365 DUT655359:DUU655365 DKX655359:DKY655365 DBB655359:DBC655365 CRF655359:CRG655365 CHJ655359:CHK655365 BXN655359:BXO655365 BNR655359:BNS655365 BDV655359:BDW655365 ATZ655359:AUA655365 AKD655359:AKE655365 AAH655359:AAI655365 QL655359:QM655365 GP655359:GQ655365 WTB589823:WTC589829 WJF589823:WJG589829 VZJ589823:VZK589829 VPN589823:VPO589829 VFR589823:VFS589829 UVV589823:UVW589829 ULZ589823:UMA589829 UCD589823:UCE589829 TSH589823:TSI589829 TIL589823:TIM589829 SYP589823:SYQ589829 SOT589823:SOU589829 SEX589823:SEY589829 RVB589823:RVC589829 RLF589823:RLG589829 RBJ589823:RBK589829 QRN589823:QRO589829 QHR589823:QHS589829 PXV589823:PXW589829 PNZ589823:POA589829 PED589823:PEE589829 OUH589823:OUI589829 OKL589823:OKM589829 OAP589823:OAQ589829 NQT589823:NQU589829 NGX589823:NGY589829 MXB589823:MXC589829 MNF589823:MNG589829 MDJ589823:MDK589829 LTN589823:LTO589829 LJR589823:LJS589829 KZV589823:KZW589829 KPZ589823:KQA589829 KGD589823:KGE589829 JWH589823:JWI589829 JML589823:JMM589829 JCP589823:JCQ589829 IST589823:ISU589829 IIX589823:IIY589829 HZB589823:HZC589829 HPF589823:HPG589829 HFJ589823:HFK589829 GVN589823:GVO589829 GLR589823:GLS589829 GBV589823:GBW589829 FRZ589823:FSA589829 FID589823:FIE589829 EYH589823:EYI589829 EOL589823:EOM589829 EEP589823:EEQ589829 DUT589823:DUU589829 DKX589823:DKY589829 DBB589823:DBC589829 CRF589823:CRG589829 CHJ589823:CHK589829 BXN589823:BXO589829 BNR589823:BNS589829 BDV589823:BDW589829 ATZ589823:AUA589829 AKD589823:AKE589829 AAH589823:AAI589829 QL589823:QM589829 GP589823:GQ589829 WTB524287:WTC524293 WJF524287:WJG524293 VZJ524287:VZK524293 VPN524287:VPO524293 VFR524287:VFS524293 UVV524287:UVW524293 ULZ524287:UMA524293 UCD524287:UCE524293 TSH524287:TSI524293 TIL524287:TIM524293 SYP524287:SYQ524293 SOT524287:SOU524293 SEX524287:SEY524293 RVB524287:RVC524293 RLF524287:RLG524293 RBJ524287:RBK524293 QRN524287:QRO524293 QHR524287:QHS524293 PXV524287:PXW524293 PNZ524287:POA524293 PED524287:PEE524293 OUH524287:OUI524293 OKL524287:OKM524293 OAP524287:OAQ524293 NQT524287:NQU524293 NGX524287:NGY524293 MXB524287:MXC524293 MNF524287:MNG524293 MDJ524287:MDK524293 LTN524287:LTO524293 LJR524287:LJS524293 KZV524287:KZW524293 KPZ524287:KQA524293 KGD524287:KGE524293 JWH524287:JWI524293 JML524287:JMM524293 JCP524287:JCQ524293 IST524287:ISU524293 IIX524287:IIY524293 HZB524287:HZC524293 HPF524287:HPG524293 HFJ524287:HFK524293 GVN524287:GVO524293 GLR524287:GLS524293 GBV524287:GBW524293 FRZ524287:FSA524293 FID524287:FIE524293 EYH524287:EYI524293 EOL524287:EOM524293 EEP524287:EEQ524293 DUT524287:DUU524293 DKX524287:DKY524293 DBB524287:DBC524293 CRF524287:CRG524293 CHJ524287:CHK524293 BXN524287:BXO524293 BNR524287:BNS524293 BDV524287:BDW524293 ATZ524287:AUA524293 AKD524287:AKE524293 AAH524287:AAI524293 QL524287:QM524293 GP524287:GQ524293 WTB458751:WTC458757 WJF458751:WJG458757 VZJ458751:VZK458757 VPN458751:VPO458757 VFR458751:VFS458757 UVV458751:UVW458757 ULZ458751:UMA458757 UCD458751:UCE458757 TSH458751:TSI458757 TIL458751:TIM458757 SYP458751:SYQ458757 SOT458751:SOU458757 SEX458751:SEY458757 RVB458751:RVC458757 RLF458751:RLG458757 RBJ458751:RBK458757 QRN458751:QRO458757 QHR458751:QHS458757 PXV458751:PXW458757 PNZ458751:POA458757 PED458751:PEE458757 OUH458751:OUI458757 OKL458751:OKM458757 OAP458751:OAQ458757 NQT458751:NQU458757 NGX458751:NGY458757 MXB458751:MXC458757 MNF458751:MNG458757 MDJ458751:MDK458757 LTN458751:LTO458757 LJR458751:LJS458757 KZV458751:KZW458757 KPZ458751:KQA458757 KGD458751:KGE458757 JWH458751:JWI458757 JML458751:JMM458757 JCP458751:JCQ458757 IST458751:ISU458757 IIX458751:IIY458757 HZB458751:HZC458757 HPF458751:HPG458757 HFJ458751:HFK458757 GVN458751:GVO458757 GLR458751:GLS458757 GBV458751:GBW458757 FRZ458751:FSA458757 FID458751:FIE458757 EYH458751:EYI458757 EOL458751:EOM458757 EEP458751:EEQ458757 DUT458751:DUU458757 DKX458751:DKY458757 DBB458751:DBC458757 CRF458751:CRG458757 CHJ458751:CHK458757 BXN458751:BXO458757 BNR458751:BNS458757 BDV458751:BDW458757 ATZ458751:AUA458757 AKD458751:AKE458757 AAH458751:AAI458757 QL458751:QM458757 GP458751:GQ458757 WTB393215:WTC393221 WJF393215:WJG393221 VZJ393215:VZK393221 VPN393215:VPO393221 VFR393215:VFS393221 UVV393215:UVW393221 ULZ393215:UMA393221 UCD393215:UCE393221 TSH393215:TSI393221 TIL393215:TIM393221 SYP393215:SYQ393221 SOT393215:SOU393221 SEX393215:SEY393221 RVB393215:RVC393221 RLF393215:RLG393221 RBJ393215:RBK393221 QRN393215:QRO393221 QHR393215:QHS393221 PXV393215:PXW393221 PNZ393215:POA393221 PED393215:PEE393221 OUH393215:OUI393221 OKL393215:OKM393221 OAP393215:OAQ393221 NQT393215:NQU393221 NGX393215:NGY393221 MXB393215:MXC393221 MNF393215:MNG393221 MDJ393215:MDK393221 LTN393215:LTO393221 LJR393215:LJS393221 KZV393215:KZW393221 KPZ393215:KQA393221 KGD393215:KGE393221 JWH393215:JWI393221 JML393215:JMM393221 JCP393215:JCQ393221 IST393215:ISU393221 IIX393215:IIY393221 HZB393215:HZC393221 HPF393215:HPG393221 HFJ393215:HFK393221 GVN393215:GVO393221 GLR393215:GLS393221 GBV393215:GBW393221 FRZ393215:FSA393221 FID393215:FIE393221 EYH393215:EYI393221 EOL393215:EOM393221 EEP393215:EEQ393221 DUT393215:DUU393221 DKX393215:DKY393221 DBB393215:DBC393221 CRF393215:CRG393221 CHJ393215:CHK393221 BXN393215:BXO393221 BNR393215:BNS393221 BDV393215:BDW393221 ATZ393215:AUA393221 AKD393215:AKE393221 AAH393215:AAI393221 QL393215:QM393221 GP393215:GQ393221 WTB327679:WTC327685 WJF327679:WJG327685 VZJ327679:VZK327685 VPN327679:VPO327685 VFR327679:VFS327685 UVV327679:UVW327685 ULZ327679:UMA327685 UCD327679:UCE327685 TSH327679:TSI327685 TIL327679:TIM327685 SYP327679:SYQ327685 SOT327679:SOU327685 SEX327679:SEY327685 RVB327679:RVC327685 RLF327679:RLG327685 RBJ327679:RBK327685 QRN327679:QRO327685 QHR327679:QHS327685 PXV327679:PXW327685 PNZ327679:POA327685 PED327679:PEE327685 OUH327679:OUI327685 OKL327679:OKM327685 OAP327679:OAQ327685 NQT327679:NQU327685 NGX327679:NGY327685 MXB327679:MXC327685 MNF327679:MNG327685 MDJ327679:MDK327685 LTN327679:LTO327685 LJR327679:LJS327685 KZV327679:KZW327685 KPZ327679:KQA327685 KGD327679:KGE327685 JWH327679:JWI327685 JML327679:JMM327685 JCP327679:JCQ327685 IST327679:ISU327685 IIX327679:IIY327685 HZB327679:HZC327685 HPF327679:HPG327685 HFJ327679:HFK327685 GVN327679:GVO327685 GLR327679:GLS327685 GBV327679:GBW327685 FRZ327679:FSA327685 FID327679:FIE327685 EYH327679:EYI327685 EOL327679:EOM327685 EEP327679:EEQ327685 DUT327679:DUU327685 DKX327679:DKY327685 DBB327679:DBC327685 CRF327679:CRG327685 CHJ327679:CHK327685 BXN327679:BXO327685 BNR327679:BNS327685 BDV327679:BDW327685 ATZ327679:AUA327685 AKD327679:AKE327685 AAH327679:AAI327685 QL327679:QM327685 GP327679:GQ327685 WTB262143:WTC262149 WJF262143:WJG262149 VZJ262143:VZK262149 VPN262143:VPO262149 VFR262143:VFS262149 UVV262143:UVW262149 ULZ262143:UMA262149 UCD262143:UCE262149 TSH262143:TSI262149 TIL262143:TIM262149 SYP262143:SYQ262149 SOT262143:SOU262149 SEX262143:SEY262149 RVB262143:RVC262149 RLF262143:RLG262149 RBJ262143:RBK262149 QRN262143:QRO262149 QHR262143:QHS262149 PXV262143:PXW262149 PNZ262143:POA262149 PED262143:PEE262149 OUH262143:OUI262149 OKL262143:OKM262149 OAP262143:OAQ262149 NQT262143:NQU262149 NGX262143:NGY262149 MXB262143:MXC262149 MNF262143:MNG262149 MDJ262143:MDK262149 LTN262143:LTO262149 LJR262143:LJS262149 KZV262143:KZW262149 KPZ262143:KQA262149 KGD262143:KGE262149 JWH262143:JWI262149 JML262143:JMM262149 JCP262143:JCQ262149 IST262143:ISU262149 IIX262143:IIY262149 HZB262143:HZC262149 HPF262143:HPG262149 HFJ262143:HFK262149 GVN262143:GVO262149 GLR262143:GLS262149 GBV262143:GBW262149 FRZ262143:FSA262149 FID262143:FIE262149 EYH262143:EYI262149 EOL262143:EOM262149 EEP262143:EEQ262149 DUT262143:DUU262149 DKX262143:DKY262149 DBB262143:DBC262149 CRF262143:CRG262149 CHJ262143:CHK262149 BXN262143:BXO262149 BNR262143:BNS262149 BDV262143:BDW262149 ATZ262143:AUA262149 AKD262143:AKE262149 AAH262143:AAI262149 QL262143:QM262149 GP262143:GQ262149 WTB196607:WTC196613 WJF196607:WJG196613 VZJ196607:VZK196613 VPN196607:VPO196613 VFR196607:VFS196613 UVV196607:UVW196613 ULZ196607:UMA196613 UCD196607:UCE196613 TSH196607:TSI196613 TIL196607:TIM196613 SYP196607:SYQ196613 SOT196607:SOU196613 SEX196607:SEY196613 RVB196607:RVC196613 RLF196607:RLG196613 RBJ196607:RBK196613 QRN196607:QRO196613 QHR196607:QHS196613 PXV196607:PXW196613 PNZ196607:POA196613 PED196607:PEE196613 OUH196607:OUI196613 OKL196607:OKM196613 OAP196607:OAQ196613 NQT196607:NQU196613 NGX196607:NGY196613 MXB196607:MXC196613 MNF196607:MNG196613 MDJ196607:MDK196613 LTN196607:LTO196613 LJR196607:LJS196613 KZV196607:KZW196613 KPZ196607:KQA196613 KGD196607:KGE196613 JWH196607:JWI196613 JML196607:JMM196613 JCP196607:JCQ196613 IST196607:ISU196613 IIX196607:IIY196613 HZB196607:HZC196613 HPF196607:HPG196613 HFJ196607:HFK196613 GVN196607:GVO196613 GLR196607:GLS196613 GBV196607:GBW196613 FRZ196607:FSA196613 FID196607:FIE196613 EYH196607:EYI196613 EOL196607:EOM196613 EEP196607:EEQ196613 DUT196607:DUU196613 DKX196607:DKY196613 DBB196607:DBC196613 CRF196607:CRG196613 CHJ196607:CHK196613 BXN196607:BXO196613 BNR196607:BNS196613 BDV196607:BDW196613 ATZ196607:AUA196613 AKD196607:AKE196613 AAH196607:AAI196613 QL196607:QM196613 GP196607:GQ196613 WTB131071:WTC131077 WJF131071:WJG131077 VZJ131071:VZK131077 VPN131071:VPO131077 VFR131071:VFS131077 UVV131071:UVW131077 ULZ131071:UMA131077 UCD131071:UCE131077 TSH131071:TSI131077 TIL131071:TIM131077 SYP131071:SYQ131077 SOT131071:SOU131077 SEX131071:SEY131077 RVB131071:RVC131077 RLF131071:RLG131077 RBJ131071:RBK131077 QRN131071:QRO131077 QHR131071:QHS131077 PXV131071:PXW131077 PNZ131071:POA131077 PED131071:PEE131077 OUH131071:OUI131077 OKL131071:OKM131077 OAP131071:OAQ131077 NQT131071:NQU131077 NGX131071:NGY131077 MXB131071:MXC131077 MNF131071:MNG131077 MDJ131071:MDK131077 LTN131071:LTO131077 LJR131071:LJS131077 KZV131071:KZW131077 KPZ131071:KQA131077 KGD131071:KGE131077 JWH131071:JWI131077 JML131071:JMM131077 JCP131071:JCQ131077 IST131071:ISU131077 IIX131071:IIY131077 HZB131071:HZC131077 HPF131071:HPG131077 HFJ131071:HFK131077 GVN131071:GVO131077 GLR131071:GLS131077 GBV131071:GBW131077 FRZ131071:FSA131077 FID131071:FIE131077 EYH131071:EYI131077 EOL131071:EOM131077 EEP131071:EEQ131077 DUT131071:DUU131077 DKX131071:DKY131077 DBB131071:DBC131077 CRF131071:CRG131077 CHJ131071:CHK131077 BXN131071:BXO131077 BNR131071:BNS131077 BDV131071:BDW131077 ATZ131071:AUA131077 AKD131071:AKE131077 AAH131071:AAI131077 QL131071:QM131077 GP131071:GQ131077 WTB65535:WTC65541 WJF65535:WJG65541 VZJ65535:VZK65541 VPN65535:VPO65541 VFR65535:VFS65541 UVV65535:UVW65541 ULZ65535:UMA65541 UCD65535:UCE65541 TSH65535:TSI65541 TIL65535:TIM65541 SYP65535:SYQ65541 SOT65535:SOU65541 SEX65535:SEY65541 RVB65535:RVC65541 RLF65535:RLG65541 RBJ65535:RBK65541 QRN65535:QRO65541 QHR65535:QHS65541 PXV65535:PXW65541 PNZ65535:POA65541 PED65535:PEE65541 OUH65535:OUI65541 OKL65535:OKM65541 OAP65535:OAQ65541 NQT65535:NQU65541 NGX65535:NGY65541 MXB65535:MXC65541 MNF65535:MNG65541 MDJ65535:MDK65541 LTN65535:LTO65541 LJR65535:LJS65541 KZV65535:KZW65541 KPZ65535:KQA65541 KGD65535:KGE65541 JWH65535:JWI65541 JML65535:JMM65541 JCP65535:JCQ65541 IST65535:ISU65541 IIX65535:IIY65541 HZB65535:HZC65541 HPF65535:HPG65541 HFJ65535:HFK65541 GVN65535:GVO65541 GLR65535:GLS65541 GBV65535:GBW65541 FRZ65535:FSA65541 FID65535:FIE65541 EYH65535:EYI65541 EOL65535:EOM65541 EEP65535:EEQ65541 DUT65535:DUU65541 DKX65535:DKY65541 DBB65535:DBC65541 CRF65535:CRG65541 CHJ65535:CHK65541 BXN65535:BXO65541 BNR65535:BNS65541 BDV65535:BDW65541 ATZ65535:AUA65541 AKD65535:AKE65541 AAH65535:AAI65541 QL65535:QM65541 GP65535:GQ65541 WTB19:WTC25 WJF19:WJG25 VZJ19:VZK25 VPN19:VPO25 VFR19:VFS25 UVV19:UVW25 ULZ19:UMA25 UCD19:UCE25 TSH19:TSI25 TIL19:TIM25 SYP19:SYQ25 SOT19:SOU25 SEX19:SEY25 RVB19:RVC25 RLF19:RLG25 RBJ19:RBK25 QRN19:QRO25 QHR19:QHS25 PXV19:PXW25 PNZ19:POA25 PED19:PEE25 OUH19:OUI25 OKL19:OKM25 OAP19:OAQ25 NQT19:NQU25 NGX19:NGY25 MXB19:MXC25 MNF19:MNG25 MDJ19:MDK25 LTN19:LTO25 LJR19:LJS25 KZV19:KZW25 KPZ19:KQA25 KGD19:KGE25 JWH19:JWI25 JML19:JMM25 JCP19:JCQ25 IST19:ISU25 IIX19:IIY25 HZB19:HZC25 HPF19:HPG25 HFJ19:HFK25 GVN19:GVO25 GLR19:GLS25 GBV19:GBW25 FRZ19:FSA25 FID19:FIE25 EYH19:EYI25 EOL19:EOM25 EEP19:EEQ25 DUT19:DUU25 DKX19:DKY25 DBB19:DBC25 CRF19:CRG25 CHJ19:CHK25 BXN19:BXO25 BNR19:BNS25 BDV19:BDW25 ATZ19:AUA25 AKD19:AKE25 AAH19:AAI25 QL19:QM25 GP19:GQ25 WSW983027:WSX983027 WJA983027:WJB983027 VZE983027:VZF983027 VPI983027:VPJ983027 VFM983027:VFN983027 UVQ983027:UVR983027 ULU983027:ULV983027 UBY983027:UBZ983027 TSC983027:TSD983027 TIG983027:TIH983027 SYK983027:SYL983027 SOO983027:SOP983027 SES983027:SET983027 RUW983027:RUX983027 RLA983027:RLB983027 RBE983027:RBF983027 QRI983027:QRJ983027 QHM983027:QHN983027 PXQ983027:PXR983027 PNU983027:PNV983027 PDY983027:PDZ983027 OUC983027:OUD983027 OKG983027:OKH983027 OAK983027:OAL983027 NQO983027:NQP983027 NGS983027:NGT983027 MWW983027:MWX983027 MNA983027:MNB983027 MDE983027:MDF983027 LTI983027:LTJ983027 LJM983027:LJN983027 KZQ983027:KZR983027 KPU983027:KPV983027 KFY983027:KFZ983027 JWC983027:JWD983027 JMG983027:JMH983027 JCK983027:JCL983027 ISO983027:ISP983027 IIS983027:IIT983027 HYW983027:HYX983027 HPA983027:HPB983027 HFE983027:HFF983027 GVI983027:GVJ983027 GLM983027:GLN983027 GBQ983027:GBR983027 FRU983027:FRV983027 FHY983027:FHZ983027 EYC983027:EYD983027 EOG983027:EOH983027 EEK983027:EEL983027 DUO983027:DUP983027 DKS983027:DKT983027 DAW983027:DAX983027 CRA983027:CRB983027 CHE983027:CHF983027 BXI983027:BXJ983027 BNM983027:BNN983027 BDQ983027:BDR983027 ATU983027:ATV983027 AJY983027:AJZ983027 AAC983027:AAD983027 QG983027:QH983027 GK983027:GL983027 WSW917491:WSX917491 WJA917491:WJB917491 VZE917491:VZF917491 VPI917491:VPJ917491 VFM917491:VFN917491 UVQ917491:UVR917491 ULU917491:ULV917491 UBY917491:UBZ917491 TSC917491:TSD917491 TIG917491:TIH917491 SYK917491:SYL917491 SOO917491:SOP917491 SES917491:SET917491 RUW917491:RUX917491 RLA917491:RLB917491 RBE917491:RBF917491 QRI917491:QRJ917491 QHM917491:QHN917491 PXQ917491:PXR917491 PNU917491:PNV917491 PDY917491:PDZ917491 OUC917491:OUD917491 OKG917491:OKH917491 OAK917491:OAL917491 NQO917491:NQP917491 NGS917491:NGT917491 MWW917491:MWX917491 MNA917491:MNB917491 MDE917491:MDF917491 LTI917491:LTJ917491 LJM917491:LJN917491 KZQ917491:KZR917491 KPU917491:KPV917491 KFY917491:KFZ917491 JWC917491:JWD917491 JMG917491:JMH917491 JCK917491:JCL917491 ISO917491:ISP917491 IIS917491:IIT917491 HYW917491:HYX917491 HPA917491:HPB917491 HFE917491:HFF917491 GVI917491:GVJ917491 GLM917491:GLN917491 GBQ917491:GBR917491 FRU917491:FRV917491 FHY917491:FHZ917491 EYC917491:EYD917491 EOG917491:EOH917491 EEK917491:EEL917491 DUO917491:DUP917491 DKS917491:DKT917491 DAW917491:DAX917491 CRA917491:CRB917491 CHE917491:CHF917491 BXI917491:BXJ917491 BNM917491:BNN917491 BDQ917491:BDR917491 ATU917491:ATV917491 AJY917491:AJZ917491 AAC917491:AAD917491 QG917491:QH917491 GK917491:GL917491 WSW851955:WSX851955 WJA851955:WJB851955 VZE851955:VZF851955 VPI851955:VPJ851955 VFM851955:VFN851955 UVQ851955:UVR851955 ULU851955:ULV851955 UBY851955:UBZ851955 TSC851955:TSD851955 TIG851955:TIH851955 SYK851955:SYL851955 SOO851955:SOP851955 SES851955:SET851955 RUW851955:RUX851955 RLA851955:RLB851955 RBE851955:RBF851955 QRI851955:QRJ851955 QHM851955:QHN851955 PXQ851955:PXR851955 PNU851955:PNV851955 PDY851955:PDZ851955 OUC851955:OUD851955 OKG851955:OKH851955 OAK851955:OAL851955 NQO851955:NQP851955 NGS851955:NGT851955 MWW851955:MWX851955 MNA851955:MNB851955 MDE851955:MDF851955 LTI851955:LTJ851955 LJM851955:LJN851955 KZQ851955:KZR851955 KPU851955:KPV851955 KFY851955:KFZ851955 JWC851955:JWD851955 JMG851955:JMH851955 JCK851955:JCL851955 ISO851955:ISP851955 IIS851955:IIT851955 HYW851955:HYX851955 HPA851955:HPB851955 HFE851955:HFF851955 GVI851955:GVJ851955 GLM851955:GLN851955 GBQ851955:GBR851955 FRU851955:FRV851955 FHY851955:FHZ851955 EYC851955:EYD851955 EOG851955:EOH851955 EEK851955:EEL851955 DUO851955:DUP851955 DKS851955:DKT851955 DAW851955:DAX851955 CRA851955:CRB851955 CHE851955:CHF851955 BXI851955:BXJ851955 BNM851955:BNN851955 BDQ851955:BDR851955 ATU851955:ATV851955 AJY851955:AJZ851955 AAC851955:AAD851955 QG851955:QH851955 GK851955:GL851955 WSW786419:WSX786419 WJA786419:WJB786419 VZE786419:VZF786419 VPI786419:VPJ786419 VFM786419:VFN786419 UVQ786419:UVR786419 ULU786419:ULV786419 UBY786419:UBZ786419 TSC786419:TSD786419 TIG786419:TIH786419 SYK786419:SYL786419 SOO786419:SOP786419 SES786419:SET786419 RUW786419:RUX786419 RLA786419:RLB786419 RBE786419:RBF786419 QRI786419:QRJ786419 QHM786419:QHN786419 PXQ786419:PXR786419 PNU786419:PNV786419 PDY786419:PDZ786419 OUC786419:OUD786419 OKG786419:OKH786419 OAK786419:OAL786419 NQO786419:NQP786419 NGS786419:NGT786419 MWW786419:MWX786419 MNA786419:MNB786419 MDE786419:MDF786419 LTI786419:LTJ786419 LJM786419:LJN786419 KZQ786419:KZR786419 KPU786419:KPV786419 KFY786419:KFZ786419 JWC786419:JWD786419 JMG786419:JMH786419 JCK786419:JCL786419 ISO786419:ISP786419 IIS786419:IIT786419 HYW786419:HYX786419 HPA786419:HPB786419 HFE786419:HFF786419 GVI786419:GVJ786419 GLM786419:GLN786419 GBQ786419:GBR786419 FRU786419:FRV786419 FHY786419:FHZ786419 EYC786419:EYD786419 EOG786419:EOH786419 EEK786419:EEL786419 DUO786419:DUP786419 DKS786419:DKT786419 DAW786419:DAX786419 CRA786419:CRB786419 CHE786419:CHF786419 BXI786419:BXJ786419 BNM786419:BNN786419 BDQ786419:BDR786419 ATU786419:ATV786419 AJY786419:AJZ786419 AAC786419:AAD786419 QG786419:QH786419 GK786419:GL786419 WSW720883:WSX720883 WJA720883:WJB720883 VZE720883:VZF720883 VPI720883:VPJ720883 VFM720883:VFN720883 UVQ720883:UVR720883 ULU720883:ULV720883 UBY720883:UBZ720883 TSC720883:TSD720883 TIG720883:TIH720883 SYK720883:SYL720883 SOO720883:SOP720883 SES720883:SET720883 RUW720883:RUX720883 RLA720883:RLB720883 RBE720883:RBF720883 QRI720883:QRJ720883 QHM720883:QHN720883 PXQ720883:PXR720883 PNU720883:PNV720883 PDY720883:PDZ720883 OUC720883:OUD720883 OKG720883:OKH720883 OAK720883:OAL720883 NQO720883:NQP720883 NGS720883:NGT720883 MWW720883:MWX720883 MNA720883:MNB720883 MDE720883:MDF720883 LTI720883:LTJ720883 LJM720883:LJN720883 KZQ720883:KZR720883 KPU720883:KPV720883 KFY720883:KFZ720883 JWC720883:JWD720883 JMG720883:JMH720883 JCK720883:JCL720883 ISO720883:ISP720883 IIS720883:IIT720883 HYW720883:HYX720883 HPA720883:HPB720883 HFE720883:HFF720883 GVI720883:GVJ720883 GLM720883:GLN720883 GBQ720883:GBR720883 FRU720883:FRV720883 FHY720883:FHZ720883 EYC720883:EYD720883 EOG720883:EOH720883 EEK720883:EEL720883 DUO720883:DUP720883 DKS720883:DKT720883 DAW720883:DAX720883 CRA720883:CRB720883 CHE720883:CHF720883 BXI720883:BXJ720883 BNM720883:BNN720883 BDQ720883:BDR720883 ATU720883:ATV720883 AJY720883:AJZ720883 AAC720883:AAD720883 QG720883:QH720883 GK720883:GL720883 WSW655347:WSX655347 WJA655347:WJB655347 VZE655347:VZF655347 VPI655347:VPJ655347 VFM655347:VFN655347 UVQ655347:UVR655347 ULU655347:ULV655347 UBY655347:UBZ655347 TSC655347:TSD655347 TIG655347:TIH655347 SYK655347:SYL655347 SOO655347:SOP655347 SES655347:SET655347 RUW655347:RUX655347 RLA655347:RLB655347 RBE655347:RBF655347 QRI655347:QRJ655347 QHM655347:QHN655347 PXQ655347:PXR655347 PNU655347:PNV655347 PDY655347:PDZ655347 OUC655347:OUD655347 OKG655347:OKH655347 OAK655347:OAL655347 NQO655347:NQP655347 NGS655347:NGT655347 MWW655347:MWX655347 MNA655347:MNB655347 MDE655347:MDF655347 LTI655347:LTJ655347 LJM655347:LJN655347 KZQ655347:KZR655347 KPU655347:KPV655347 KFY655347:KFZ655347 JWC655347:JWD655347 JMG655347:JMH655347 JCK655347:JCL655347 ISO655347:ISP655347 IIS655347:IIT655347 HYW655347:HYX655347 HPA655347:HPB655347 HFE655347:HFF655347 GVI655347:GVJ655347 GLM655347:GLN655347 GBQ655347:GBR655347 FRU655347:FRV655347 FHY655347:FHZ655347 EYC655347:EYD655347 EOG655347:EOH655347 EEK655347:EEL655347 DUO655347:DUP655347 DKS655347:DKT655347 DAW655347:DAX655347 CRA655347:CRB655347 CHE655347:CHF655347 BXI655347:BXJ655347 BNM655347:BNN655347 BDQ655347:BDR655347 ATU655347:ATV655347 AJY655347:AJZ655347 AAC655347:AAD655347 QG655347:QH655347 GK655347:GL655347 WSW589811:WSX589811 WJA589811:WJB589811 VZE589811:VZF589811 VPI589811:VPJ589811 VFM589811:VFN589811 UVQ589811:UVR589811 ULU589811:ULV589811 UBY589811:UBZ589811 TSC589811:TSD589811 TIG589811:TIH589811 SYK589811:SYL589811 SOO589811:SOP589811 SES589811:SET589811 RUW589811:RUX589811 RLA589811:RLB589811 RBE589811:RBF589811 QRI589811:QRJ589811 QHM589811:QHN589811 PXQ589811:PXR589811 PNU589811:PNV589811 PDY589811:PDZ589811 OUC589811:OUD589811 OKG589811:OKH589811 OAK589811:OAL589811 NQO589811:NQP589811 NGS589811:NGT589811 MWW589811:MWX589811 MNA589811:MNB589811 MDE589811:MDF589811 LTI589811:LTJ589811 LJM589811:LJN589811 KZQ589811:KZR589811 KPU589811:KPV589811 KFY589811:KFZ589811 JWC589811:JWD589811 JMG589811:JMH589811 JCK589811:JCL589811 ISO589811:ISP589811 IIS589811:IIT589811 HYW589811:HYX589811 HPA589811:HPB589811 HFE589811:HFF589811 GVI589811:GVJ589811 GLM589811:GLN589811 GBQ589811:GBR589811 FRU589811:FRV589811 FHY589811:FHZ589811 EYC589811:EYD589811 EOG589811:EOH589811 EEK589811:EEL589811 DUO589811:DUP589811 DKS589811:DKT589811 DAW589811:DAX589811 CRA589811:CRB589811 CHE589811:CHF589811 BXI589811:BXJ589811 BNM589811:BNN589811 BDQ589811:BDR589811 ATU589811:ATV589811 AJY589811:AJZ589811 AAC589811:AAD589811 QG589811:QH589811 GK589811:GL589811 WSW524275:WSX524275 WJA524275:WJB524275 VZE524275:VZF524275 VPI524275:VPJ524275 VFM524275:VFN524275 UVQ524275:UVR524275 ULU524275:ULV524275 UBY524275:UBZ524275 TSC524275:TSD524275 TIG524275:TIH524275 SYK524275:SYL524275 SOO524275:SOP524275 SES524275:SET524275 RUW524275:RUX524275 RLA524275:RLB524275 RBE524275:RBF524275 QRI524275:QRJ524275 QHM524275:QHN524275 PXQ524275:PXR524275 PNU524275:PNV524275 PDY524275:PDZ524275 OUC524275:OUD524275 OKG524275:OKH524275 OAK524275:OAL524275 NQO524275:NQP524275 NGS524275:NGT524275 MWW524275:MWX524275 MNA524275:MNB524275 MDE524275:MDF524275 LTI524275:LTJ524275 LJM524275:LJN524275 KZQ524275:KZR524275 KPU524275:KPV524275 KFY524275:KFZ524275 JWC524275:JWD524275 JMG524275:JMH524275 JCK524275:JCL524275 ISO524275:ISP524275 IIS524275:IIT524275 HYW524275:HYX524275 HPA524275:HPB524275 HFE524275:HFF524275 GVI524275:GVJ524275 GLM524275:GLN524275 GBQ524275:GBR524275 FRU524275:FRV524275 FHY524275:FHZ524275 EYC524275:EYD524275 EOG524275:EOH524275 EEK524275:EEL524275 DUO524275:DUP524275 DKS524275:DKT524275 DAW524275:DAX524275 CRA524275:CRB524275 CHE524275:CHF524275 BXI524275:BXJ524275 BNM524275:BNN524275 BDQ524275:BDR524275 ATU524275:ATV524275 AJY524275:AJZ524275 AAC524275:AAD524275 QG524275:QH524275 GK524275:GL524275 WSW458739:WSX458739 WJA458739:WJB458739 VZE458739:VZF458739 VPI458739:VPJ458739 VFM458739:VFN458739 UVQ458739:UVR458739 ULU458739:ULV458739 UBY458739:UBZ458739 TSC458739:TSD458739 TIG458739:TIH458739 SYK458739:SYL458739 SOO458739:SOP458739 SES458739:SET458739 RUW458739:RUX458739 RLA458739:RLB458739 RBE458739:RBF458739 QRI458739:QRJ458739 QHM458739:QHN458739 PXQ458739:PXR458739 PNU458739:PNV458739 PDY458739:PDZ458739 OUC458739:OUD458739 OKG458739:OKH458739 OAK458739:OAL458739 NQO458739:NQP458739 NGS458739:NGT458739 MWW458739:MWX458739 MNA458739:MNB458739 MDE458739:MDF458739 LTI458739:LTJ458739 LJM458739:LJN458739 KZQ458739:KZR458739 KPU458739:KPV458739 KFY458739:KFZ458739 JWC458739:JWD458739 JMG458739:JMH458739 JCK458739:JCL458739 ISO458739:ISP458739 IIS458739:IIT458739 HYW458739:HYX458739 HPA458739:HPB458739 HFE458739:HFF458739 GVI458739:GVJ458739 GLM458739:GLN458739 GBQ458739:GBR458739 FRU458739:FRV458739 FHY458739:FHZ458739 EYC458739:EYD458739 EOG458739:EOH458739 EEK458739:EEL458739 DUO458739:DUP458739 DKS458739:DKT458739 DAW458739:DAX458739 CRA458739:CRB458739 CHE458739:CHF458739 BXI458739:BXJ458739 BNM458739:BNN458739 BDQ458739:BDR458739 ATU458739:ATV458739 AJY458739:AJZ458739 AAC458739:AAD458739 QG458739:QH458739 GK458739:GL458739 WSW393203:WSX393203 WJA393203:WJB393203 VZE393203:VZF393203 VPI393203:VPJ393203 VFM393203:VFN393203 UVQ393203:UVR393203 ULU393203:ULV393203 UBY393203:UBZ393203 TSC393203:TSD393203 TIG393203:TIH393203 SYK393203:SYL393203 SOO393203:SOP393203 SES393203:SET393203 RUW393203:RUX393203 RLA393203:RLB393203 RBE393203:RBF393203 QRI393203:QRJ393203 QHM393203:QHN393203 PXQ393203:PXR393203 PNU393203:PNV393203 PDY393203:PDZ393203 OUC393203:OUD393203 OKG393203:OKH393203 OAK393203:OAL393203 NQO393203:NQP393203 NGS393203:NGT393203 MWW393203:MWX393203 MNA393203:MNB393203 MDE393203:MDF393203 LTI393203:LTJ393203 LJM393203:LJN393203 KZQ393203:KZR393203 KPU393203:KPV393203 KFY393203:KFZ393203 JWC393203:JWD393203 JMG393203:JMH393203 JCK393203:JCL393203 ISO393203:ISP393203 IIS393203:IIT393203 HYW393203:HYX393203 HPA393203:HPB393203 HFE393203:HFF393203 GVI393203:GVJ393203 GLM393203:GLN393203 GBQ393203:GBR393203 FRU393203:FRV393203 FHY393203:FHZ393203 EYC393203:EYD393203 EOG393203:EOH393203 EEK393203:EEL393203 DUO393203:DUP393203 DKS393203:DKT393203 DAW393203:DAX393203 CRA393203:CRB393203 CHE393203:CHF393203 BXI393203:BXJ393203 BNM393203:BNN393203 BDQ393203:BDR393203 ATU393203:ATV393203 AJY393203:AJZ393203 AAC393203:AAD393203 QG393203:QH393203 GK393203:GL393203 WSW327667:WSX327667 WJA327667:WJB327667 VZE327667:VZF327667 VPI327667:VPJ327667 VFM327667:VFN327667 UVQ327667:UVR327667 ULU327667:ULV327667 UBY327667:UBZ327667 TSC327667:TSD327667 TIG327667:TIH327667 SYK327667:SYL327667 SOO327667:SOP327667 SES327667:SET327667 RUW327667:RUX327667 RLA327667:RLB327667 RBE327667:RBF327667 QRI327667:QRJ327667 QHM327667:QHN327667 PXQ327667:PXR327667 PNU327667:PNV327667 PDY327667:PDZ327667 OUC327667:OUD327667 OKG327667:OKH327667 OAK327667:OAL327667 NQO327667:NQP327667 NGS327667:NGT327667 MWW327667:MWX327667 MNA327667:MNB327667 MDE327667:MDF327667 LTI327667:LTJ327667 LJM327667:LJN327667 KZQ327667:KZR327667 KPU327667:KPV327667 KFY327667:KFZ327667 JWC327667:JWD327667 JMG327667:JMH327667 JCK327667:JCL327667 ISO327667:ISP327667 IIS327667:IIT327667 HYW327667:HYX327667 HPA327667:HPB327667 HFE327667:HFF327667 GVI327667:GVJ327667 GLM327667:GLN327667 GBQ327667:GBR327667 FRU327667:FRV327667 FHY327667:FHZ327667 EYC327667:EYD327667 EOG327667:EOH327667 EEK327667:EEL327667 DUO327667:DUP327667 DKS327667:DKT327667 DAW327667:DAX327667 CRA327667:CRB327667 CHE327667:CHF327667 BXI327667:BXJ327667 BNM327667:BNN327667 BDQ327667:BDR327667 ATU327667:ATV327667 AJY327667:AJZ327667 AAC327667:AAD327667 QG327667:QH327667 GK327667:GL327667 WSW262131:WSX262131 WJA262131:WJB262131 VZE262131:VZF262131 VPI262131:VPJ262131 VFM262131:VFN262131 UVQ262131:UVR262131 ULU262131:ULV262131 UBY262131:UBZ262131 TSC262131:TSD262131 TIG262131:TIH262131 SYK262131:SYL262131 SOO262131:SOP262131 SES262131:SET262131 RUW262131:RUX262131 RLA262131:RLB262131 RBE262131:RBF262131 QRI262131:QRJ262131 QHM262131:QHN262131 PXQ262131:PXR262131 PNU262131:PNV262131 PDY262131:PDZ262131 OUC262131:OUD262131 OKG262131:OKH262131 OAK262131:OAL262131 NQO262131:NQP262131 NGS262131:NGT262131 MWW262131:MWX262131 MNA262131:MNB262131 MDE262131:MDF262131 LTI262131:LTJ262131 LJM262131:LJN262131 KZQ262131:KZR262131 KPU262131:KPV262131 KFY262131:KFZ262131 JWC262131:JWD262131 JMG262131:JMH262131 JCK262131:JCL262131 ISO262131:ISP262131 IIS262131:IIT262131 HYW262131:HYX262131 HPA262131:HPB262131 HFE262131:HFF262131 GVI262131:GVJ262131 GLM262131:GLN262131 GBQ262131:GBR262131 FRU262131:FRV262131 FHY262131:FHZ262131 EYC262131:EYD262131 EOG262131:EOH262131 EEK262131:EEL262131 DUO262131:DUP262131 DKS262131:DKT262131 DAW262131:DAX262131 CRA262131:CRB262131 CHE262131:CHF262131 BXI262131:BXJ262131 BNM262131:BNN262131 BDQ262131:BDR262131 ATU262131:ATV262131 AJY262131:AJZ262131 AAC262131:AAD262131 QG262131:QH262131 GK262131:GL262131 WSW196595:WSX196595 WJA196595:WJB196595 VZE196595:VZF196595 VPI196595:VPJ196595 VFM196595:VFN196595 UVQ196595:UVR196595 ULU196595:ULV196595 UBY196595:UBZ196595 TSC196595:TSD196595 TIG196595:TIH196595 SYK196595:SYL196595 SOO196595:SOP196595 SES196595:SET196595 RUW196595:RUX196595 RLA196595:RLB196595 RBE196595:RBF196595 QRI196595:QRJ196595 QHM196595:QHN196595 PXQ196595:PXR196595 PNU196595:PNV196595 PDY196595:PDZ196595 OUC196595:OUD196595 OKG196595:OKH196595 OAK196595:OAL196595 NQO196595:NQP196595 NGS196595:NGT196595 MWW196595:MWX196595 MNA196595:MNB196595 MDE196595:MDF196595 LTI196595:LTJ196595 LJM196595:LJN196595 KZQ196595:KZR196595 KPU196595:KPV196595 KFY196595:KFZ196595 JWC196595:JWD196595 JMG196595:JMH196595 JCK196595:JCL196595 ISO196595:ISP196595 IIS196595:IIT196595 HYW196595:HYX196595 HPA196595:HPB196595 HFE196595:HFF196595 GVI196595:GVJ196595 GLM196595:GLN196595 GBQ196595:GBR196595 FRU196595:FRV196595 FHY196595:FHZ196595 EYC196595:EYD196595 EOG196595:EOH196595 EEK196595:EEL196595 DUO196595:DUP196595 DKS196595:DKT196595 DAW196595:DAX196595 CRA196595:CRB196595 CHE196595:CHF196595 BXI196595:BXJ196595 BNM196595:BNN196595 BDQ196595:BDR196595 ATU196595:ATV196595 AJY196595:AJZ196595 AAC196595:AAD196595 QG196595:QH196595 GK196595:GL196595 WSW131059:WSX131059 WJA131059:WJB131059 VZE131059:VZF131059 VPI131059:VPJ131059 VFM131059:VFN131059 UVQ131059:UVR131059 ULU131059:ULV131059 UBY131059:UBZ131059 TSC131059:TSD131059 TIG131059:TIH131059 SYK131059:SYL131059 SOO131059:SOP131059 SES131059:SET131059 RUW131059:RUX131059 RLA131059:RLB131059 RBE131059:RBF131059 QRI131059:QRJ131059 QHM131059:QHN131059 PXQ131059:PXR131059 PNU131059:PNV131059 PDY131059:PDZ131059 OUC131059:OUD131059 OKG131059:OKH131059 OAK131059:OAL131059 NQO131059:NQP131059 NGS131059:NGT131059 MWW131059:MWX131059 MNA131059:MNB131059 MDE131059:MDF131059 LTI131059:LTJ131059 LJM131059:LJN131059 KZQ131059:KZR131059 KPU131059:KPV131059 KFY131059:KFZ131059 JWC131059:JWD131059 JMG131059:JMH131059 JCK131059:JCL131059 ISO131059:ISP131059 IIS131059:IIT131059 HYW131059:HYX131059 HPA131059:HPB131059 HFE131059:HFF131059 GVI131059:GVJ131059 GLM131059:GLN131059 GBQ131059:GBR131059 FRU131059:FRV131059 FHY131059:FHZ131059 EYC131059:EYD131059 EOG131059:EOH131059 EEK131059:EEL131059 DUO131059:DUP131059 DKS131059:DKT131059 DAW131059:DAX131059 CRA131059:CRB131059 CHE131059:CHF131059 BXI131059:BXJ131059 BNM131059:BNN131059 BDQ131059:BDR131059 ATU131059:ATV131059 AJY131059:AJZ131059 AAC131059:AAD131059 QG131059:QH131059 GK131059:GL131059 WSW65523:WSX65523 WJA65523:WJB65523 VZE65523:VZF65523 VPI65523:VPJ65523 VFM65523:VFN65523 UVQ65523:UVR65523 ULU65523:ULV65523 UBY65523:UBZ65523 TSC65523:TSD65523 TIG65523:TIH65523 SYK65523:SYL65523 SOO65523:SOP65523 SES65523:SET65523 RUW65523:RUX65523 RLA65523:RLB65523 RBE65523:RBF65523 QRI65523:QRJ65523 QHM65523:QHN65523 PXQ65523:PXR65523 PNU65523:PNV65523 PDY65523:PDZ65523 OUC65523:OUD65523 OKG65523:OKH65523 OAK65523:OAL65523 NQO65523:NQP65523 NGS65523:NGT65523 MWW65523:MWX65523 MNA65523:MNB65523 MDE65523:MDF65523 LTI65523:LTJ65523 LJM65523:LJN65523 KZQ65523:KZR65523 KPU65523:KPV65523 KFY65523:KFZ65523 JWC65523:JWD65523 JMG65523:JMH65523 JCK65523:JCL65523 ISO65523:ISP65523 IIS65523:IIT65523 HYW65523:HYX65523 HPA65523:HPB65523 HFE65523:HFF65523 GVI65523:GVJ65523 GLM65523:GLN65523 GBQ65523:GBR65523 FRU65523:FRV65523 FHY65523:FHZ65523 EYC65523:EYD65523 EOG65523:EOH65523 EEK65523:EEL65523 DUO65523:DUP65523 DKS65523:DKT65523 DAW65523:DAX65523 CRA65523:CRB65523 CHE65523:CHF65523 BXI65523:BXJ65523 BNM65523:BNN65523 BDQ65523:BDR65523 ATU65523:ATV65523 AJY65523:AJZ65523 AAC65523:AAD65523 QG65523:QH65523 GK65523:GL65523 WSW10:WSX10 WJA10:WJB10 VZE10:VZF10 VPI10:VPJ10 VFM10:VFN10 UVQ10:UVR10 ULU10:ULV10 UBY10:UBZ10 TSC10:TSD10 TIG10:TIH10 SYK10:SYL10 SOO10:SOP10 SES10:SET10 RUW10:RUX10 RLA10:RLB10 RBE10:RBF10 QRI10:QRJ10 QHM10:QHN10 PXQ10:PXR10 PNU10:PNV10 PDY10:PDZ10 OUC10:OUD10 OKG10:OKH10 OAK10:OAL10 NQO10:NQP10 NGS10:NGT10 MWW10:MWX10 MNA10:MNB10 MDE10:MDF10 LTI10:LTJ10 LJM10:LJN10 KZQ10:KZR10 KPU10:KPV10 KFY10:KFZ10 JWC10:JWD10 JMG10:JMH10 JCK10:JCL10 ISO10:ISP10 IIS10:IIT10 HYW10:HYX10 HPA10:HPB10 HFE10:HFF10 GVI10:GVJ10 GLM10:GLN10 GBQ10:GBR10 FRU10:FRV10 FHY10:FHZ10 EYC10:EYD10 EOG10:EOH10 EEK10:EEL10 DUO10:DUP10 DKS10:DKT10 DAW10:DAX10 CRA10:CRB10 CHE10:CHF10 BXI10:BXJ10 BNM10:BNN10 BDQ10:BDR10 ATU10:ATV10 AJY10:AJZ10 AAC10:AAD10 QG10:QH10 GK10:GL10 WTB983051:WTC983051 WJF983051:WJG983051 VZJ983051:VZK983051 VPN983051:VPO983051 VFR983051:VFS983051 UVV983051:UVW983051 ULZ983051:UMA983051 UCD983051:UCE983051 TSH983051:TSI983051 TIL983051:TIM983051 SYP983051:SYQ983051 SOT983051:SOU983051 SEX983051:SEY983051 RVB983051:RVC983051 RLF983051:RLG983051 RBJ983051:RBK983051 QRN983051:QRO983051 QHR983051:QHS983051 PXV983051:PXW983051 PNZ983051:POA983051 PED983051:PEE983051 OUH983051:OUI983051 OKL983051:OKM983051 OAP983051:OAQ983051 NQT983051:NQU983051 NGX983051:NGY983051 MXB983051:MXC983051 MNF983051:MNG983051 MDJ983051:MDK983051 LTN983051:LTO983051 LJR983051:LJS983051 KZV983051:KZW983051 KPZ983051:KQA983051 KGD983051:KGE983051 JWH983051:JWI983051 JML983051:JMM983051 JCP983051:JCQ983051 IST983051:ISU983051 IIX983051:IIY983051 HZB983051:HZC983051 HPF983051:HPG983051 HFJ983051:HFK983051 GVN983051:GVO983051 GLR983051:GLS983051 GBV983051:GBW983051 FRZ983051:FSA983051 FID983051:FIE983051 EYH983051:EYI983051 EOL983051:EOM983051 EEP983051:EEQ983051 DUT983051:DUU983051 DKX983051:DKY983051 DBB983051:DBC983051 CRF983051:CRG983051 CHJ983051:CHK983051 BXN983051:BXO983051 BNR983051:BNS983051 BDV983051:BDW983051 ATZ983051:AUA983051 AKD983051:AKE983051 AAH983051:AAI983051 QL983051:QM983051 GP983051:GQ983051 WTB917515:WTC917515 WJF917515:WJG917515 VZJ917515:VZK917515 VPN917515:VPO917515 VFR917515:VFS917515 UVV917515:UVW917515 ULZ917515:UMA917515 UCD917515:UCE917515 TSH917515:TSI917515 TIL917515:TIM917515 SYP917515:SYQ917515 SOT917515:SOU917515 SEX917515:SEY917515 RVB917515:RVC917515 RLF917515:RLG917515 RBJ917515:RBK917515 QRN917515:QRO917515 QHR917515:QHS917515 PXV917515:PXW917515 PNZ917515:POA917515 PED917515:PEE917515 OUH917515:OUI917515 OKL917515:OKM917515 OAP917515:OAQ917515 NQT917515:NQU917515 NGX917515:NGY917515 MXB917515:MXC917515 MNF917515:MNG917515 MDJ917515:MDK917515 LTN917515:LTO917515 LJR917515:LJS917515 KZV917515:KZW917515 KPZ917515:KQA917515 KGD917515:KGE917515 JWH917515:JWI917515 JML917515:JMM917515 JCP917515:JCQ917515 IST917515:ISU917515 IIX917515:IIY917515 HZB917515:HZC917515 HPF917515:HPG917515 HFJ917515:HFK917515 GVN917515:GVO917515 GLR917515:GLS917515 GBV917515:GBW917515 FRZ917515:FSA917515 FID917515:FIE917515 EYH917515:EYI917515 EOL917515:EOM917515 EEP917515:EEQ917515 DUT917515:DUU917515 DKX917515:DKY917515 DBB917515:DBC917515 CRF917515:CRG917515 CHJ917515:CHK917515 BXN917515:BXO917515 BNR917515:BNS917515 BDV917515:BDW917515 ATZ917515:AUA917515 AKD917515:AKE917515 AAH917515:AAI917515 QL917515:QM917515 GP917515:GQ917515 WTB851979:WTC851979 WJF851979:WJG851979 VZJ851979:VZK851979 VPN851979:VPO851979 VFR851979:VFS851979 UVV851979:UVW851979 ULZ851979:UMA851979 UCD851979:UCE851979 TSH851979:TSI851979 TIL851979:TIM851979 SYP851979:SYQ851979 SOT851979:SOU851979 SEX851979:SEY851979 RVB851979:RVC851979 RLF851979:RLG851979 RBJ851979:RBK851979 QRN851979:QRO851979 QHR851979:QHS851979 PXV851979:PXW851979 PNZ851979:POA851979 PED851979:PEE851979 OUH851979:OUI851979 OKL851979:OKM851979 OAP851979:OAQ851979 NQT851979:NQU851979 NGX851979:NGY851979 MXB851979:MXC851979 MNF851979:MNG851979 MDJ851979:MDK851979 LTN851979:LTO851979 LJR851979:LJS851979 KZV851979:KZW851979 KPZ851979:KQA851979 KGD851979:KGE851979 JWH851979:JWI851979 JML851979:JMM851979 JCP851979:JCQ851979 IST851979:ISU851979 IIX851979:IIY851979 HZB851979:HZC851979 HPF851979:HPG851979 HFJ851979:HFK851979 GVN851979:GVO851979 GLR851979:GLS851979 GBV851979:GBW851979 FRZ851979:FSA851979 FID851979:FIE851979 EYH851979:EYI851979 EOL851979:EOM851979 EEP851979:EEQ851979 DUT851979:DUU851979 DKX851979:DKY851979 DBB851979:DBC851979 CRF851979:CRG851979 CHJ851979:CHK851979 BXN851979:BXO851979 BNR851979:BNS851979 BDV851979:BDW851979 ATZ851979:AUA851979 AKD851979:AKE851979 AAH851979:AAI851979 QL851979:QM851979 GP851979:GQ851979 WTB786443:WTC786443 WJF786443:WJG786443 VZJ786443:VZK786443 VPN786443:VPO786443 VFR786443:VFS786443 UVV786443:UVW786443 ULZ786443:UMA786443 UCD786443:UCE786443 TSH786443:TSI786443 TIL786443:TIM786443 SYP786443:SYQ786443 SOT786443:SOU786443 SEX786443:SEY786443 RVB786443:RVC786443 RLF786443:RLG786443 RBJ786443:RBK786443 QRN786443:QRO786443 QHR786443:QHS786443 PXV786443:PXW786443 PNZ786443:POA786443 PED786443:PEE786443 OUH786443:OUI786443 OKL786443:OKM786443 OAP786443:OAQ786443 NQT786443:NQU786443 NGX786443:NGY786443 MXB786443:MXC786443 MNF786443:MNG786443 MDJ786443:MDK786443 LTN786443:LTO786443 LJR786443:LJS786443 KZV786443:KZW786443 KPZ786443:KQA786443 KGD786443:KGE786443 JWH786443:JWI786443 JML786443:JMM786443 JCP786443:JCQ786443 IST786443:ISU786443 IIX786443:IIY786443 HZB786443:HZC786443 HPF786443:HPG786443 HFJ786443:HFK786443 GVN786443:GVO786443 GLR786443:GLS786443 GBV786443:GBW786443 FRZ786443:FSA786443 FID786443:FIE786443 EYH786443:EYI786443 EOL786443:EOM786443 EEP786443:EEQ786443 DUT786443:DUU786443 DKX786443:DKY786443 DBB786443:DBC786443 CRF786443:CRG786443 CHJ786443:CHK786443 BXN786443:BXO786443 BNR786443:BNS786443 BDV786443:BDW786443 ATZ786443:AUA786443 AKD786443:AKE786443 AAH786443:AAI786443 QL786443:QM786443 GP786443:GQ786443 WTB720907:WTC720907 WJF720907:WJG720907 VZJ720907:VZK720907 VPN720907:VPO720907 VFR720907:VFS720907 UVV720907:UVW720907 ULZ720907:UMA720907 UCD720907:UCE720907 TSH720907:TSI720907 TIL720907:TIM720907 SYP720907:SYQ720907 SOT720907:SOU720907 SEX720907:SEY720907 RVB720907:RVC720907 RLF720907:RLG720907 RBJ720907:RBK720907 QRN720907:QRO720907 QHR720907:QHS720907 PXV720907:PXW720907 PNZ720907:POA720907 PED720907:PEE720907 OUH720907:OUI720907 OKL720907:OKM720907 OAP720907:OAQ720907 NQT720907:NQU720907 NGX720907:NGY720907 MXB720907:MXC720907 MNF720907:MNG720907 MDJ720907:MDK720907 LTN720907:LTO720907 LJR720907:LJS720907 KZV720907:KZW720907 KPZ720907:KQA720907 KGD720907:KGE720907 JWH720907:JWI720907 JML720907:JMM720907 JCP720907:JCQ720907 IST720907:ISU720907 IIX720907:IIY720907 HZB720907:HZC720907 HPF720907:HPG720907 HFJ720907:HFK720907 GVN720907:GVO720907 GLR720907:GLS720907 GBV720907:GBW720907 FRZ720907:FSA720907 FID720907:FIE720907 EYH720907:EYI720907 EOL720907:EOM720907 EEP720907:EEQ720907 DUT720907:DUU720907 DKX720907:DKY720907 DBB720907:DBC720907 CRF720907:CRG720907 CHJ720907:CHK720907 BXN720907:BXO720907 BNR720907:BNS720907 BDV720907:BDW720907 ATZ720907:AUA720907 AKD720907:AKE720907 AAH720907:AAI720907 QL720907:QM720907 GP720907:GQ720907 WTB655371:WTC655371 WJF655371:WJG655371 VZJ655371:VZK655371 VPN655371:VPO655371 VFR655371:VFS655371 UVV655371:UVW655371 ULZ655371:UMA655371 UCD655371:UCE655371 TSH655371:TSI655371 TIL655371:TIM655371 SYP655371:SYQ655371 SOT655371:SOU655371 SEX655371:SEY655371 RVB655371:RVC655371 RLF655371:RLG655371 RBJ655371:RBK655371 QRN655371:QRO655371 QHR655371:QHS655371 PXV655371:PXW655371 PNZ655371:POA655371 PED655371:PEE655371 OUH655371:OUI655371 OKL655371:OKM655371 OAP655371:OAQ655371 NQT655371:NQU655371 NGX655371:NGY655371 MXB655371:MXC655371 MNF655371:MNG655371 MDJ655371:MDK655371 LTN655371:LTO655371 LJR655371:LJS655371 KZV655371:KZW655371 KPZ655371:KQA655371 KGD655371:KGE655371 JWH655371:JWI655371 JML655371:JMM655371 JCP655371:JCQ655371 IST655371:ISU655371 IIX655371:IIY655371 HZB655371:HZC655371 HPF655371:HPG655371 HFJ655371:HFK655371 GVN655371:GVO655371 GLR655371:GLS655371 GBV655371:GBW655371 FRZ655371:FSA655371 FID655371:FIE655371 EYH655371:EYI655371 EOL655371:EOM655371 EEP655371:EEQ655371 DUT655371:DUU655371 DKX655371:DKY655371 DBB655371:DBC655371 CRF655371:CRG655371 CHJ655371:CHK655371 BXN655371:BXO655371 BNR655371:BNS655371 BDV655371:BDW655371 ATZ655371:AUA655371 AKD655371:AKE655371 AAH655371:AAI655371 QL655371:QM655371 GP655371:GQ655371 WTB589835:WTC589835 WJF589835:WJG589835 VZJ589835:VZK589835 VPN589835:VPO589835 VFR589835:VFS589835 UVV589835:UVW589835 ULZ589835:UMA589835 UCD589835:UCE589835 TSH589835:TSI589835 TIL589835:TIM589835 SYP589835:SYQ589835 SOT589835:SOU589835 SEX589835:SEY589835 RVB589835:RVC589835 RLF589835:RLG589835 RBJ589835:RBK589835 QRN589835:QRO589835 QHR589835:QHS589835 PXV589835:PXW589835 PNZ589835:POA589835 PED589835:PEE589835 OUH589835:OUI589835 OKL589835:OKM589835 OAP589835:OAQ589835 NQT589835:NQU589835 NGX589835:NGY589835 MXB589835:MXC589835 MNF589835:MNG589835 MDJ589835:MDK589835 LTN589835:LTO589835 LJR589835:LJS589835 KZV589835:KZW589835 KPZ589835:KQA589835 KGD589835:KGE589835 JWH589835:JWI589835 JML589835:JMM589835 JCP589835:JCQ589835 IST589835:ISU589835 IIX589835:IIY589835 HZB589835:HZC589835 HPF589835:HPG589835 HFJ589835:HFK589835 GVN589835:GVO589835 GLR589835:GLS589835 GBV589835:GBW589835 FRZ589835:FSA589835 FID589835:FIE589835 EYH589835:EYI589835 EOL589835:EOM589835 EEP589835:EEQ589835 DUT589835:DUU589835 DKX589835:DKY589835 DBB589835:DBC589835 CRF589835:CRG589835 CHJ589835:CHK589835 BXN589835:BXO589835 BNR589835:BNS589835 BDV589835:BDW589835 ATZ589835:AUA589835 AKD589835:AKE589835 AAH589835:AAI589835 QL589835:QM589835 GP589835:GQ589835 WTB524299:WTC524299 WJF524299:WJG524299 VZJ524299:VZK524299 VPN524299:VPO524299 VFR524299:VFS524299 UVV524299:UVW524299 ULZ524299:UMA524299 UCD524299:UCE524299 TSH524299:TSI524299 TIL524299:TIM524299 SYP524299:SYQ524299 SOT524299:SOU524299 SEX524299:SEY524299 RVB524299:RVC524299 RLF524299:RLG524299 RBJ524299:RBK524299 QRN524299:QRO524299 QHR524299:QHS524299 PXV524299:PXW524299 PNZ524299:POA524299 PED524299:PEE524299 OUH524299:OUI524299 OKL524299:OKM524299 OAP524299:OAQ524299 NQT524299:NQU524299 NGX524299:NGY524299 MXB524299:MXC524299 MNF524299:MNG524299 MDJ524299:MDK524299 LTN524299:LTO524299 LJR524299:LJS524299 KZV524299:KZW524299 KPZ524299:KQA524299 KGD524299:KGE524299 JWH524299:JWI524299 JML524299:JMM524299 JCP524299:JCQ524299 IST524299:ISU524299 IIX524299:IIY524299 HZB524299:HZC524299 HPF524299:HPG524299 HFJ524299:HFK524299 GVN524299:GVO524299 GLR524299:GLS524299 GBV524299:GBW524299 FRZ524299:FSA524299 FID524299:FIE524299 EYH524299:EYI524299 EOL524299:EOM524299 EEP524299:EEQ524299 DUT524299:DUU524299 DKX524299:DKY524299 DBB524299:DBC524299 CRF524299:CRG524299 CHJ524299:CHK524299 BXN524299:BXO524299 BNR524299:BNS524299 BDV524299:BDW524299 ATZ524299:AUA524299 AKD524299:AKE524299 AAH524299:AAI524299 QL524299:QM524299 GP524299:GQ524299 WTB458763:WTC458763 WJF458763:WJG458763 VZJ458763:VZK458763 VPN458763:VPO458763 VFR458763:VFS458763 UVV458763:UVW458763 ULZ458763:UMA458763 UCD458763:UCE458763 TSH458763:TSI458763 TIL458763:TIM458763 SYP458763:SYQ458763 SOT458763:SOU458763 SEX458763:SEY458763 RVB458763:RVC458763 RLF458763:RLG458763 RBJ458763:RBK458763 QRN458763:QRO458763 QHR458763:QHS458763 PXV458763:PXW458763 PNZ458763:POA458763 PED458763:PEE458763 OUH458763:OUI458763 OKL458763:OKM458763 OAP458763:OAQ458763 NQT458763:NQU458763 NGX458763:NGY458763 MXB458763:MXC458763 MNF458763:MNG458763 MDJ458763:MDK458763 LTN458763:LTO458763 LJR458763:LJS458763 KZV458763:KZW458763 KPZ458763:KQA458763 KGD458763:KGE458763 JWH458763:JWI458763 JML458763:JMM458763 JCP458763:JCQ458763 IST458763:ISU458763 IIX458763:IIY458763 HZB458763:HZC458763 HPF458763:HPG458763 HFJ458763:HFK458763 GVN458763:GVO458763 GLR458763:GLS458763 GBV458763:GBW458763 FRZ458763:FSA458763 FID458763:FIE458763 EYH458763:EYI458763 EOL458763:EOM458763 EEP458763:EEQ458763 DUT458763:DUU458763 DKX458763:DKY458763 DBB458763:DBC458763 CRF458763:CRG458763 CHJ458763:CHK458763 BXN458763:BXO458763 BNR458763:BNS458763 BDV458763:BDW458763 ATZ458763:AUA458763 AKD458763:AKE458763 AAH458763:AAI458763 QL458763:QM458763 GP458763:GQ458763 WTB393227:WTC393227 WJF393227:WJG393227 VZJ393227:VZK393227 VPN393227:VPO393227 VFR393227:VFS393227 UVV393227:UVW393227 ULZ393227:UMA393227 UCD393227:UCE393227 TSH393227:TSI393227 TIL393227:TIM393227 SYP393227:SYQ393227 SOT393227:SOU393227 SEX393227:SEY393227 RVB393227:RVC393227 RLF393227:RLG393227 RBJ393227:RBK393227 QRN393227:QRO393227 QHR393227:QHS393227 PXV393227:PXW393227 PNZ393227:POA393227 PED393227:PEE393227 OUH393227:OUI393227 OKL393227:OKM393227 OAP393227:OAQ393227 NQT393227:NQU393227 NGX393227:NGY393227 MXB393227:MXC393227 MNF393227:MNG393227 MDJ393227:MDK393227 LTN393227:LTO393227 LJR393227:LJS393227 KZV393227:KZW393227 KPZ393227:KQA393227 KGD393227:KGE393227 JWH393227:JWI393227 JML393227:JMM393227 JCP393227:JCQ393227 IST393227:ISU393227 IIX393227:IIY393227 HZB393227:HZC393227 HPF393227:HPG393227 HFJ393227:HFK393227 GVN393227:GVO393227 GLR393227:GLS393227 GBV393227:GBW393227 FRZ393227:FSA393227 FID393227:FIE393227 EYH393227:EYI393227 EOL393227:EOM393227 EEP393227:EEQ393227 DUT393227:DUU393227 DKX393227:DKY393227 DBB393227:DBC393227 CRF393227:CRG393227 CHJ393227:CHK393227 BXN393227:BXO393227 BNR393227:BNS393227 BDV393227:BDW393227 ATZ393227:AUA393227 AKD393227:AKE393227 AAH393227:AAI393227 QL393227:QM393227 GP393227:GQ393227 WTB327691:WTC327691 WJF327691:WJG327691 VZJ327691:VZK327691 VPN327691:VPO327691 VFR327691:VFS327691 UVV327691:UVW327691 ULZ327691:UMA327691 UCD327691:UCE327691 TSH327691:TSI327691 TIL327691:TIM327691 SYP327691:SYQ327691 SOT327691:SOU327691 SEX327691:SEY327691 RVB327691:RVC327691 RLF327691:RLG327691 RBJ327691:RBK327691 QRN327691:QRO327691 QHR327691:QHS327691 PXV327691:PXW327691 PNZ327691:POA327691 PED327691:PEE327691 OUH327691:OUI327691 OKL327691:OKM327691 OAP327691:OAQ327691 NQT327691:NQU327691 NGX327691:NGY327691 MXB327691:MXC327691 MNF327691:MNG327691 MDJ327691:MDK327691 LTN327691:LTO327691 LJR327691:LJS327691 KZV327691:KZW327691 KPZ327691:KQA327691 KGD327691:KGE327691 JWH327691:JWI327691 JML327691:JMM327691 JCP327691:JCQ327691 IST327691:ISU327691 IIX327691:IIY327691 HZB327691:HZC327691 HPF327691:HPG327691 HFJ327691:HFK327691 GVN327691:GVO327691 GLR327691:GLS327691 GBV327691:GBW327691 FRZ327691:FSA327691 FID327691:FIE327691 EYH327691:EYI327691 EOL327691:EOM327691 EEP327691:EEQ327691 DUT327691:DUU327691 DKX327691:DKY327691 DBB327691:DBC327691 CRF327691:CRG327691 CHJ327691:CHK327691 BXN327691:BXO327691 BNR327691:BNS327691 BDV327691:BDW327691 ATZ327691:AUA327691 AKD327691:AKE327691 AAH327691:AAI327691 QL327691:QM327691 GP327691:GQ327691 WTB262155:WTC262155 WJF262155:WJG262155 VZJ262155:VZK262155 VPN262155:VPO262155 VFR262155:VFS262155 UVV262155:UVW262155 ULZ262155:UMA262155 UCD262155:UCE262155 TSH262155:TSI262155 TIL262155:TIM262155 SYP262155:SYQ262155 SOT262155:SOU262155 SEX262155:SEY262155 RVB262155:RVC262155 RLF262155:RLG262155 RBJ262155:RBK262155 QRN262155:QRO262155 QHR262155:QHS262155 PXV262155:PXW262155 PNZ262155:POA262155 PED262155:PEE262155 OUH262155:OUI262155 OKL262155:OKM262155 OAP262155:OAQ262155 NQT262155:NQU262155 NGX262155:NGY262155 MXB262155:MXC262155 MNF262155:MNG262155 MDJ262155:MDK262155 LTN262155:LTO262155 LJR262155:LJS262155 KZV262155:KZW262155 KPZ262155:KQA262155 KGD262155:KGE262155 JWH262155:JWI262155 JML262155:JMM262155 JCP262155:JCQ262155 IST262155:ISU262155 IIX262155:IIY262155 HZB262155:HZC262155 HPF262155:HPG262155 HFJ262155:HFK262155 GVN262155:GVO262155 GLR262155:GLS262155 GBV262155:GBW262155 FRZ262155:FSA262155 FID262155:FIE262155 EYH262155:EYI262155 EOL262155:EOM262155 EEP262155:EEQ262155 DUT262155:DUU262155 DKX262155:DKY262155 DBB262155:DBC262155 CRF262155:CRG262155 CHJ262155:CHK262155 BXN262155:BXO262155 BNR262155:BNS262155 BDV262155:BDW262155 ATZ262155:AUA262155 AKD262155:AKE262155 AAH262155:AAI262155 QL262155:QM262155 GP262155:GQ262155 WTB196619:WTC196619 WJF196619:WJG196619 VZJ196619:VZK196619 VPN196619:VPO196619 VFR196619:VFS196619 UVV196619:UVW196619 ULZ196619:UMA196619 UCD196619:UCE196619 TSH196619:TSI196619 TIL196619:TIM196619 SYP196619:SYQ196619 SOT196619:SOU196619 SEX196619:SEY196619 RVB196619:RVC196619 RLF196619:RLG196619 RBJ196619:RBK196619 QRN196619:QRO196619 QHR196619:QHS196619 PXV196619:PXW196619 PNZ196619:POA196619 PED196619:PEE196619 OUH196619:OUI196619 OKL196619:OKM196619 OAP196619:OAQ196619 NQT196619:NQU196619 NGX196619:NGY196619 MXB196619:MXC196619 MNF196619:MNG196619 MDJ196619:MDK196619 LTN196619:LTO196619 LJR196619:LJS196619 KZV196619:KZW196619 KPZ196619:KQA196619 KGD196619:KGE196619 JWH196619:JWI196619 JML196619:JMM196619 JCP196619:JCQ196619 IST196619:ISU196619 IIX196619:IIY196619 HZB196619:HZC196619 HPF196619:HPG196619 HFJ196619:HFK196619 GVN196619:GVO196619 GLR196619:GLS196619 GBV196619:GBW196619 FRZ196619:FSA196619 FID196619:FIE196619 EYH196619:EYI196619 EOL196619:EOM196619 EEP196619:EEQ196619 DUT196619:DUU196619 DKX196619:DKY196619 DBB196619:DBC196619 CRF196619:CRG196619 CHJ196619:CHK196619 BXN196619:BXO196619 BNR196619:BNS196619 BDV196619:BDW196619 ATZ196619:AUA196619 AKD196619:AKE196619 AAH196619:AAI196619 QL196619:QM196619 GP196619:GQ196619 WTB131083:WTC131083 WJF131083:WJG131083 VZJ131083:VZK131083 VPN131083:VPO131083 VFR131083:VFS131083 UVV131083:UVW131083 ULZ131083:UMA131083 UCD131083:UCE131083 TSH131083:TSI131083 TIL131083:TIM131083 SYP131083:SYQ131083 SOT131083:SOU131083 SEX131083:SEY131083 RVB131083:RVC131083 RLF131083:RLG131083 RBJ131083:RBK131083 QRN131083:QRO131083 QHR131083:QHS131083 PXV131083:PXW131083 PNZ131083:POA131083 PED131083:PEE131083 OUH131083:OUI131083 OKL131083:OKM131083 OAP131083:OAQ131083 NQT131083:NQU131083 NGX131083:NGY131083 MXB131083:MXC131083 MNF131083:MNG131083 MDJ131083:MDK131083 LTN131083:LTO131083 LJR131083:LJS131083 KZV131083:KZW131083 KPZ131083:KQA131083 KGD131083:KGE131083 JWH131083:JWI131083 JML131083:JMM131083 JCP131083:JCQ131083 IST131083:ISU131083 IIX131083:IIY131083 HZB131083:HZC131083 HPF131083:HPG131083 HFJ131083:HFK131083 GVN131083:GVO131083 GLR131083:GLS131083 GBV131083:GBW131083 FRZ131083:FSA131083 FID131083:FIE131083 EYH131083:EYI131083 EOL131083:EOM131083 EEP131083:EEQ131083 DUT131083:DUU131083 DKX131083:DKY131083 DBB131083:DBC131083 CRF131083:CRG131083 CHJ131083:CHK131083 BXN131083:BXO131083 BNR131083:BNS131083 BDV131083:BDW131083 ATZ131083:AUA131083 AKD131083:AKE131083 AAH131083:AAI131083 QL131083:QM131083 GP131083:GQ131083 WTB65547:WTC65547 WJF65547:WJG65547 VZJ65547:VZK65547 VPN65547:VPO65547 VFR65547:VFS65547 UVV65547:UVW65547 ULZ65547:UMA65547 UCD65547:UCE65547 TSH65547:TSI65547 TIL65547:TIM65547 SYP65547:SYQ65547 SOT65547:SOU65547 SEX65547:SEY65547 RVB65547:RVC65547 RLF65547:RLG65547 RBJ65547:RBK65547 QRN65547:QRO65547 QHR65547:QHS65547 PXV65547:PXW65547 PNZ65547:POA65547 PED65547:PEE65547 OUH65547:OUI65547 OKL65547:OKM65547 OAP65547:OAQ65547 NQT65547:NQU65547 NGX65547:NGY65547 MXB65547:MXC65547 MNF65547:MNG65547 MDJ65547:MDK65547 LTN65547:LTO65547 LJR65547:LJS65547 KZV65547:KZW65547 KPZ65547:KQA65547 KGD65547:KGE65547 JWH65547:JWI65547 JML65547:JMM65547 JCP65547:JCQ65547 IST65547:ISU65547 IIX65547:IIY65547 HZB65547:HZC65547 HPF65547:HPG65547 HFJ65547:HFK65547 GVN65547:GVO65547 GLR65547:GLS65547 GBV65547:GBW65547 FRZ65547:FSA65547 FID65547:FIE65547 EYH65547:EYI65547 EOL65547:EOM65547 EEP65547:EEQ65547 DUT65547:DUU65547 DKX65547:DKY65547 DBB65547:DBC65547 CRF65547:CRG65547 CHJ65547:CHK65547 BXN65547:BXO65547 BNR65547:BNS65547 BDV65547:BDW65547 ATZ65547:AUA65547 AKD65547:AKE65547 AAH65547:AAI65547 QL65547:QM65547 GP65547:GQ65547 WTB983053:WTC983060 WJF983053:WJG983060 VZJ983053:VZK983060 VPN983053:VPO983060 VFR983053:VFS983060 UVV983053:UVW983060 ULZ983053:UMA983060 UCD983053:UCE983060 TSH983053:TSI983060 TIL983053:TIM983060 SYP983053:SYQ983060 SOT983053:SOU983060 SEX983053:SEY983060 RVB983053:RVC983060 RLF983053:RLG983060 RBJ983053:RBK983060 QRN983053:QRO983060 QHR983053:QHS983060 PXV983053:PXW983060 PNZ983053:POA983060 PED983053:PEE983060 OUH983053:OUI983060 OKL983053:OKM983060 OAP983053:OAQ983060 NQT983053:NQU983060 NGX983053:NGY983060 MXB983053:MXC983060 MNF983053:MNG983060 MDJ983053:MDK983060 LTN983053:LTO983060 LJR983053:LJS983060 KZV983053:KZW983060 KPZ983053:KQA983060 KGD983053:KGE983060 JWH983053:JWI983060 JML983053:JMM983060 JCP983053:JCQ983060 IST983053:ISU983060 IIX983053:IIY983060 HZB983053:HZC983060 HPF983053:HPG983060 HFJ983053:HFK983060 GVN983053:GVO983060 GLR983053:GLS983060 GBV983053:GBW983060 FRZ983053:FSA983060 FID983053:FIE983060 EYH983053:EYI983060 EOL983053:EOM983060 EEP983053:EEQ983060 DUT983053:DUU983060 DKX983053:DKY983060 DBB983053:DBC983060 CRF983053:CRG983060 CHJ983053:CHK983060 BXN983053:BXO983060 BNR983053:BNS983060 BDV983053:BDW983060 ATZ983053:AUA983060 AKD983053:AKE983060 AAH983053:AAI983060 QL983053:QM983060 GP983053:GQ983060 WTB917517:WTC917524 WJF917517:WJG917524 VZJ917517:VZK917524 VPN917517:VPO917524 VFR917517:VFS917524 UVV917517:UVW917524 ULZ917517:UMA917524 UCD917517:UCE917524 TSH917517:TSI917524 TIL917517:TIM917524 SYP917517:SYQ917524 SOT917517:SOU917524 SEX917517:SEY917524 RVB917517:RVC917524 RLF917517:RLG917524 RBJ917517:RBK917524 QRN917517:QRO917524 QHR917517:QHS917524 PXV917517:PXW917524 PNZ917517:POA917524 PED917517:PEE917524 OUH917517:OUI917524 OKL917517:OKM917524 OAP917517:OAQ917524 NQT917517:NQU917524 NGX917517:NGY917524 MXB917517:MXC917524 MNF917517:MNG917524 MDJ917517:MDK917524 LTN917517:LTO917524 LJR917517:LJS917524 KZV917517:KZW917524 KPZ917517:KQA917524 KGD917517:KGE917524 JWH917517:JWI917524 JML917517:JMM917524 JCP917517:JCQ917524 IST917517:ISU917524 IIX917517:IIY917524 HZB917517:HZC917524 HPF917517:HPG917524 HFJ917517:HFK917524 GVN917517:GVO917524 GLR917517:GLS917524 GBV917517:GBW917524 FRZ917517:FSA917524 FID917517:FIE917524 EYH917517:EYI917524 EOL917517:EOM917524 EEP917517:EEQ917524 DUT917517:DUU917524 DKX917517:DKY917524 DBB917517:DBC917524 CRF917517:CRG917524 CHJ917517:CHK917524 BXN917517:BXO917524 BNR917517:BNS917524 BDV917517:BDW917524 ATZ917517:AUA917524 AKD917517:AKE917524 AAH917517:AAI917524 QL917517:QM917524 GP917517:GQ917524 WTB851981:WTC851988 WJF851981:WJG851988 VZJ851981:VZK851988 VPN851981:VPO851988 VFR851981:VFS851988 UVV851981:UVW851988 ULZ851981:UMA851988 UCD851981:UCE851988 TSH851981:TSI851988 TIL851981:TIM851988 SYP851981:SYQ851988 SOT851981:SOU851988 SEX851981:SEY851988 RVB851981:RVC851988 RLF851981:RLG851988 RBJ851981:RBK851988 QRN851981:QRO851988 QHR851981:QHS851988 PXV851981:PXW851988 PNZ851981:POA851988 PED851981:PEE851988 OUH851981:OUI851988 OKL851981:OKM851988 OAP851981:OAQ851988 NQT851981:NQU851988 NGX851981:NGY851988 MXB851981:MXC851988 MNF851981:MNG851988 MDJ851981:MDK851988 LTN851981:LTO851988 LJR851981:LJS851988 KZV851981:KZW851988 KPZ851981:KQA851988 KGD851981:KGE851988 JWH851981:JWI851988 JML851981:JMM851988 JCP851981:JCQ851988 IST851981:ISU851988 IIX851981:IIY851988 HZB851981:HZC851988 HPF851981:HPG851988 HFJ851981:HFK851988 GVN851981:GVO851988 GLR851981:GLS851988 GBV851981:GBW851988 FRZ851981:FSA851988 FID851981:FIE851988 EYH851981:EYI851988 EOL851981:EOM851988 EEP851981:EEQ851988 DUT851981:DUU851988 DKX851981:DKY851988 DBB851981:DBC851988 CRF851981:CRG851988 CHJ851981:CHK851988 BXN851981:BXO851988 BNR851981:BNS851988 BDV851981:BDW851988 ATZ851981:AUA851988 AKD851981:AKE851988 AAH851981:AAI851988 QL851981:QM851988 GP851981:GQ851988 WTB786445:WTC786452 WJF786445:WJG786452 VZJ786445:VZK786452 VPN786445:VPO786452 VFR786445:VFS786452 UVV786445:UVW786452 ULZ786445:UMA786452 UCD786445:UCE786452 TSH786445:TSI786452 TIL786445:TIM786452 SYP786445:SYQ786452 SOT786445:SOU786452 SEX786445:SEY786452 RVB786445:RVC786452 RLF786445:RLG786452 RBJ786445:RBK786452 QRN786445:QRO786452 QHR786445:QHS786452 PXV786445:PXW786452 PNZ786445:POA786452 PED786445:PEE786452 OUH786445:OUI786452 OKL786445:OKM786452 OAP786445:OAQ786452 NQT786445:NQU786452 NGX786445:NGY786452 MXB786445:MXC786452 MNF786445:MNG786452 MDJ786445:MDK786452 LTN786445:LTO786452 LJR786445:LJS786452 KZV786445:KZW786452 KPZ786445:KQA786452 KGD786445:KGE786452 JWH786445:JWI786452 JML786445:JMM786452 JCP786445:JCQ786452 IST786445:ISU786452 IIX786445:IIY786452 HZB786445:HZC786452 HPF786445:HPG786452 HFJ786445:HFK786452 GVN786445:GVO786452 GLR786445:GLS786452 GBV786445:GBW786452 FRZ786445:FSA786452 FID786445:FIE786452 EYH786445:EYI786452 EOL786445:EOM786452 EEP786445:EEQ786452 DUT786445:DUU786452 DKX786445:DKY786452 DBB786445:DBC786452 CRF786445:CRG786452 CHJ786445:CHK786452 BXN786445:BXO786452 BNR786445:BNS786452 BDV786445:BDW786452 ATZ786445:AUA786452 AKD786445:AKE786452 AAH786445:AAI786452 QL786445:QM786452 GP786445:GQ786452 WTB720909:WTC720916 WJF720909:WJG720916 VZJ720909:VZK720916 VPN720909:VPO720916 VFR720909:VFS720916 UVV720909:UVW720916 ULZ720909:UMA720916 UCD720909:UCE720916 TSH720909:TSI720916 TIL720909:TIM720916 SYP720909:SYQ720916 SOT720909:SOU720916 SEX720909:SEY720916 RVB720909:RVC720916 RLF720909:RLG720916 RBJ720909:RBK720916 QRN720909:QRO720916 QHR720909:QHS720916 PXV720909:PXW720916 PNZ720909:POA720916 PED720909:PEE720916 OUH720909:OUI720916 OKL720909:OKM720916 OAP720909:OAQ720916 NQT720909:NQU720916 NGX720909:NGY720916 MXB720909:MXC720916 MNF720909:MNG720916 MDJ720909:MDK720916 LTN720909:LTO720916 LJR720909:LJS720916 KZV720909:KZW720916 KPZ720909:KQA720916 KGD720909:KGE720916 JWH720909:JWI720916 JML720909:JMM720916 JCP720909:JCQ720916 IST720909:ISU720916 IIX720909:IIY720916 HZB720909:HZC720916 HPF720909:HPG720916 HFJ720909:HFK720916 GVN720909:GVO720916 GLR720909:GLS720916 GBV720909:GBW720916 FRZ720909:FSA720916 FID720909:FIE720916 EYH720909:EYI720916 EOL720909:EOM720916 EEP720909:EEQ720916 DUT720909:DUU720916 DKX720909:DKY720916 DBB720909:DBC720916 CRF720909:CRG720916 CHJ720909:CHK720916 BXN720909:BXO720916 BNR720909:BNS720916 BDV720909:BDW720916 ATZ720909:AUA720916 AKD720909:AKE720916 AAH720909:AAI720916 QL720909:QM720916 GP720909:GQ720916 WTB655373:WTC655380 WJF655373:WJG655380 VZJ655373:VZK655380 VPN655373:VPO655380 VFR655373:VFS655380 UVV655373:UVW655380 ULZ655373:UMA655380 UCD655373:UCE655380 TSH655373:TSI655380 TIL655373:TIM655380 SYP655373:SYQ655380 SOT655373:SOU655380 SEX655373:SEY655380 RVB655373:RVC655380 RLF655373:RLG655380 RBJ655373:RBK655380 QRN655373:QRO655380 QHR655373:QHS655380 PXV655373:PXW655380 PNZ655373:POA655380 PED655373:PEE655380 OUH655373:OUI655380 OKL655373:OKM655380 OAP655373:OAQ655380 NQT655373:NQU655380 NGX655373:NGY655380 MXB655373:MXC655380 MNF655373:MNG655380 MDJ655373:MDK655380 LTN655373:LTO655380 LJR655373:LJS655380 KZV655373:KZW655380 KPZ655373:KQA655380 KGD655373:KGE655380 JWH655373:JWI655380 JML655373:JMM655380 JCP655373:JCQ655380 IST655373:ISU655380 IIX655373:IIY655380 HZB655373:HZC655380 HPF655373:HPG655380 HFJ655373:HFK655380 GVN655373:GVO655380 GLR655373:GLS655380 GBV655373:GBW655380 FRZ655373:FSA655380 FID655373:FIE655380 EYH655373:EYI655380 EOL655373:EOM655380 EEP655373:EEQ655380 DUT655373:DUU655380 DKX655373:DKY655380 DBB655373:DBC655380 CRF655373:CRG655380 CHJ655373:CHK655380 BXN655373:BXO655380 BNR655373:BNS655380 BDV655373:BDW655380 ATZ655373:AUA655380 AKD655373:AKE655380 AAH655373:AAI655380 QL655373:QM655380 GP655373:GQ655380 WTB589837:WTC589844 WJF589837:WJG589844 VZJ589837:VZK589844 VPN589837:VPO589844 VFR589837:VFS589844 UVV589837:UVW589844 ULZ589837:UMA589844 UCD589837:UCE589844 TSH589837:TSI589844 TIL589837:TIM589844 SYP589837:SYQ589844 SOT589837:SOU589844 SEX589837:SEY589844 RVB589837:RVC589844 RLF589837:RLG589844 RBJ589837:RBK589844 QRN589837:QRO589844 QHR589837:QHS589844 PXV589837:PXW589844 PNZ589837:POA589844 PED589837:PEE589844 OUH589837:OUI589844 OKL589837:OKM589844 OAP589837:OAQ589844 NQT589837:NQU589844 NGX589837:NGY589844 MXB589837:MXC589844 MNF589837:MNG589844 MDJ589837:MDK589844 LTN589837:LTO589844 LJR589837:LJS589844 KZV589837:KZW589844 KPZ589837:KQA589844 KGD589837:KGE589844 JWH589837:JWI589844 JML589837:JMM589844 JCP589837:JCQ589844 IST589837:ISU589844 IIX589837:IIY589844 HZB589837:HZC589844 HPF589837:HPG589844 HFJ589837:HFK589844 GVN589837:GVO589844 GLR589837:GLS589844 GBV589837:GBW589844 FRZ589837:FSA589844 FID589837:FIE589844 EYH589837:EYI589844 EOL589837:EOM589844 EEP589837:EEQ589844 DUT589837:DUU589844 DKX589837:DKY589844 DBB589837:DBC589844 CRF589837:CRG589844 CHJ589837:CHK589844 BXN589837:BXO589844 BNR589837:BNS589844 BDV589837:BDW589844 ATZ589837:AUA589844 AKD589837:AKE589844 AAH589837:AAI589844 QL589837:QM589844 GP589837:GQ589844 WTB524301:WTC524308 WJF524301:WJG524308 VZJ524301:VZK524308 VPN524301:VPO524308 VFR524301:VFS524308 UVV524301:UVW524308 ULZ524301:UMA524308 UCD524301:UCE524308 TSH524301:TSI524308 TIL524301:TIM524308 SYP524301:SYQ524308 SOT524301:SOU524308 SEX524301:SEY524308 RVB524301:RVC524308 RLF524301:RLG524308 RBJ524301:RBK524308 QRN524301:QRO524308 QHR524301:QHS524308 PXV524301:PXW524308 PNZ524301:POA524308 PED524301:PEE524308 OUH524301:OUI524308 OKL524301:OKM524308 OAP524301:OAQ524308 NQT524301:NQU524308 NGX524301:NGY524308 MXB524301:MXC524308 MNF524301:MNG524308 MDJ524301:MDK524308 LTN524301:LTO524308 LJR524301:LJS524308 KZV524301:KZW524308 KPZ524301:KQA524308 KGD524301:KGE524308 JWH524301:JWI524308 JML524301:JMM524308 JCP524301:JCQ524308 IST524301:ISU524308 IIX524301:IIY524308 HZB524301:HZC524308 HPF524301:HPG524308 HFJ524301:HFK524308 GVN524301:GVO524308 GLR524301:GLS524308 GBV524301:GBW524308 FRZ524301:FSA524308 FID524301:FIE524308 EYH524301:EYI524308 EOL524301:EOM524308 EEP524301:EEQ524308 DUT524301:DUU524308 DKX524301:DKY524308 DBB524301:DBC524308 CRF524301:CRG524308 CHJ524301:CHK524308 BXN524301:BXO524308 BNR524301:BNS524308 BDV524301:BDW524308 ATZ524301:AUA524308 AKD524301:AKE524308 AAH524301:AAI524308 QL524301:QM524308 GP524301:GQ524308 WTB458765:WTC458772 WJF458765:WJG458772 VZJ458765:VZK458772 VPN458765:VPO458772 VFR458765:VFS458772 UVV458765:UVW458772 ULZ458765:UMA458772 UCD458765:UCE458772 TSH458765:TSI458772 TIL458765:TIM458772 SYP458765:SYQ458772 SOT458765:SOU458772 SEX458765:SEY458772 RVB458765:RVC458772 RLF458765:RLG458772 RBJ458765:RBK458772 QRN458765:QRO458772 QHR458765:QHS458772 PXV458765:PXW458772 PNZ458765:POA458772 PED458765:PEE458772 OUH458765:OUI458772 OKL458765:OKM458772 OAP458765:OAQ458772 NQT458765:NQU458772 NGX458765:NGY458772 MXB458765:MXC458772 MNF458765:MNG458772 MDJ458765:MDK458772 LTN458765:LTO458772 LJR458765:LJS458772 KZV458765:KZW458772 KPZ458765:KQA458772 KGD458765:KGE458772 JWH458765:JWI458772 JML458765:JMM458772 JCP458765:JCQ458772 IST458765:ISU458772 IIX458765:IIY458772 HZB458765:HZC458772 HPF458765:HPG458772 HFJ458765:HFK458772 GVN458765:GVO458772 GLR458765:GLS458772 GBV458765:GBW458772 FRZ458765:FSA458772 FID458765:FIE458772 EYH458765:EYI458772 EOL458765:EOM458772 EEP458765:EEQ458772 DUT458765:DUU458772 DKX458765:DKY458772 DBB458765:DBC458772 CRF458765:CRG458772 CHJ458765:CHK458772 BXN458765:BXO458772 BNR458765:BNS458772 BDV458765:BDW458772 ATZ458765:AUA458772 AKD458765:AKE458772 AAH458765:AAI458772 QL458765:QM458772 GP458765:GQ458772 WTB393229:WTC393236 WJF393229:WJG393236 VZJ393229:VZK393236 VPN393229:VPO393236 VFR393229:VFS393236 UVV393229:UVW393236 ULZ393229:UMA393236 UCD393229:UCE393236 TSH393229:TSI393236 TIL393229:TIM393236 SYP393229:SYQ393236 SOT393229:SOU393236 SEX393229:SEY393236 RVB393229:RVC393236 RLF393229:RLG393236 RBJ393229:RBK393236 QRN393229:QRO393236 QHR393229:QHS393236 PXV393229:PXW393236 PNZ393229:POA393236 PED393229:PEE393236 OUH393229:OUI393236 OKL393229:OKM393236 OAP393229:OAQ393236 NQT393229:NQU393236 NGX393229:NGY393236 MXB393229:MXC393236 MNF393229:MNG393236 MDJ393229:MDK393236 LTN393229:LTO393236 LJR393229:LJS393236 KZV393229:KZW393236 KPZ393229:KQA393236 KGD393229:KGE393236 JWH393229:JWI393236 JML393229:JMM393236 JCP393229:JCQ393236 IST393229:ISU393236 IIX393229:IIY393236 HZB393229:HZC393236 HPF393229:HPG393236 HFJ393229:HFK393236 GVN393229:GVO393236 GLR393229:GLS393236 GBV393229:GBW393236 FRZ393229:FSA393236 FID393229:FIE393236 EYH393229:EYI393236 EOL393229:EOM393236 EEP393229:EEQ393236 DUT393229:DUU393236 DKX393229:DKY393236 DBB393229:DBC393236 CRF393229:CRG393236 CHJ393229:CHK393236 BXN393229:BXO393236 BNR393229:BNS393236 BDV393229:BDW393236 ATZ393229:AUA393236 AKD393229:AKE393236 AAH393229:AAI393236 QL393229:QM393236 GP393229:GQ393236 WTB327693:WTC327700 WJF327693:WJG327700 VZJ327693:VZK327700 VPN327693:VPO327700 VFR327693:VFS327700 UVV327693:UVW327700 ULZ327693:UMA327700 UCD327693:UCE327700 TSH327693:TSI327700 TIL327693:TIM327700 SYP327693:SYQ327700 SOT327693:SOU327700 SEX327693:SEY327700 RVB327693:RVC327700 RLF327693:RLG327700 RBJ327693:RBK327700 QRN327693:QRO327700 QHR327693:QHS327700 PXV327693:PXW327700 PNZ327693:POA327700 PED327693:PEE327700 OUH327693:OUI327700 OKL327693:OKM327700 OAP327693:OAQ327700 NQT327693:NQU327700 NGX327693:NGY327700 MXB327693:MXC327700 MNF327693:MNG327700 MDJ327693:MDK327700 LTN327693:LTO327700 LJR327693:LJS327700 KZV327693:KZW327700 KPZ327693:KQA327700 KGD327693:KGE327700 JWH327693:JWI327700 JML327693:JMM327700 JCP327693:JCQ327700 IST327693:ISU327700 IIX327693:IIY327700 HZB327693:HZC327700 HPF327693:HPG327700 HFJ327693:HFK327700 GVN327693:GVO327700 GLR327693:GLS327700 GBV327693:GBW327700 FRZ327693:FSA327700 FID327693:FIE327700 EYH327693:EYI327700 EOL327693:EOM327700 EEP327693:EEQ327700 DUT327693:DUU327700 DKX327693:DKY327700 DBB327693:DBC327700 CRF327693:CRG327700 CHJ327693:CHK327700 BXN327693:BXO327700 BNR327693:BNS327700 BDV327693:BDW327700 ATZ327693:AUA327700 AKD327693:AKE327700 AAH327693:AAI327700 QL327693:QM327700 GP327693:GQ327700 WTB262157:WTC262164 WJF262157:WJG262164 VZJ262157:VZK262164 VPN262157:VPO262164 VFR262157:VFS262164 UVV262157:UVW262164 ULZ262157:UMA262164 UCD262157:UCE262164 TSH262157:TSI262164 TIL262157:TIM262164 SYP262157:SYQ262164 SOT262157:SOU262164 SEX262157:SEY262164 RVB262157:RVC262164 RLF262157:RLG262164 RBJ262157:RBK262164 QRN262157:QRO262164 QHR262157:QHS262164 PXV262157:PXW262164 PNZ262157:POA262164 PED262157:PEE262164 OUH262157:OUI262164 OKL262157:OKM262164 OAP262157:OAQ262164 NQT262157:NQU262164 NGX262157:NGY262164 MXB262157:MXC262164 MNF262157:MNG262164 MDJ262157:MDK262164 LTN262157:LTO262164 LJR262157:LJS262164 KZV262157:KZW262164 KPZ262157:KQA262164 KGD262157:KGE262164 JWH262157:JWI262164 JML262157:JMM262164 JCP262157:JCQ262164 IST262157:ISU262164 IIX262157:IIY262164 HZB262157:HZC262164 HPF262157:HPG262164 HFJ262157:HFK262164 GVN262157:GVO262164 GLR262157:GLS262164 GBV262157:GBW262164 FRZ262157:FSA262164 FID262157:FIE262164 EYH262157:EYI262164 EOL262157:EOM262164 EEP262157:EEQ262164 DUT262157:DUU262164 DKX262157:DKY262164 DBB262157:DBC262164 CRF262157:CRG262164 CHJ262157:CHK262164 BXN262157:BXO262164 BNR262157:BNS262164 BDV262157:BDW262164 ATZ262157:AUA262164 AKD262157:AKE262164 AAH262157:AAI262164 QL262157:QM262164 GP262157:GQ262164 WTB196621:WTC196628 WJF196621:WJG196628 VZJ196621:VZK196628 VPN196621:VPO196628 VFR196621:VFS196628 UVV196621:UVW196628 ULZ196621:UMA196628 UCD196621:UCE196628 TSH196621:TSI196628 TIL196621:TIM196628 SYP196621:SYQ196628 SOT196621:SOU196628 SEX196621:SEY196628 RVB196621:RVC196628 RLF196621:RLG196628 RBJ196621:RBK196628 QRN196621:QRO196628 QHR196621:QHS196628 PXV196621:PXW196628 PNZ196621:POA196628 PED196621:PEE196628 OUH196621:OUI196628 OKL196621:OKM196628 OAP196621:OAQ196628 NQT196621:NQU196628 NGX196621:NGY196628 MXB196621:MXC196628 MNF196621:MNG196628 MDJ196621:MDK196628 LTN196621:LTO196628 LJR196621:LJS196628 KZV196621:KZW196628 KPZ196621:KQA196628 KGD196621:KGE196628 JWH196621:JWI196628 JML196621:JMM196628 JCP196621:JCQ196628 IST196621:ISU196628 IIX196621:IIY196628 HZB196621:HZC196628 HPF196621:HPG196628 HFJ196621:HFK196628 GVN196621:GVO196628 GLR196621:GLS196628 GBV196621:GBW196628 FRZ196621:FSA196628 FID196621:FIE196628 EYH196621:EYI196628 EOL196621:EOM196628 EEP196621:EEQ196628 DUT196621:DUU196628 DKX196621:DKY196628 DBB196621:DBC196628 CRF196621:CRG196628 CHJ196621:CHK196628 BXN196621:BXO196628 BNR196621:BNS196628 BDV196621:BDW196628 ATZ196621:AUA196628 AKD196621:AKE196628 AAH196621:AAI196628 QL196621:QM196628 GP196621:GQ196628 WTB131085:WTC131092 WJF131085:WJG131092 VZJ131085:VZK131092 VPN131085:VPO131092 VFR131085:VFS131092 UVV131085:UVW131092 ULZ131085:UMA131092 UCD131085:UCE131092 TSH131085:TSI131092 TIL131085:TIM131092 SYP131085:SYQ131092 SOT131085:SOU131092 SEX131085:SEY131092 RVB131085:RVC131092 RLF131085:RLG131092 RBJ131085:RBK131092 QRN131085:QRO131092 QHR131085:QHS131092 PXV131085:PXW131092 PNZ131085:POA131092 PED131085:PEE131092 OUH131085:OUI131092 OKL131085:OKM131092 OAP131085:OAQ131092 NQT131085:NQU131092 NGX131085:NGY131092 MXB131085:MXC131092 MNF131085:MNG131092 MDJ131085:MDK131092 LTN131085:LTO131092 LJR131085:LJS131092 KZV131085:KZW131092 KPZ131085:KQA131092 KGD131085:KGE131092 JWH131085:JWI131092 JML131085:JMM131092 JCP131085:JCQ131092 IST131085:ISU131092 IIX131085:IIY131092 HZB131085:HZC131092 HPF131085:HPG131092 HFJ131085:HFK131092 GVN131085:GVO131092 GLR131085:GLS131092 GBV131085:GBW131092 FRZ131085:FSA131092 FID131085:FIE131092 EYH131085:EYI131092 EOL131085:EOM131092 EEP131085:EEQ131092 DUT131085:DUU131092 DKX131085:DKY131092 DBB131085:DBC131092 CRF131085:CRG131092 CHJ131085:CHK131092 BXN131085:BXO131092 BNR131085:BNS131092 BDV131085:BDW131092 ATZ131085:AUA131092 AKD131085:AKE131092 AAH131085:AAI131092 QL131085:QM131092 GP131085:GQ131092 WTB65549:WTC65556 WJF65549:WJG65556 VZJ65549:VZK65556 VPN65549:VPO65556 VFR65549:VFS65556 UVV65549:UVW65556 ULZ65549:UMA65556 UCD65549:UCE65556 TSH65549:TSI65556 TIL65549:TIM65556 SYP65549:SYQ65556 SOT65549:SOU65556 SEX65549:SEY65556 RVB65549:RVC65556 RLF65549:RLG65556 RBJ65549:RBK65556 QRN65549:QRO65556 QHR65549:QHS65556 PXV65549:PXW65556 PNZ65549:POA65556 PED65549:PEE65556 OUH65549:OUI65556 OKL65549:OKM65556 OAP65549:OAQ65556 NQT65549:NQU65556 NGX65549:NGY65556 MXB65549:MXC65556 MNF65549:MNG65556 MDJ65549:MDK65556 LTN65549:LTO65556 LJR65549:LJS65556 KZV65549:KZW65556 KPZ65549:KQA65556 KGD65549:KGE65556 JWH65549:JWI65556 JML65549:JMM65556 JCP65549:JCQ65556 IST65549:ISU65556 IIX65549:IIY65556 HZB65549:HZC65556 HPF65549:HPG65556 HFJ65549:HFK65556 GVN65549:GVO65556 GLR65549:GLS65556 GBV65549:GBW65556 FRZ65549:FSA65556 FID65549:FIE65556 EYH65549:EYI65556 EOL65549:EOM65556 EEP65549:EEQ65556 DUT65549:DUU65556 DKX65549:DKY65556 DBB65549:DBC65556 CRF65549:CRG65556 CHJ65549:CHK65556 BXN65549:BXO65556 BNR65549:BNS65556 BDV65549:BDW65556 ATZ65549:AUA65556 AKD65549:AKE65556 AAH65549:AAI65556 QL65549:QM65556 GP65549:GQ65556 WTB983062:WTC983063 WJF983062:WJG983063 VZJ983062:VZK983063 VPN983062:VPO983063 VFR983062:VFS983063 UVV983062:UVW983063 ULZ983062:UMA983063 UCD983062:UCE983063 TSH983062:TSI983063 TIL983062:TIM983063 SYP983062:SYQ983063 SOT983062:SOU983063 SEX983062:SEY983063 RVB983062:RVC983063 RLF983062:RLG983063 RBJ983062:RBK983063 QRN983062:QRO983063 QHR983062:QHS983063 PXV983062:PXW983063 PNZ983062:POA983063 PED983062:PEE983063 OUH983062:OUI983063 OKL983062:OKM983063 OAP983062:OAQ983063 NQT983062:NQU983063 NGX983062:NGY983063 MXB983062:MXC983063 MNF983062:MNG983063 MDJ983062:MDK983063 LTN983062:LTO983063 LJR983062:LJS983063 KZV983062:KZW983063 KPZ983062:KQA983063 KGD983062:KGE983063 JWH983062:JWI983063 JML983062:JMM983063 JCP983062:JCQ983063 IST983062:ISU983063 IIX983062:IIY983063 HZB983062:HZC983063 HPF983062:HPG983063 HFJ983062:HFK983063 GVN983062:GVO983063 GLR983062:GLS983063 GBV983062:GBW983063 FRZ983062:FSA983063 FID983062:FIE983063 EYH983062:EYI983063 EOL983062:EOM983063 EEP983062:EEQ983063 DUT983062:DUU983063 DKX983062:DKY983063 DBB983062:DBC983063 CRF983062:CRG983063 CHJ983062:CHK983063 BXN983062:BXO983063 BNR983062:BNS983063 BDV983062:BDW983063 ATZ983062:AUA983063 AKD983062:AKE983063 AAH983062:AAI983063 QL983062:QM983063 GP983062:GQ983063 WTB917526:WTC917527 WJF917526:WJG917527 VZJ917526:VZK917527 VPN917526:VPO917527 VFR917526:VFS917527 UVV917526:UVW917527 ULZ917526:UMA917527 UCD917526:UCE917527 TSH917526:TSI917527 TIL917526:TIM917527 SYP917526:SYQ917527 SOT917526:SOU917527 SEX917526:SEY917527 RVB917526:RVC917527 RLF917526:RLG917527 RBJ917526:RBK917527 QRN917526:QRO917527 QHR917526:QHS917527 PXV917526:PXW917527 PNZ917526:POA917527 PED917526:PEE917527 OUH917526:OUI917527 OKL917526:OKM917527 OAP917526:OAQ917527 NQT917526:NQU917527 NGX917526:NGY917527 MXB917526:MXC917527 MNF917526:MNG917527 MDJ917526:MDK917527 LTN917526:LTO917527 LJR917526:LJS917527 KZV917526:KZW917527 KPZ917526:KQA917527 KGD917526:KGE917527 JWH917526:JWI917527 JML917526:JMM917527 JCP917526:JCQ917527 IST917526:ISU917527 IIX917526:IIY917527 HZB917526:HZC917527 HPF917526:HPG917527 HFJ917526:HFK917527 GVN917526:GVO917527 GLR917526:GLS917527 GBV917526:GBW917527 FRZ917526:FSA917527 FID917526:FIE917527 EYH917526:EYI917527 EOL917526:EOM917527 EEP917526:EEQ917527 DUT917526:DUU917527 DKX917526:DKY917527 DBB917526:DBC917527 CRF917526:CRG917527 CHJ917526:CHK917527 BXN917526:BXO917527 BNR917526:BNS917527 BDV917526:BDW917527 ATZ917526:AUA917527 AKD917526:AKE917527 AAH917526:AAI917527 QL917526:QM917527 GP917526:GQ917527 WTB851990:WTC851991 WJF851990:WJG851991 VZJ851990:VZK851991 VPN851990:VPO851991 VFR851990:VFS851991 UVV851990:UVW851991 ULZ851990:UMA851991 UCD851990:UCE851991 TSH851990:TSI851991 TIL851990:TIM851991 SYP851990:SYQ851991 SOT851990:SOU851991 SEX851990:SEY851991 RVB851990:RVC851991 RLF851990:RLG851991 RBJ851990:RBK851991 QRN851990:QRO851991 QHR851990:QHS851991 PXV851990:PXW851991 PNZ851990:POA851991 PED851990:PEE851991 OUH851990:OUI851991 OKL851990:OKM851991 OAP851990:OAQ851991 NQT851990:NQU851991 NGX851990:NGY851991 MXB851990:MXC851991 MNF851990:MNG851991 MDJ851990:MDK851991 LTN851990:LTO851991 LJR851990:LJS851991 KZV851990:KZW851991 KPZ851990:KQA851991 KGD851990:KGE851991 JWH851990:JWI851991 JML851990:JMM851991 JCP851990:JCQ851991 IST851990:ISU851991 IIX851990:IIY851991 HZB851990:HZC851991 HPF851990:HPG851991 HFJ851990:HFK851991 GVN851990:GVO851991 GLR851990:GLS851991 GBV851990:GBW851991 FRZ851990:FSA851991 FID851990:FIE851991 EYH851990:EYI851991 EOL851990:EOM851991 EEP851990:EEQ851991 DUT851990:DUU851991 DKX851990:DKY851991 DBB851990:DBC851991 CRF851990:CRG851991 CHJ851990:CHK851991 BXN851990:BXO851991 BNR851990:BNS851991 BDV851990:BDW851991 ATZ851990:AUA851991 AKD851990:AKE851991 AAH851990:AAI851991 QL851990:QM851991 GP851990:GQ851991 WTB786454:WTC786455 WJF786454:WJG786455 VZJ786454:VZK786455 VPN786454:VPO786455 VFR786454:VFS786455 UVV786454:UVW786455 ULZ786454:UMA786455 UCD786454:UCE786455 TSH786454:TSI786455 TIL786454:TIM786455 SYP786454:SYQ786455 SOT786454:SOU786455 SEX786454:SEY786455 RVB786454:RVC786455 RLF786454:RLG786455 RBJ786454:RBK786455 QRN786454:QRO786455 QHR786454:QHS786455 PXV786454:PXW786455 PNZ786454:POA786455 PED786454:PEE786455 OUH786454:OUI786455 OKL786454:OKM786455 OAP786454:OAQ786455 NQT786454:NQU786455 NGX786454:NGY786455 MXB786454:MXC786455 MNF786454:MNG786455 MDJ786454:MDK786455 LTN786454:LTO786455 LJR786454:LJS786455 KZV786454:KZW786455 KPZ786454:KQA786455 KGD786454:KGE786455 JWH786454:JWI786455 JML786454:JMM786455 JCP786454:JCQ786455 IST786454:ISU786455 IIX786454:IIY786455 HZB786454:HZC786455 HPF786454:HPG786455 HFJ786454:HFK786455 GVN786454:GVO786455 GLR786454:GLS786455 GBV786454:GBW786455 FRZ786454:FSA786455 FID786454:FIE786455 EYH786454:EYI786455 EOL786454:EOM786455 EEP786454:EEQ786455 DUT786454:DUU786455 DKX786454:DKY786455 DBB786454:DBC786455 CRF786454:CRG786455 CHJ786454:CHK786455 BXN786454:BXO786455 BNR786454:BNS786455 BDV786454:BDW786455 ATZ786454:AUA786455 AKD786454:AKE786455 AAH786454:AAI786455 QL786454:QM786455 GP786454:GQ786455 WTB720918:WTC720919 WJF720918:WJG720919 VZJ720918:VZK720919 VPN720918:VPO720919 VFR720918:VFS720919 UVV720918:UVW720919 ULZ720918:UMA720919 UCD720918:UCE720919 TSH720918:TSI720919 TIL720918:TIM720919 SYP720918:SYQ720919 SOT720918:SOU720919 SEX720918:SEY720919 RVB720918:RVC720919 RLF720918:RLG720919 RBJ720918:RBK720919 QRN720918:QRO720919 QHR720918:QHS720919 PXV720918:PXW720919 PNZ720918:POA720919 PED720918:PEE720919 OUH720918:OUI720919 OKL720918:OKM720919 OAP720918:OAQ720919 NQT720918:NQU720919 NGX720918:NGY720919 MXB720918:MXC720919 MNF720918:MNG720919 MDJ720918:MDK720919 LTN720918:LTO720919 LJR720918:LJS720919 KZV720918:KZW720919 KPZ720918:KQA720919 KGD720918:KGE720919 JWH720918:JWI720919 JML720918:JMM720919 JCP720918:JCQ720919 IST720918:ISU720919 IIX720918:IIY720919 HZB720918:HZC720919 HPF720918:HPG720919 HFJ720918:HFK720919 GVN720918:GVO720919 GLR720918:GLS720919 GBV720918:GBW720919 FRZ720918:FSA720919 FID720918:FIE720919 EYH720918:EYI720919 EOL720918:EOM720919 EEP720918:EEQ720919 DUT720918:DUU720919 DKX720918:DKY720919 DBB720918:DBC720919 CRF720918:CRG720919 CHJ720918:CHK720919 BXN720918:BXO720919 BNR720918:BNS720919 BDV720918:BDW720919 ATZ720918:AUA720919 AKD720918:AKE720919 AAH720918:AAI720919 QL720918:QM720919 GP720918:GQ720919 WTB655382:WTC655383 WJF655382:WJG655383 VZJ655382:VZK655383 VPN655382:VPO655383 VFR655382:VFS655383 UVV655382:UVW655383 ULZ655382:UMA655383 UCD655382:UCE655383 TSH655382:TSI655383 TIL655382:TIM655383 SYP655382:SYQ655383 SOT655382:SOU655383 SEX655382:SEY655383 RVB655382:RVC655383 RLF655382:RLG655383 RBJ655382:RBK655383 QRN655382:QRO655383 QHR655382:QHS655383 PXV655382:PXW655383 PNZ655382:POA655383 PED655382:PEE655383 OUH655382:OUI655383 OKL655382:OKM655383 OAP655382:OAQ655383 NQT655382:NQU655383 NGX655382:NGY655383 MXB655382:MXC655383 MNF655382:MNG655383 MDJ655382:MDK655383 LTN655382:LTO655383 LJR655382:LJS655383 KZV655382:KZW655383 KPZ655382:KQA655383 KGD655382:KGE655383 JWH655382:JWI655383 JML655382:JMM655383 JCP655382:JCQ655383 IST655382:ISU655383 IIX655382:IIY655383 HZB655382:HZC655383 HPF655382:HPG655383 HFJ655382:HFK655383 GVN655382:GVO655383 GLR655382:GLS655383 GBV655382:GBW655383 FRZ655382:FSA655383 FID655382:FIE655383 EYH655382:EYI655383 EOL655382:EOM655383 EEP655382:EEQ655383 DUT655382:DUU655383 DKX655382:DKY655383 DBB655382:DBC655383 CRF655382:CRG655383 CHJ655382:CHK655383 BXN655382:BXO655383 BNR655382:BNS655383 BDV655382:BDW655383 ATZ655382:AUA655383 AKD655382:AKE655383 AAH655382:AAI655383 QL655382:QM655383 GP655382:GQ655383 WTB589846:WTC589847 WJF589846:WJG589847 VZJ589846:VZK589847 VPN589846:VPO589847 VFR589846:VFS589847 UVV589846:UVW589847 ULZ589846:UMA589847 UCD589846:UCE589847 TSH589846:TSI589847 TIL589846:TIM589847 SYP589846:SYQ589847 SOT589846:SOU589847 SEX589846:SEY589847 RVB589846:RVC589847 RLF589846:RLG589847 RBJ589846:RBK589847 QRN589846:QRO589847 QHR589846:QHS589847 PXV589846:PXW589847 PNZ589846:POA589847 PED589846:PEE589847 OUH589846:OUI589847 OKL589846:OKM589847 OAP589846:OAQ589847 NQT589846:NQU589847 NGX589846:NGY589847 MXB589846:MXC589847 MNF589846:MNG589847 MDJ589846:MDK589847 LTN589846:LTO589847 LJR589846:LJS589847 KZV589846:KZW589847 KPZ589846:KQA589847 KGD589846:KGE589847 JWH589846:JWI589847 JML589846:JMM589847 JCP589846:JCQ589847 IST589846:ISU589847 IIX589846:IIY589847 HZB589846:HZC589847 HPF589846:HPG589847 HFJ589846:HFK589847 GVN589846:GVO589847 GLR589846:GLS589847 GBV589846:GBW589847 FRZ589846:FSA589847 FID589846:FIE589847 EYH589846:EYI589847 EOL589846:EOM589847 EEP589846:EEQ589847 DUT589846:DUU589847 DKX589846:DKY589847 DBB589846:DBC589847 CRF589846:CRG589847 CHJ589846:CHK589847 BXN589846:BXO589847 BNR589846:BNS589847 BDV589846:BDW589847 ATZ589846:AUA589847 AKD589846:AKE589847 AAH589846:AAI589847 QL589846:QM589847 GP589846:GQ589847 WTB524310:WTC524311 WJF524310:WJG524311 VZJ524310:VZK524311 VPN524310:VPO524311 VFR524310:VFS524311 UVV524310:UVW524311 ULZ524310:UMA524311 UCD524310:UCE524311 TSH524310:TSI524311 TIL524310:TIM524311 SYP524310:SYQ524311 SOT524310:SOU524311 SEX524310:SEY524311 RVB524310:RVC524311 RLF524310:RLG524311 RBJ524310:RBK524311 QRN524310:QRO524311 QHR524310:QHS524311 PXV524310:PXW524311 PNZ524310:POA524311 PED524310:PEE524311 OUH524310:OUI524311 OKL524310:OKM524311 OAP524310:OAQ524311 NQT524310:NQU524311 NGX524310:NGY524311 MXB524310:MXC524311 MNF524310:MNG524311 MDJ524310:MDK524311 LTN524310:LTO524311 LJR524310:LJS524311 KZV524310:KZW524311 KPZ524310:KQA524311 KGD524310:KGE524311 JWH524310:JWI524311 JML524310:JMM524311 JCP524310:JCQ524311 IST524310:ISU524311 IIX524310:IIY524311 HZB524310:HZC524311 HPF524310:HPG524311 HFJ524310:HFK524311 GVN524310:GVO524311 GLR524310:GLS524311 GBV524310:GBW524311 FRZ524310:FSA524311 FID524310:FIE524311 EYH524310:EYI524311 EOL524310:EOM524311 EEP524310:EEQ524311 DUT524310:DUU524311 DKX524310:DKY524311 DBB524310:DBC524311 CRF524310:CRG524311 CHJ524310:CHK524311 BXN524310:BXO524311 BNR524310:BNS524311 BDV524310:BDW524311 ATZ524310:AUA524311 AKD524310:AKE524311 AAH524310:AAI524311 QL524310:QM524311 GP524310:GQ524311 WTB458774:WTC458775 WJF458774:WJG458775 VZJ458774:VZK458775 VPN458774:VPO458775 VFR458774:VFS458775 UVV458774:UVW458775 ULZ458774:UMA458775 UCD458774:UCE458775 TSH458774:TSI458775 TIL458774:TIM458775 SYP458774:SYQ458775 SOT458774:SOU458775 SEX458774:SEY458775 RVB458774:RVC458775 RLF458774:RLG458775 RBJ458774:RBK458775 QRN458774:QRO458775 QHR458774:QHS458775 PXV458774:PXW458775 PNZ458774:POA458775 PED458774:PEE458775 OUH458774:OUI458775 OKL458774:OKM458775 OAP458774:OAQ458775 NQT458774:NQU458775 NGX458774:NGY458775 MXB458774:MXC458775 MNF458774:MNG458775 MDJ458774:MDK458775 LTN458774:LTO458775 LJR458774:LJS458775 KZV458774:KZW458775 KPZ458774:KQA458775 KGD458774:KGE458775 JWH458774:JWI458775 JML458774:JMM458775 JCP458774:JCQ458775 IST458774:ISU458775 IIX458774:IIY458775 HZB458774:HZC458775 HPF458774:HPG458775 HFJ458774:HFK458775 GVN458774:GVO458775 GLR458774:GLS458775 GBV458774:GBW458775 FRZ458774:FSA458775 FID458774:FIE458775 EYH458774:EYI458775 EOL458774:EOM458775 EEP458774:EEQ458775 DUT458774:DUU458775 DKX458774:DKY458775 DBB458774:DBC458775 CRF458774:CRG458775 CHJ458774:CHK458775 BXN458774:BXO458775 BNR458774:BNS458775 BDV458774:BDW458775 ATZ458774:AUA458775 AKD458774:AKE458775 AAH458774:AAI458775 QL458774:QM458775 GP458774:GQ458775 WTB393238:WTC393239 WJF393238:WJG393239 VZJ393238:VZK393239 VPN393238:VPO393239 VFR393238:VFS393239 UVV393238:UVW393239 ULZ393238:UMA393239 UCD393238:UCE393239 TSH393238:TSI393239 TIL393238:TIM393239 SYP393238:SYQ393239 SOT393238:SOU393239 SEX393238:SEY393239 RVB393238:RVC393239 RLF393238:RLG393239 RBJ393238:RBK393239 QRN393238:QRO393239 QHR393238:QHS393239 PXV393238:PXW393239 PNZ393238:POA393239 PED393238:PEE393239 OUH393238:OUI393239 OKL393238:OKM393239 OAP393238:OAQ393239 NQT393238:NQU393239 NGX393238:NGY393239 MXB393238:MXC393239 MNF393238:MNG393239 MDJ393238:MDK393239 LTN393238:LTO393239 LJR393238:LJS393239 KZV393238:KZW393239 KPZ393238:KQA393239 KGD393238:KGE393239 JWH393238:JWI393239 JML393238:JMM393239 JCP393238:JCQ393239 IST393238:ISU393239 IIX393238:IIY393239 HZB393238:HZC393239 HPF393238:HPG393239 HFJ393238:HFK393239 GVN393238:GVO393239 GLR393238:GLS393239 GBV393238:GBW393239 FRZ393238:FSA393239 FID393238:FIE393239 EYH393238:EYI393239 EOL393238:EOM393239 EEP393238:EEQ393239 DUT393238:DUU393239 DKX393238:DKY393239 DBB393238:DBC393239 CRF393238:CRG393239 CHJ393238:CHK393239 BXN393238:BXO393239 BNR393238:BNS393239 BDV393238:BDW393239 ATZ393238:AUA393239 AKD393238:AKE393239 AAH393238:AAI393239 QL393238:QM393239 GP393238:GQ393239 WTB327702:WTC327703 WJF327702:WJG327703 VZJ327702:VZK327703 VPN327702:VPO327703 VFR327702:VFS327703 UVV327702:UVW327703 ULZ327702:UMA327703 UCD327702:UCE327703 TSH327702:TSI327703 TIL327702:TIM327703 SYP327702:SYQ327703 SOT327702:SOU327703 SEX327702:SEY327703 RVB327702:RVC327703 RLF327702:RLG327703 RBJ327702:RBK327703 QRN327702:QRO327703 QHR327702:QHS327703 PXV327702:PXW327703 PNZ327702:POA327703 PED327702:PEE327703 OUH327702:OUI327703 OKL327702:OKM327703 OAP327702:OAQ327703 NQT327702:NQU327703 NGX327702:NGY327703 MXB327702:MXC327703 MNF327702:MNG327703 MDJ327702:MDK327703 LTN327702:LTO327703 LJR327702:LJS327703 KZV327702:KZW327703 KPZ327702:KQA327703 KGD327702:KGE327703 JWH327702:JWI327703 JML327702:JMM327703 JCP327702:JCQ327703 IST327702:ISU327703 IIX327702:IIY327703 HZB327702:HZC327703 HPF327702:HPG327703 HFJ327702:HFK327703 GVN327702:GVO327703 GLR327702:GLS327703 GBV327702:GBW327703 FRZ327702:FSA327703 FID327702:FIE327703 EYH327702:EYI327703 EOL327702:EOM327703 EEP327702:EEQ327703 DUT327702:DUU327703 DKX327702:DKY327703 DBB327702:DBC327703 CRF327702:CRG327703 CHJ327702:CHK327703 BXN327702:BXO327703 BNR327702:BNS327703 BDV327702:BDW327703 ATZ327702:AUA327703 AKD327702:AKE327703 AAH327702:AAI327703 QL327702:QM327703 GP327702:GQ327703 WTB262166:WTC262167 WJF262166:WJG262167 VZJ262166:VZK262167 VPN262166:VPO262167 VFR262166:VFS262167 UVV262166:UVW262167 ULZ262166:UMA262167 UCD262166:UCE262167 TSH262166:TSI262167 TIL262166:TIM262167 SYP262166:SYQ262167 SOT262166:SOU262167 SEX262166:SEY262167 RVB262166:RVC262167 RLF262166:RLG262167 RBJ262166:RBK262167 QRN262166:QRO262167 QHR262166:QHS262167 PXV262166:PXW262167 PNZ262166:POA262167 PED262166:PEE262167 OUH262166:OUI262167 OKL262166:OKM262167 OAP262166:OAQ262167 NQT262166:NQU262167 NGX262166:NGY262167 MXB262166:MXC262167 MNF262166:MNG262167 MDJ262166:MDK262167 LTN262166:LTO262167 LJR262166:LJS262167 KZV262166:KZW262167 KPZ262166:KQA262167 KGD262166:KGE262167 JWH262166:JWI262167 JML262166:JMM262167 JCP262166:JCQ262167 IST262166:ISU262167 IIX262166:IIY262167 HZB262166:HZC262167 HPF262166:HPG262167 HFJ262166:HFK262167 GVN262166:GVO262167 GLR262166:GLS262167 GBV262166:GBW262167 FRZ262166:FSA262167 FID262166:FIE262167 EYH262166:EYI262167 EOL262166:EOM262167 EEP262166:EEQ262167 DUT262166:DUU262167 DKX262166:DKY262167 DBB262166:DBC262167 CRF262166:CRG262167 CHJ262166:CHK262167 BXN262166:BXO262167 BNR262166:BNS262167 BDV262166:BDW262167 ATZ262166:AUA262167 AKD262166:AKE262167 AAH262166:AAI262167 QL262166:QM262167 GP262166:GQ262167 WTB196630:WTC196631 WJF196630:WJG196631 VZJ196630:VZK196631 VPN196630:VPO196631 VFR196630:VFS196631 UVV196630:UVW196631 ULZ196630:UMA196631 UCD196630:UCE196631 TSH196630:TSI196631 TIL196630:TIM196631 SYP196630:SYQ196631 SOT196630:SOU196631 SEX196630:SEY196631 RVB196630:RVC196631 RLF196630:RLG196631 RBJ196630:RBK196631 QRN196630:QRO196631 QHR196630:QHS196631 PXV196630:PXW196631 PNZ196630:POA196631 PED196630:PEE196631 OUH196630:OUI196631 OKL196630:OKM196631 OAP196630:OAQ196631 NQT196630:NQU196631 NGX196630:NGY196631 MXB196630:MXC196631 MNF196630:MNG196631 MDJ196630:MDK196631 LTN196630:LTO196631 LJR196630:LJS196631 KZV196630:KZW196631 KPZ196630:KQA196631 KGD196630:KGE196631 JWH196630:JWI196631 JML196630:JMM196631 JCP196630:JCQ196631 IST196630:ISU196631 IIX196630:IIY196631 HZB196630:HZC196631 HPF196630:HPG196631 HFJ196630:HFK196631 GVN196630:GVO196631 GLR196630:GLS196631 GBV196630:GBW196631 FRZ196630:FSA196631 FID196630:FIE196631 EYH196630:EYI196631 EOL196630:EOM196631 EEP196630:EEQ196631 DUT196630:DUU196631 DKX196630:DKY196631 DBB196630:DBC196631 CRF196630:CRG196631 CHJ196630:CHK196631 BXN196630:BXO196631 BNR196630:BNS196631 BDV196630:BDW196631 ATZ196630:AUA196631 AKD196630:AKE196631 AAH196630:AAI196631 QL196630:QM196631 GP196630:GQ196631 WTB131094:WTC131095 WJF131094:WJG131095 VZJ131094:VZK131095 VPN131094:VPO131095 VFR131094:VFS131095 UVV131094:UVW131095 ULZ131094:UMA131095 UCD131094:UCE131095 TSH131094:TSI131095 TIL131094:TIM131095 SYP131094:SYQ131095 SOT131094:SOU131095 SEX131094:SEY131095 RVB131094:RVC131095 RLF131094:RLG131095 RBJ131094:RBK131095 QRN131094:QRO131095 QHR131094:QHS131095 PXV131094:PXW131095 PNZ131094:POA131095 PED131094:PEE131095 OUH131094:OUI131095 OKL131094:OKM131095 OAP131094:OAQ131095 NQT131094:NQU131095 NGX131094:NGY131095 MXB131094:MXC131095 MNF131094:MNG131095 MDJ131094:MDK131095 LTN131094:LTO131095 LJR131094:LJS131095 KZV131094:KZW131095 KPZ131094:KQA131095 KGD131094:KGE131095 JWH131094:JWI131095 JML131094:JMM131095 JCP131094:JCQ131095 IST131094:ISU131095 IIX131094:IIY131095 HZB131094:HZC131095 HPF131094:HPG131095 HFJ131094:HFK131095 GVN131094:GVO131095 GLR131094:GLS131095 GBV131094:GBW131095 FRZ131094:FSA131095 FID131094:FIE131095 EYH131094:EYI131095 EOL131094:EOM131095 EEP131094:EEQ131095 DUT131094:DUU131095 DKX131094:DKY131095 DBB131094:DBC131095 CRF131094:CRG131095 CHJ131094:CHK131095 BXN131094:BXO131095 BNR131094:BNS131095 BDV131094:BDW131095 ATZ131094:AUA131095 AKD131094:AKE131095 AAH131094:AAI131095 QL131094:QM131095 GP131094:GQ131095 WTB65558:WTC65559 WJF65558:WJG65559 VZJ65558:VZK65559 VPN65558:VPO65559 VFR65558:VFS65559 UVV65558:UVW65559 ULZ65558:UMA65559 UCD65558:UCE65559 TSH65558:TSI65559 TIL65558:TIM65559 SYP65558:SYQ65559 SOT65558:SOU65559 SEX65558:SEY65559 RVB65558:RVC65559 RLF65558:RLG65559 RBJ65558:RBK65559 QRN65558:QRO65559 QHR65558:QHS65559 PXV65558:PXW65559 PNZ65558:POA65559 PED65558:PEE65559 OUH65558:OUI65559 OKL65558:OKM65559 OAP65558:OAQ65559 NQT65558:NQU65559 NGX65558:NGY65559 MXB65558:MXC65559 MNF65558:MNG65559 MDJ65558:MDK65559 LTN65558:LTO65559 LJR65558:LJS65559 KZV65558:KZW65559 KPZ65558:KQA65559 KGD65558:KGE65559 JWH65558:JWI65559 JML65558:JMM65559 JCP65558:JCQ65559 IST65558:ISU65559 IIX65558:IIY65559 HZB65558:HZC65559 HPF65558:HPG65559 HFJ65558:HFK65559 GVN65558:GVO65559 GLR65558:GLS65559 GBV65558:GBW65559 FRZ65558:FSA65559 FID65558:FIE65559 EYH65558:EYI65559 EOL65558:EOM65559 EEP65558:EEQ65559 DUT65558:DUU65559 DKX65558:DKY65559 DBB65558:DBC65559 CRF65558:CRG65559 CHJ65558:CHK65559 BXN65558:BXO65559 BNR65558:BNS65559 BDV65558:BDW65559 ATZ65558:AUA65559 AKD65558:AKE65559 AAH65558:AAI65559 QL65558:QM65559 GP65558:GQ65559 WTB27:WTC28 WJF27:WJG28 VZJ27:VZK28 VPN27:VPO28 VFR27:VFS28 UVV27:UVW28 ULZ27:UMA28 UCD27:UCE28 TSH27:TSI28 TIL27:TIM28 SYP27:SYQ28 SOT27:SOU28 SEX27:SEY28 RVB27:RVC28 RLF27:RLG28 RBJ27:RBK28 QRN27:QRO28 QHR27:QHS28 PXV27:PXW28 PNZ27:POA28 PED27:PEE28 OUH27:OUI28 OKL27:OKM28 OAP27:OAQ28 NQT27:NQU28 NGX27:NGY28 MXB27:MXC28 MNF27:MNG28 MDJ27:MDK28 LTN27:LTO28 LJR27:LJS28 KZV27:KZW28 KPZ27:KQA28 KGD27:KGE28 JWH27:JWI28 JML27:JMM28 JCP27:JCQ28 IST27:ISU28 IIX27:IIY28 HZB27:HZC28 HPF27:HPG28 HFJ27:HFK28 GVN27:GVO28 GLR27:GLS28 GBV27:GBW28 FRZ27:FSA28 FID27:FIE28 EYH27:EYI28 EOL27:EOM28 EEP27:EEQ28 DUT27:DUU28 DKX27:DKY28 DBB27:DBC28 CRF27:CRG28 CHJ27:CHK28 BXN27:BXO28 BNR27:BNS28 BDV27:BDW28 ATZ27:AUA28 AKD27:AKE28 AAH27:AAI28 QL27:QM28 GP27:GQ28 WTB983025:WTC983025 WJF983025:WJG983025 VZJ983025:VZK983025 VPN983025:VPO983025 VFR983025:VFS983025 UVV983025:UVW983025 ULZ983025:UMA983025 UCD983025:UCE983025 TSH983025:TSI983025 TIL983025:TIM983025 SYP983025:SYQ983025 SOT983025:SOU983025 SEX983025:SEY983025 RVB983025:RVC983025 RLF983025:RLG983025 RBJ983025:RBK983025 QRN983025:QRO983025 QHR983025:QHS983025 PXV983025:PXW983025 PNZ983025:POA983025 PED983025:PEE983025 OUH983025:OUI983025 OKL983025:OKM983025 OAP983025:OAQ983025 NQT983025:NQU983025 NGX983025:NGY983025 MXB983025:MXC983025 MNF983025:MNG983025 MDJ983025:MDK983025 LTN983025:LTO983025 LJR983025:LJS983025 KZV983025:KZW983025 KPZ983025:KQA983025 KGD983025:KGE983025 JWH983025:JWI983025 JML983025:JMM983025 JCP983025:JCQ983025 IST983025:ISU983025 IIX983025:IIY983025 HZB983025:HZC983025 HPF983025:HPG983025 HFJ983025:HFK983025 GVN983025:GVO983025 GLR983025:GLS983025 GBV983025:GBW983025 FRZ983025:FSA983025 FID983025:FIE983025 EYH983025:EYI983025 EOL983025:EOM983025 EEP983025:EEQ983025 DUT983025:DUU983025 DKX983025:DKY983025 DBB983025:DBC983025 CRF983025:CRG983025 CHJ983025:CHK983025 BXN983025:BXO983025 BNR983025:BNS983025 BDV983025:BDW983025 ATZ983025:AUA983025 AKD983025:AKE983025 AAH983025:AAI983025 QL983025:QM983025 GP983025:GQ983025 WTB917489:WTC917489 WJF917489:WJG917489 VZJ917489:VZK917489 VPN917489:VPO917489 VFR917489:VFS917489 UVV917489:UVW917489 ULZ917489:UMA917489 UCD917489:UCE917489 TSH917489:TSI917489 TIL917489:TIM917489 SYP917489:SYQ917489 SOT917489:SOU917489 SEX917489:SEY917489 RVB917489:RVC917489 RLF917489:RLG917489 RBJ917489:RBK917489 QRN917489:QRO917489 QHR917489:QHS917489 PXV917489:PXW917489 PNZ917489:POA917489 PED917489:PEE917489 OUH917489:OUI917489 OKL917489:OKM917489 OAP917489:OAQ917489 NQT917489:NQU917489 NGX917489:NGY917489 MXB917489:MXC917489 MNF917489:MNG917489 MDJ917489:MDK917489 LTN917489:LTO917489 LJR917489:LJS917489 KZV917489:KZW917489 KPZ917489:KQA917489 KGD917489:KGE917489 JWH917489:JWI917489 JML917489:JMM917489 JCP917489:JCQ917489 IST917489:ISU917489 IIX917489:IIY917489 HZB917489:HZC917489 HPF917489:HPG917489 HFJ917489:HFK917489 GVN917489:GVO917489 GLR917489:GLS917489 GBV917489:GBW917489 FRZ917489:FSA917489 FID917489:FIE917489 EYH917489:EYI917489 EOL917489:EOM917489 EEP917489:EEQ917489 DUT917489:DUU917489 DKX917489:DKY917489 DBB917489:DBC917489 CRF917489:CRG917489 CHJ917489:CHK917489 BXN917489:BXO917489 BNR917489:BNS917489 BDV917489:BDW917489 ATZ917489:AUA917489 AKD917489:AKE917489 AAH917489:AAI917489 QL917489:QM917489 GP917489:GQ917489 WTB851953:WTC851953 WJF851953:WJG851953 VZJ851953:VZK851953 VPN851953:VPO851953 VFR851953:VFS851953 UVV851953:UVW851953 ULZ851953:UMA851953 UCD851953:UCE851953 TSH851953:TSI851953 TIL851953:TIM851953 SYP851953:SYQ851953 SOT851953:SOU851953 SEX851953:SEY851953 RVB851953:RVC851953 RLF851953:RLG851953 RBJ851953:RBK851953 QRN851953:QRO851953 QHR851953:QHS851953 PXV851953:PXW851953 PNZ851953:POA851953 PED851953:PEE851953 OUH851953:OUI851953 OKL851953:OKM851953 OAP851953:OAQ851953 NQT851953:NQU851953 NGX851953:NGY851953 MXB851953:MXC851953 MNF851953:MNG851953 MDJ851953:MDK851953 LTN851953:LTO851953 LJR851953:LJS851953 KZV851953:KZW851953 KPZ851953:KQA851953 KGD851953:KGE851953 JWH851953:JWI851953 JML851953:JMM851953 JCP851953:JCQ851953 IST851953:ISU851953 IIX851953:IIY851953 HZB851953:HZC851953 HPF851953:HPG851953 HFJ851953:HFK851953 GVN851953:GVO851953 GLR851953:GLS851953 GBV851953:GBW851953 FRZ851953:FSA851953 FID851953:FIE851953 EYH851953:EYI851953 EOL851953:EOM851953 EEP851953:EEQ851953 DUT851953:DUU851953 DKX851953:DKY851953 DBB851953:DBC851953 CRF851953:CRG851953 CHJ851953:CHK851953 BXN851953:BXO851953 BNR851953:BNS851953 BDV851953:BDW851953 ATZ851953:AUA851953 AKD851953:AKE851953 AAH851953:AAI851953 QL851953:QM851953 GP851953:GQ851953 WTB786417:WTC786417 WJF786417:WJG786417 VZJ786417:VZK786417 VPN786417:VPO786417 VFR786417:VFS786417 UVV786417:UVW786417 ULZ786417:UMA786417 UCD786417:UCE786417 TSH786417:TSI786417 TIL786417:TIM786417 SYP786417:SYQ786417 SOT786417:SOU786417 SEX786417:SEY786417 RVB786417:RVC786417 RLF786417:RLG786417 RBJ786417:RBK786417 QRN786417:QRO786417 QHR786417:QHS786417 PXV786417:PXW786417 PNZ786417:POA786417 PED786417:PEE786417 OUH786417:OUI786417 OKL786417:OKM786417 OAP786417:OAQ786417 NQT786417:NQU786417 NGX786417:NGY786417 MXB786417:MXC786417 MNF786417:MNG786417 MDJ786417:MDK786417 LTN786417:LTO786417 LJR786417:LJS786417 KZV786417:KZW786417 KPZ786417:KQA786417 KGD786417:KGE786417 JWH786417:JWI786417 JML786417:JMM786417 JCP786417:JCQ786417 IST786417:ISU786417 IIX786417:IIY786417 HZB786417:HZC786417 HPF786417:HPG786417 HFJ786417:HFK786417 GVN786417:GVO786417 GLR786417:GLS786417 GBV786417:GBW786417 FRZ786417:FSA786417 FID786417:FIE786417 EYH786417:EYI786417 EOL786417:EOM786417 EEP786417:EEQ786417 DUT786417:DUU786417 DKX786417:DKY786417 DBB786417:DBC786417 CRF786417:CRG786417 CHJ786417:CHK786417 BXN786417:BXO786417 BNR786417:BNS786417 BDV786417:BDW786417 ATZ786417:AUA786417 AKD786417:AKE786417 AAH786417:AAI786417 QL786417:QM786417 GP786417:GQ786417 WTB720881:WTC720881 WJF720881:WJG720881 VZJ720881:VZK720881 VPN720881:VPO720881 VFR720881:VFS720881 UVV720881:UVW720881 ULZ720881:UMA720881 UCD720881:UCE720881 TSH720881:TSI720881 TIL720881:TIM720881 SYP720881:SYQ720881 SOT720881:SOU720881 SEX720881:SEY720881 RVB720881:RVC720881 RLF720881:RLG720881 RBJ720881:RBK720881 QRN720881:QRO720881 QHR720881:QHS720881 PXV720881:PXW720881 PNZ720881:POA720881 PED720881:PEE720881 OUH720881:OUI720881 OKL720881:OKM720881 OAP720881:OAQ720881 NQT720881:NQU720881 NGX720881:NGY720881 MXB720881:MXC720881 MNF720881:MNG720881 MDJ720881:MDK720881 LTN720881:LTO720881 LJR720881:LJS720881 KZV720881:KZW720881 KPZ720881:KQA720881 KGD720881:KGE720881 JWH720881:JWI720881 JML720881:JMM720881 JCP720881:JCQ720881 IST720881:ISU720881 IIX720881:IIY720881 HZB720881:HZC720881 HPF720881:HPG720881 HFJ720881:HFK720881 GVN720881:GVO720881 GLR720881:GLS720881 GBV720881:GBW720881 FRZ720881:FSA720881 FID720881:FIE720881 EYH720881:EYI720881 EOL720881:EOM720881 EEP720881:EEQ720881 DUT720881:DUU720881 DKX720881:DKY720881 DBB720881:DBC720881 CRF720881:CRG720881 CHJ720881:CHK720881 BXN720881:BXO720881 BNR720881:BNS720881 BDV720881:BDW720881 ATZ720881:AUA720881 AKD720881:AKE720881 AAH720881:AAI720881 QL720881:QM720881 GP720881:GQ720881 WTB655345:WTC655345 WJF655345:WJG655345 VZJ655345:VZK655345 VPN655345:VPO655345 VFR655345:VFS655345 UVV655345:UVW655345 ULZ655345:UMA655345 UCD655345:UCE655345 TSH655345:TSI655345 TIL655345:TIM655345 SYP655345:SYQ655345 SOT655345:SOU655345 SEX655345:SEY655345 RVB655345:RVC655345 RLF655345:RLG655345 RBJ655345:RBK655345 QRN655345:QRO655345 QHR655345:QHS655345 PXV655345:PXW655345 PNZ655345:POA655345 PED655345:PEE655345 OUH655345:OUI655345 OKL655345:OKM655345 OAP655345:OAQ655345 NQT655345:NQU655345 NGX655345:NGY655345 MXB655345:MXC655345 MNF655345:MNG655345 MDJ655345:MDK655345 LTN655345:LTO655345 LJR655345:LJS655345 KZV655345:KZW655345 KPZ655345:KQA655345 KGD655345:KGE655345 JWH655345:JWI655345 JML655345:JMM655345 JCP655345:JCQ655345 IST655345:ISU655345 IIX655345:IIY655345 HZB655345:HZC655345 HPF655345:HPG655345 HFJ655345:HFK655345 GVN655345:GVO655345 GLR655345:GLS655345 GBV655345:GBW655345 FRZ655345:FSA655345 FID655345:FIE655345 EYH655345:EYI655345 EOL655345:EOM655345 EEP655345:EEQ655345 DUT655345:DUU655345 DKX655345:DKY655345 DBB655345:DBC655345 CRF655345:CRG655345 CHJ655345:CHK655345 BXN655345:BXO655345 BNR655345:BNS655345 BDV655345:BDW655345 ATZ655345:AUA655345 AKD655345:AKE655345 AAH655345:AAI655345 QL655345:QM655345 GP655345:GQ655345 WTB589809:WTC589809 WJF589809:WJG589809 VZJ589809:VZK589809 VPN589809:VPO589809 VFR589809:VFS589809 UVV589809:UVW589809 ULZ589809:UMA589809 UCD589809:UCE589809 TSH589809:TSI589809 TIL589809:TIM589809 SYP589809:SYQ589809 SOT589809:SOU589809 SEX589809:SEY589809 RVB589809:RVC589809 RLF589809:RLG589809 RBJ589809:RBK589809 QRN589809:QRO589809 QHR589809:QHS589809 PXV589809:PXW589809 PNZ589809:POA589809 PED589809:PEE589809 OUH589809:OUI589809 OKL589809:OKM589809 OAP589809:OAQ589809 NQT589809:NQU589809 NGX589809:NGY589809 MXB589809:MXC589809 MNF589809:MNG589809 MDJ589809:MDK589809 LTN589809:LTO589809 LJR589809:LJS589809 KZV589809:KZW589809 KPZ589809:KQA589809 KGD589809:KGE589809 JWH589809:JWI589809 JML589809:JMM589809 JCP589809:JCQ589809 IST589809:ISU589809 IIX589809:IIY589809 HZB589809:HZC589809 HPF589809:HPG589809 HFJ589809:HFK589809 GVN589809:GVO589809 GLR589809:GLS589809 GBV589809:GBW589809 FRZ589809:FSA589809 FID589809:FIE589809 EYH589809:EYI589809 EOL589809:EOM589809 EEP589809:EEQ589809 DUT589809:DUU589809 DKX589809:DKY589809 DBB589809:DBC589809 CRF589809:CRG589809 CHJ589809:CHK589809 BXN589809:BXO589809 BNR589809:BNS589809 BDV589809:BDW589809 ATZ589809:AUA589809 AKD589809:AKE589809 AAH589809:AAI589809 QL589809:QM589809 GP589809:GQ589809 WTB524273:WTC524273 WJF524273:WJG524273 VZJ524273:VZK524273 VPN524273:VPO524273 VFR524273:VFS524273 UVV524273:UVW524273 ULZ524273:UMA524273 UCD524273:UCE524273 TSH524273:TSI524273 TIL524273:TIM524273 SYP524273:SYQ524273 SOT524273:SOU524273 SEX524273:SEY524273 RVB524273:RVC524273 RLF524273:RLG524273 RBJ524273:RBK524273 QRN524273:QRO524273 QHR524273:QHS524273 PXV524273:PXW524273 PNZ524273:POA524273 PED524273:PEE524273 OUH524273:OUI524273 OKL524273:OKM524273 OAP524273:OAQ524273 NQT524273:NQU524273 NGX524273:NGY524273 MXB524273:MXC524273 MNF524273:MNG524273 MDJ524273:MDK524273 LTN524273:LTO524273 LJR524273:LJS524273 KZV524273:KZW524273 KPZ524273:KQA524273 KGD524273:KGE524273 JWH524273:JWI524273 JML524273:JMM524273 JCP524273:JCQ524273 IST524273:ISU524273 IIX524273:IIY524273 HZB524273:HZC524273 HPF524273:HPG524273 HFJ524273:HFK524273 GVN524273:GVO524273 GLR524273:GLS524273 GBV524273:GBW524273 FRZ524273:FSA524273 FID524273:FIE524273 EYH524273:EYI524273 EOL524273:EOM524273 EEP524273:EEQ524273 DUT524273:DUU524273 DKX524273:DKY524273 DBB524273:DBC524273 CRF524273:CRG524273 CHJ524273:CHK524273 BXN524273:BXO524273 BNR524273:BNS524273 BDV524273:BDW524273 ATZ524273:AUA524273 AKD524273:AKE524273 AAH524273:AAI524273 QL524273:QM524273 GP524273:GQ524273 WTB458737:WTC458737 WJF458737:WJG458737 VZJ458737:VZK458737 VPN458737:VPO458737 VFR458737:VFS458737 UVV458737:UVW458737 ULZ458737:UMA458737 UCD458737:UCE458737 TSH458737:TSI458737 TIL458737:TIM458737 SYP458737:SYQ458737 SOT458737:SOU458737 SEX458737:SEY458737 RVB458737:RVC458737 RLF458737:RLG458737 RBJ458737:RBK458737 QRN458737:QRO458737 QHR458737:QHS458737 PXV458737:PXW458737 PNZ458737:POA458737 PED458737:PEE458737 OUH458737:OUI458737 OKL458737:OKM458737 OAP458737:OAQ458737 NQT458737:NQU458737 NGX458737:NGY458737 MXB458737:MXC458737 MNF458737:MNG458737 MDJ458737:MDK458737 LTN458737:LTO458737 LJR458737:LJS458737 KZV458737:KZW458737 KPZ458737:KQA458737 KGD458737:KGE458737 JWH458737:JWI458737 JML458737:JMM458737 JCP458737:JCQ458737 IST458737:ISU458737 IIX458737:IIY458737 HZB458737:HZC458737 HPF458737:HPG458737 HFJ458737:HFK458737 GVN458737:GVO458737 GLR458737:GLS458737 GBV458737:GBW458737 FRZ458737:FSA458737 FID458737:FIE458737 EYH458737:EYI458737 EOL458737:EOM458737 EEP458737:EEQ458737 DUT458737:DUU458737 DKX458737:DKY458737 DBB458737:DBC458737 CRF458737:CRG458737 CHJ458737:CHK458737 BXN458737:BXO458737 BNR458737:BNS458737 BDV458737:BDW458737 ATZ458737:AUA458737 AKD458737:AKE458737 AAH458737:AAI458737 QL458737:QM458737 GP458737:GQ458737 WTB393201:WTC393201 WJF393201:WJG393201 VZJ393201:VZK393201 VPN393201:VPO393201 VFR393201:VFS393201 UVV393201:UVW393201 ULZ393201:UMA393201 UCD393201:UCE393201 TSH393201:TSI393201 TIL393201:TIM393201 SYP393201:SYQ393201 SOT393201:SOU393201 SEX393201:SEY393201 RVB393201:RVC393201 RLF393201:RLG393201 RBJ393201:RBK393201 QRN393201:QRO393201 QHR393201:QHS393201 PXV393201:PXW393201 PNZ393201:POA393201 PED393201:PEE393201 OUH393201:OUI393201 OKL393201:OKM393201 OAP393201:OAQ393201 NQT393201:NQU393201 NGX393201:NGY393201 MXB393201:MXC393201 MNF393201:MNG393201 MDJ393201:MDK393201 LTN393201:LTO393201 LJR393201:LJS393201 KZV393201:KZW393201 KPZ393201:KQA393201 KGD393201:KGE393201 JWH393201:JWI393201 JML393201:JMM393201 JCP393201:JCQ393201 IST393201:ISU393201 IIX393201:IIY393201 HZB393201:HZC393201 HPF393201:HPG393201 HFJ393201:HFK393201 GVN393201:GVO393201 GLR393201:GLS393201 GBV393201:GBW393201 FRZ393201:FSA393201 FID393201:FIE393201 EYH393201:EYI393201 EOL393201:EOM393201 EEP393201:EEQ393201 DUT393201:DUU393201 DKX393201:DKY393201 DBB393201:DBC393201 CRF393201:CRG393201 CHJ393201:CHK393201 BXN393201:BXO393201 BNR393201:BNS393201 BDV393201:BDW393201 ATZ393201:AUA393201 AKD393201:AKE393201 AAH393201:AAI393201 QL393201:QM393201 GP393201:GQ393201 WTB327665:WTC327665 WJF327665:WJG327665 VZJ327665:VZK327665 VPN327665:VPO327665 VFR327665:VFS327665 UVV327665:UVW327665 ULZ327665:UMA327665 UCD327665:UCE327665 TSH327665:TSI327665 TIL327665:TIM327665 SYP327665:SYQ327665 SOT327665:SOU327665 SEX327665:SEY327665 RVB327665:RVC327665 RLF327665:RLG327665 RBJ327665:RBK327665 QRN327665:QRO327665 QHR327665:QHS327665 PXV327665:PXW327665 PNZ327665:POA327665 PED327665:PEE327665 OUH327665:OUI327665 OKL327665:OKM327665 OAP327665:OAQ327665 NQT327665:NQU327665 NGX327665:NGY327665 MXB327665:MXC327665 MNF327665:MNG327665 MDJ327665:MDK327665 LTN327665:LTO327665 LJR327665:LJS327665 KZV327665:KZW327665 KPZ327665:KQA327665 KGD327665:KGE327665 JWH327665:JWI327665 JML327665:JMM327665 JCP327665:JCQ327665 IST327665:ISU327665 IIX327665:IIY327665 HZB327665:HZC327665 HPF327665:HPG327665 HFJ327665:HFK327665 GVN327665:GVO327665 GLR327665:GLS327665 GBV327665:GBW327665 FRZ327665:FSA327665 FID327665:FIE327665 EYH327665:EYI327665 EOL327665:EOM327665 EEP327665:EEQ327665 DUT327665:DUU327665 DKX327665:DKY327665 DBB327665:DBC327665 CRF327665:CRG327665 CHJ327665:CHK327665 BXN327665:BXO327665 BNR327665:BNS327665 BDV327665:BDW327665 ATZ327665:AUA327665 AKD327665:AKE327665 AAH327665:AAI327665 QL327665:QM327665 GP327665:GQ327665 WTB262129:WTC262129 WJF262129:WJG262129 VZJ262129:VZK262129 VPN262129:VPO262129 VFR262129:VFS262129 UVV262129:UVW262129 ULZ262129:UMA262129 UCD262129:UCE262129 TSH262129:TSI262129 TIL262129:TIM262129 SYP262129:SYQ262129 SOT262129:SOU262129 SEX262129:SEY262129 RVB262129:RVC262129 RLF262129:RLG262129 RBJ262129:RBK262129 QRN262129:QRO262129 QHR262129:QHS262129 PXV262129:PXW262129 PNZ262129:POA262129 PED262129:PEE262129 OUH262129:OUI262129 OKL262129:OKM262129 OAP262129:OAQ262129 NQT262129:NQU262129 NGX262129:NGY262129 MXB262129:MXC262129 MNF262129:MNG262129 MDJ262129:MDK262129 LTN262129:LTO262129 LJR262129:LJS262129 KZV262129:KZW262129 KPZ262129:KQA262129 KGD262129:KGE262129 JWH262129:JWI262129 JML262129:JMM262129 JCP262129:JCQ262129 IST262129:ISU262129 IIX262129:IIY262129 HZB262129:HZC262129 HPF262129:HPG262129 HFJ262129:HFK262129 GVN262129:GVO262129 GLR262129:GLS262129 GBV262129:GBW262129 FRZ262129:FSA262129 FID262129:FIE262129 EYH262129:EYI262129 EOL262129:EOM262129 EEP262129:EEQ262129 DUT262129:DUU262129 DKX262129:DKY262129 DBB262129:DBC262129 CRF262129:CRG262129 CHJ262129:CHK262129 BXN262129:BXO262129 BNR262129:BNS262129 BDV262129:BDW262129 ATZ262129:AUA262129 AKD262129:AKE262129 AAH262129:AAI262129 QL262129:QM262129 GP262129:GQ262129 WTB196593:WTC196593 WJF196593:WJG196593 VZJ196593:VZK196593 VPN196593:VPO196593 VFR196593:VFS196593 UVV196593:UVW196593 ULZ196593:UMA196593 UCD196593:UCE196593 TSH196593:TSI196593 TIL196593:TIM196593 SYP196593:SYQ196593 SOT196593:SOU196593 SEX196593:SEY196593 RVB196593:RVC196593 RLF196593:RLG196593 RBJ196593:RBK196593 QRN196593:QRO196593 QHR196593:QHS196593 PXV196593:PXW196593 PNZ196593:POA196593 PED196593:PEE196593 OUH196593:OUI196593 OKL196593:OKM196593 OAP196593:OAQ196593 NQT196593:NQU196593 NGX196593:NGY196593 MXB196593:MXC196593 MNF196593:MNG196593 MDJ196593:MDK196593 LTN196593:LTO196593 LJR196593:LJS196593 KZV196593:KZW196593 KPZ196593:KQA196593 KGD196593:KGE196593 JWH196593:JWI196593 JML196593:JMM196593 JCP196593:JCQ196593 IST196593:ISU196593 IIX196593:IIY196593 HZB196593:HZC196593 HPF196593:HPG196593 HFJ196593:HFK196593 GVN196593:GVO196593 GLR196593:GLS196593 GBV196593:GBW196593 FRZ196593:FSA196593 FID196593:FIE196593 EYH196593:EYI196593 EOL196593:EOM196593 EEP196593:EEQ196593 DUT196593:DUU196593 DKX196593:DKY196593 DBB196593:DBC196593 CRF196593:CRG196593 CHJ196593:CHK196593 BXN196593:BXO196593 BNR196593:BNS196593 BDV196593:BDW196593 ATZ196593:AUA196593 AKD196593:AKE196593 AAH196593:AAI196593 QL196593:QM196593 GP196593:GQ196593 WTB131057:WTC131057 WJF131057:WJG131057 VZJ131057:VZK131057 VPN131057:VPO131057 VFR131057:VFS131057 UVV131057:UVW131057 ULZ131057:UMA131057 UCD131057:UCE131057 TSH131057:TSI131057 TIL131057:TIM131057 SYP131057:SYQ131057 SOT131057:SOU131057 SEX131057:SEY131057 RVB131057:RVC131057 RLF131057:RLG131057 RBJ131057:RBK131057 QRN131057:QRO131057 QHR131057:QHS131057 PXV131057:PXW131057 PNZ131057:POA131057 PED131057:PEE131057 OUH131057:OUI131057 OKL131057:OKM131057 OAP131057:OAQ131057 NQT131057:NQU131057 NGX131057:NGY131057 MXB131057:MXC131057 MNF131057:MNG131057 MDJ131057:MDK131057 LTN131057:LTO131057 LJR131057:LJS131057 KZV131057:KZW131057 KPZ131057:KQA131057 KGD131057:KGE131057 JWH131057:JWI131057 JML131057:JMM131057 JCP131057:JCQ131057 IST131057:ISU131057 IIX131057:IIY131057 HZB131057:HZC131057 HPF131057:HPG131057 HFJ131057:HFK131057 GVN131057:GVO131057 GLR131057:GLS131057 GBV131057:GBW131057 FRZ131057:FSA131057 FID131057:FIE131057 EYH131057:EYI131057 EOL131057:EOM131057 EEP131057:EEQ131057 DUT131057:DUU131057 DKX131057:DKY131057 DBB131057:DBC131057 CRF131057:CRG131057 CHJ131057:CHK131057 BXN131057:BXO131057 BNR131057:BNS131057 BDV131057:BDW131057 ATZ131057:AUA131057 AKD131057:AKE131057 AAH131057:AAI131057 QL131057:QM131057 GP131057:GQ131057 WTB65521:WTC65521 WJF65521:WJG65521 VZJ65521:VZK65521 VPN65521:VPO65521 VFR65521:VFS65521 UVV65521:UVW65521 ULZ65521:UMA65521 UCD65521:UCE65521 TSH65521:TSI65521 TIL65521:TIM65521 SYP65521:SYQ65521 SOT65521:SOU65521 SEX65521:SEY65521 RVB65521:RVC65521 RLF65521:RLG65521 RBJ65521:RBK65521 QRN65521:QRO65521 QHR65521:QHS65521 PXV65521:PXW65521 PNZ65521:POA65521 PED65521:PEE65521 OUH65521:OUI65521 OKL65521:OKM65521 OAP65521:OAQ65521 NQT65521:NQU65521 NGX65521:NGY65521 MXB65521:MXC65521 MNF65521:MNG65521 MDJ65521:MDK65521 LTN65521:LTO65521 LJR65521:LJS65521 KZV65521:KZW65521 KPZ65521:KQA65521 KGD65521:KGE65521 JWH65521:JWI65521 JML65521:JMM65521 JCP65521:JCQ65521 IST65521:ISU65521 IIX65521:IIY65521 HZB65521:HZC65521 HPF65521:HPG65521 HFJ65521:HFK65521 GVN65521:GVO65521 GLR65521:GLS65521 GBV65521:GBW65521 FRZ65521:FSA65521 FID65521:FIE65521 EYH65521:EYI65521 EOL65521:EOM65521 EEP65521:EEQ65521 DUT65521:DUU65521 DKX65521:DKY65521 DBB65521:DBC65521 CRF65521:CRG65521 CHJ65521:CHK65521 BXN65521:BXO65521 BNR65521:BNS65521 BDV65521:BDW65521 ATZ65521:AUA65521 AKD65521:AKE65521 AAH65521:AAI65521 QL65521:QM65521 GP65521:GQ65521 WTB983027:WTC983027 WJF983027:WJG983027 VZJ983027:VZK983027 VPN983027:VPO983027 VFR983027:VFS983027 UVV983027:UVW983027 ULZ983027:UMA983027 UCD983027:UCE983027 TSH983027:TSI983027 TIL983027:TIM983027 SYP983027:SYQ983027 SOT983027:SOU983027 SEX983027:SEY983027 RVB983027:RVC983027 RLF983027:RLG983027 RBJ983027:RBK983027 QRN983027:QRO983027 QHR983027:QHS983027 PXV983027:PXW983027 PNZ983027:POA983027 PED983027:PEE983027 OUH983027:OUI983027 OKL983027:OKM983027 OAP983027:OAQ983027 NQT983027:NQU983027 NGX983027:NGY983027 MXB983027:MXC983027 MNF983027:MNG983027 MDJ983027:MDK983027 LTN983027:LTO983027 LJR983027:LJS983027 KZV983027:KZW983027 KPZ983027:KQA983027 KGD983027:KGE983027 JWH983027:JWI983027 JML983027:JMM983027 JCP983027:JCQ983027 IST983027:ISU983027 IIX983027:IIY983027 HZB983027:HZC983027 HPF983027:HPG983027 HFJ983027:HFK983027 GVN983027:GVO983027 GLR983027:GLS983027 GBV983027:GBW983027 FRZ983027:FSA983027 FID983027:FIE983027 EYH983027:EYI983027 EOL983027:EOM983027 EEP983027:EEQ983027 DUT983027:DUU983027 DKX983027:DKY983027 DBB983027:DBC983027 CRF983027:CRG983027 CHJ983027:CHK983027 BXN983027:BXO983027 BNR983027:BNS983027 BDV983027:BDW983027 ATZ983027:AUA983027 AKD983027:AKE983027 AAH983027:AAI983027 QL983027:QM983027 GP983027:GQ983027 WTB917491:WTC917491 WJF917491:WJG917491 VZJ917491:VZK917491 VPN917491:VPO917491 VFR917491:VFS917491 UVV917491:UVW917491 ULZ917491:UMA917491 UCD917491:UCE917491 TSH917491:TSI917491 TIL917491:TIM917491 SYP917491:SYQ917491 SOT917491:SOU917491 SEX917491:SEY917491 RVB917491:RVC917491 RLF917491:RLG917491 RBJ917491:RBK917491 QRN917491:QRO917491 QHR917491:QHS917491 PXV917491:PXW917491 PNZ917491:POA917491 PED917491:PEE917491 OUH917491:OUI917491 OKL917491:OKM917491 OAP917491:OAQ917491 NQT917491:NQU917491 NGX917491:NGY917491 MXB917491:MXC917491 MNF917491:MNG917491 MDJ917491:MDK917491 LTN917491:LTO917491 LJR917491:LJS917491 KZV917491:KZW917491 KPZ917491:KQA917491 KGD917491:KGE917491 JWH917491:JWI917491 JML917491:JMM917491 JCP917491:JCQ917491 IST917491:ISU917491 IIX917491:IIY917491 HZB917491:HZC917491 HPF917491:HPG917491 HFJ917491:HFK917491 GVN917491:GVO917491 GLR917491:GLS917491 GBV917491:GBW917491 FRZ917491:FSA917491 FID917491:FIE917491 EYH917491:EYI917491 EOL917491:EOM917491 EEP917491:EEQ917491 DUT917491:DUU917491 DKX917491:DKY917491 DBB917491:DBC917491 CRF917491:CRG917491 CHJ917491:CHK917491 BXN917491:BXO917491 BNR917491:BNS917491 BDV917491:BDW917491 ATZ917491:AUA917491 AKD917491:AKE917491 AAH917491:AAI917491 QL917491:QM917491 GP917491:GQ917491 WTB851955:WTC851955 WJF851955:WJG851955 VZJ851955:VZK851955 VPN851955:VPO851955 VFR851955:VFS851955 UVV851955:UVW851955 ULZ851955:UMA851955 UCD851955:UCE851955 TSH851955:TSI851955 TIL851955:TIM851955 SYP851955:SYQ851955 SOT851955:SOU851955 SEX851955:SEY851955 RVB851955:RVC851955 RLF851955:RLG851955 RBJ851955:RBK851955 QRN851955:QRO851955 QHR851955:QHS851955 PXV851955:PXW851955 PNZ851955:POA851955 PED851955:PEE851955 OUH851955:OUI851955 OKL851955:OKM851955 OAP851955:OAQ851955 NQT851955:NQU851955 NGX851955:NGY851955 MXB851955:MXC851955 MNF851955:MNG851955 MDJ851955:MDK851955 LTN851955:LTO851955 LJR851955:LJS851955 KZV851955:KZW851955 KPZ851955:KQA851955 KGD851955:KGE851955 JWH851955:JWI851955 JML851955:JMM851955 JCP851955:JCQ851955 IST851955:ISU851955 IIX851955:IIY851955 HZB851955:HZC851955 HPF851955:HPG851955 HFJ851955:HFK851955 GVN851955:GVO851955 GLR851955:GLS851955 GBV851955:GBW851955 FRZ851955:FSA851955 FID851955:FIE851955 EYH851955:EYI851955 EOL851955:EOM851955 EEP851955:EEQ851955 DUT851955:DUU851955 DKX851955:DKY851955 DBB851955:DBC851955 CRF851955:CRG851955 CHJ851955:CHK851955 BXN851955:BXO851955 BNR851955:BNS851955 BDV851955:BDW851955 ATZ851955:AUA851955 AKD851955:AKE851955 AAH851955:AAI851955 QL851955:QM851955 GP851955:GQ851955 WTB786419:WTC786419 WJF786419:WJG786419 VZJ786419:VZK786419 VPN786419:VPO786419 VFR786419:VFS786419 UVV786419:UVW786419 ULZ786419:UMA786419 UCD786419:UCE786419 TSH786419:TSI786419 TIL786419:TIM786419 SYP786419:SYQ786419 SOT786419:SOU786419 SEX786419:SEY786419 RVB786419:RVC786419 RLF786419:RLG786419 RBJ786419:RBK786419 QRN786419:QRO786419 QHR786419:QHS786419 PXV786419:PXW786419 PNZ786419:POA786419 PED786419:PEE786419 OUH786419:OUI786419 OKL786419:OKM786419 OAP786419:OAQ786419 NQT786419:NQU786419 NGX786419:NGY786419 MXB786419:MXC786419 MNF786419:MNG786419 MDJ786419:MDK786419 LTN786419:LTO786419 LJR786419:LJS786419 KZV786419:KZW786419 KPZ786419:KQA786419 KGD786419:KGE786419 JWH786419:JWI786419 JML786419:JMM786419 JCP786419:JCQ786419 IST786419:ISU786419 IIX786419:IIY786419 HZB786419:HZC786419 HPF786419:HPG786419 HFJ786419:HFK786419 GVN786419:GVO786419 GLR786419:GLS786419 GBV786419:GBW786419 FRZ786419:FSA786419 FID786419:FIE786419 EYH786419:EYI786419 EOL786419:EOM786419 EEP786419:EEQ786419 DUT786419:DUU786419 DKX786419:DKY786419 DBB786419:DBC786419 CRF786419:CRG786419 CHJ786419:CHK786419 BXN786419:BXO786419 BNR786419:BNS786419 BDV786419:BDW786419 ATZ786419:AUA786419 AKD786419:AKE786419 AAH786419:AAI786419 QL786419:QM786419 GP786419:GQ786419 WTB720883:WTC720883 WJF720883:WJG720883 VZJ720883:VZK720883 VPN720883:VPO720883 VFR720883:VFS720883 UVV720883:UVW720883 ULZ720883:UMA720883 UCD720883:UCE720883 TSH720883:TSI720883 TIL720883:TIM720883 SYP720883:SYQ720883 SOT720883:SOU720883 SEX720883:SEY720883 RVB720883:RVC720883 RLF720883:RLG720883 RBJ720883:RBK720883 QRN720883:QRO720883 QHR720883:QHS720883 PXV720883:PXW720883 PNZ720883:POA720883 PED720883:PEE720883 OUH720883:OUI720883 OKL720883:OKM720883 OAP720883:OAQ720883 NQT720883:NQU720883 NGX720883:NGY720883 MXB720883:MXC720883 MNF720883:MNG720883 MDJ720883:MDK720883 LTN720883:LTO720883 LJR720883:LJS720883 KZV720883:KZW720883 KPZ720883:KQA720883 KGD720883:KGE720883 JWH720883:JWI720883 JML720883:JMM720883 JCP720883:JCQ720883 IST720883:ISU720883 IIX720883:IIY720883 HZB720883:HZC720883 HPF720883:HPG720883 HFJ720883:HFK720883 GVN720883:GVO720883 GLR720883:GLS720883 GBV720883:GBW720883 FRZ720883:FSA720883 FID720883:FIE720883 EYH720883:EYI720883 EOL720883:EOM720883 EEP720883:EEQ720883 DUT720883:DUU720883 DKX720883:DKY720883 DBB720883:DBC720883 CRF720883:CRG720883 CHJ720883:CHK720883 BXN720883:BXO720883 BNR720883:BNS720883 BDV720883:BDW720883 ATZ720883:AUA720883 AKD720883:AKE720883 AAH720883:AAI720883 QL720883:QM720883 GP720883:GQ720883 WTB655347:WTC655347 WJF655347:WJG655347 VZJ655347:VZK655347 VPN655347:VPO655347 VFR655347:VFS655347 UVV655347:UVW655347 ULZ655347:UMA655347 UCD655347:UCE655347 TSH655347:TSI655347 TIL655347:TIM655347 SYP655347:SYQ655347 SOT655347:SOU655347 SEX655347:SEY655347 RVB655347:RVC655347 RLF655347:RLG655347 RBJ655347:RBK655347 QRN655347:QRO655347 QHR655347:QHS655347 PXV655347:PXW655347 PNZ655347:POA655347 PED655347:PEE655347 OUH655347:OUI655347 OKL655347:OKM655347 OAP655347:OAQ655347 NQT655347:NQU655347 NGX655347:NGY655347 MXB655347:MXC655347 MNF655347:MNG655347 MDJ655347:MDK655347 LTN655347:LTO655347 LJR655347:LJS655347 KZV655347:KZW655347 KPZ655347:KQA655347 KGD655347:KGE655347 JWH655347:JWI655347 JML655347:JMM655347 JCP655347:JCQ655347 IST655347:ISU655347 IIX655347:IIY655347 HZB655347:HZC655347 HPF655347:HPG655347 HFJ655347:HFK655347 GVN655347:GVO655347 GLR655347:GLS655347 GBV655347:GBW655347 FRZ655347:FSA655347 FID655347:FIE655347 EYH655347:EYI655347 EOL655347:EOM655347 EEP655347:EEQ655347 DUT655347:DUU655347 DKX655347:DKY655347 DBB655347:DBC655347 CRF655347:CRG655347 CHJ655347:CHK655347 BXN655347:BXO655347 BNR655347:BNS655347 BDV655347:BDW655347 ATZ655347:AUA655347 AKD655347:AKE655347 AAH655347:AAI655347 QL655347:QM655347 GP655347:GQ655347 WTB589811:WTC589811 WJF589811:WJG589811 VZJ589811:VZK589811 VPN589811:VPO589811 VFR589811:VFS589811 UVV589811:UVW589811 ULZ589811:UMA589811 UCD589811:UCE589811 TSH589811:TSI589811 TIL589811:TIM589811 SYP589811:SYQ589811 SOT589811:SOU589811 SEX589811:SEY589811 RVB589811:RVC589811 RLF589811:RLG589811 RBJ589811:RBK589811 QRN589811:QRO589811 QHR589811:QHS589811 PXV589811:PXW589811 PNZ589811:POA589811 PED589811:PEE589811 OUH589811:OUI589811 OKL589811:OKM589811 OAP589811:OAQ589811 NQT589811:NQU589811 NGX589811:NGY589811 MXB589811:MXC589811 MNF589811:MNG589811 MDJ589811:MDK589811 LTN589811:LTO589811 LJR589811:LJS589811 KZV589811:KZW589811 KPZ589811:KQA589811 KGD589811:KGE589811 JWH589811:JWI589811 JML589811:JMM589811 JCP589811:JCQ589811 IST589811:ISU589811 IIX589811:IIY589811 HZB589811:HZC589811 HPF589811:HPG589811 HFJ589811:HFK589811 GVN589811:GVO589811 GLR589811:GLS589811 GBV589811:GBW589811 FRZ589811:FSA589811 FID589811:FIE589811 EYH589811:EYI589811 EOL589811:EOM589811 EEP589811:EEQ589811 DUT589811:DUU589811 DKX589811:DKY589811 DBB589811:DBC589811 CRF589811:CRG589811 CHJ589811:CHK589811 BXN589811:BXO589811 BNR589811:BNS589811 BDV589811:BDW589811 ATZ589811:AUA589811 AKD589811:AKE589811 AAH589811:AAI589811 QL589811:QM589811 GP589811:GQ589811 WTB524275:WTC524275 WJF524275:WJG524275 VZJ524275:VZK524275 VPN524275:VPO524275 VFR524275:VFS524275 UVV524275:UVW524275 ULZ524275:UMA524275 UCD524275:UCE524275 TSH524275:TSI524275 TIL524275:TIM524275 SYP524275:SYQ524275 SOT524275:SOU524275 SEX524275:SEY524275 RVB524275:RVC524275 RLF524275:RLG524275 RBJ524275:RBK524275 QRN524275:QRO524275 QHR524275:QHS524275 PXV524275:PXW524275 PNZ524275:POA524275 PED524275:PEE524275 OUH524275:OUI524275 OKL524275:OKM524275 OAP524275:OAQ524275 NQT524275:NQU524275 NGX524275:NGY524275 MXB524275:MXC524275 MNF524275:MNG524275 MDJ524275:MDK524275 LTN524275:LTO524275 LJR524275:LJS524275 KZV524275:KZW524275 KPZ524275:KQA524275 KGD524275:KGE524275 JWH524275:JWI524275 JML524275:JMM524275 JCP524275:JCQ524275 IST524275:ISU524275 IIX524275:IIY524275 HZB524275:HZC524275 HPF524275:HPG524275 HFJ524275:HFK524275 GVN524275:GVO524275 GLR524275:GLS524275 GBV524275:GBW524275 FRZ524275:FSA524275 FID524275:FIE524275 EYH524275:EYI524275 EOL524275:EOM524275 EEP524275:EEQ524275 DUT524275:DUU524275 DKX524275:DKY524275 DBB524275:DBC524275 CRF524275:CRG524275 CHJ524275:CHK524275 BXN524275:BXO524275 BNR524275:BNS524275 BDV524275:BDW524275 ATZ524275:AUA524275 AKD524275:AKE524275 AAH524275:AAI524275 QL524275:QM524275 GP524275:GQ524275 WTB458739:WTC458739 WJF458739:WJG458739 VZJ458739:VZK458739 VPN458739:VPO458739 VFR458739:VFS458739 UVV458739:UVW458739 ULZ458739:UMA458739 UCD458739:UCE458739 TSH458739:TSI458739 TIL458739:TIM458739 SYP458739:SYQ458739 SOT458739:SOU458739 SEX458739:SEY458739 RVB458739:RVC458739 RLF458739:RLG458739 RBJ458739:RBK458739 QRN458739:QRO458739 QHR458739:QHS458739 PXV458739:PXW458739 PNZ458739:POA458739 PED458739:PEE458739 OUH458739:OUI458739 OKL458739:OKM458739 OAP458739:OAQ458739 NQT458739:NQU458739 NGX458739:NGY458739 MXB458739:MXC458739 MNF458739:MNG458739 MDJ458739:MDK458739 LTN458739:LTO458739 LJR458739:LJS458739 KZV458739:KZW458739 KPZ458739:KQA458739 KGD458739:KGE458739 JWH458739:JWI458739 JML458739:JMM458739 JCP458739:JCQ458739 IST458739:ISU458739 IIX458739:IIY458739 HZB458739:HZC458739 HPF458739:HPG458739 HFJ458739:HFK458739 GVN458739:GVO458739 GLR458739:GLS458739 GBV458739:GBW458739 FRZ458739:FSA458739 FID458739:FIE458739 EYH458739:EYI458739 EOL458739:EOM458739 EEP458739:EEQ458739 DUT458739:DUU458739 DKX458739:DKY458739 DBB458739:DBC458739 CRF458739:CRG458739 CHJ458739:CHK458739 BXN458739:BXO458739 BNR458739:BNS458739 BDV458739:BDW458739 ATZ458739:AUA458739 AKD458739:AKE458739 AAH458739:AAI458739 QL458739:QM458739 GP458739:GQ458739 WTB393203:WTC393203 WJF393203:WJG393203 VZJ393203:VZK393203 VPN393203:VPO393203 VFR393203:VFS393203 UVV393203:UVW393203 ULZ393203:UMA393203 UCD393203:UCE393203 TSH393203:TSI393203 TIL393203:TIM393203 SYP393203:SYQ393203 SOT393203:SOU393203 SEX393203:SEY393203 RVB393203:RVC393203 RLF393203:RLG393203 RBJ393203:RBK393203 QRN393203:QRO393203 QHR393203:QHS393203 PXV393203:PXW393203 PNZ393203:POA393203 PED393203:PEE393203 OUH393203:OUI393203 OKL393203:OKM393203 OAP393203:OAQ393203 NQT393203:NQU393203 NGX393203:NGY393203 MXB393203:MXC393203 MNF393203:MNG393203 MDJ393203:MDK393203 LTN393203:LTO393203 LJR393203:LJS393203 KZV393203:KZW393203 KPZ393203:KQA393203 KGD393203:KGE393203 JWH393203:JWI393203 JML393203:JMM393203 JCP393203:JCQ393203 IST393203:ISU393203 IIX393203:IIY393203 HZB393203:HZC393203 HPF393203:HPG393203 HFJ393203:HFK393203 GVN393203:GVO393203 GLR393203:GLS393203 GBV393203:GBW393203 FRZ393203:FSA393203 FID393203:FIE393203 EYH393203:EYI393203 EOL393203:EOM393203 EEP393203:EEQ393203 DUT393203:DUU393203 DKX393203:DKY393203 DBB393203:DBC393203 CRF393203:CRG393203 CHJ393203:CHK393203 BXN393203:BXO393203 BNR393203:BNS393203 BDV393203:BDW393203 ATZ393203:AUA393203 AKD393203:AKE393203 AAH393203:AAI393203 QL393203:QM393203 GP393203:GQ393203 WTB327667:WTC327667 WJF327667:WJG327667 VZJ327667:VZK327667 VPN327667:VPO327667 VFR327667:VFS327667 UVV327667:UVW327667 ULZ327667:UMA327667 UCD327667:UCE327667 TSH327667:TSI327667 TIL327667:TIM327667 SYP327667:SYQ327667 SOT327667:SOU327667 SEX327667:SEY327667 RVB327667:RVC327667 RLF327667:RLG327667 RBJ327667:RBK327667 QRN327667:QRO327667 QHR327667:QHS327667 PXV327667:PXW327667 PNZ327667:POA327667 PED327667:PEE327667 OUH327667:OUI327667 OKL327667:OKM327667 OAP327667:OAQ327667 NQT327667:NQU327667 NGX327667:NGY327667 MXB327667:MXC327667 MNF327667:MNG327667 MDJ327667:MDK327667 LTN327667:LTO327667 LJR327667:LJS327667 KZV327667:KZW327667 KPZ327667:KQA327667 KGD327667:KGE327667 JWH327667:JWI327667 JML327667:JMM327667 JCP327667:JCQ327667 IST327667:ISU327667 IIX327667:IIY327667 HZB327667:HZC327667 HPF327667:HPG327667 HFJ327667:HFK327667 GVN327667:GVO327667 GLR327667:GLS327667 GBV327667:GBW327667 FRZ327667:FSA327667 FID327667:FIE327667 EYH327667:EYI327667 EOL327667:EOM327667 EEP327667:EEQ327667 DUT327667:DUU327667 DKX327667:DKY327667 DBB327667:DBC327667 CRF327667:CRG327667 CHJ327667:CHK327667 BXN327667:BXO327667 BNR327667:BNS327667 BDV327667:BDW327667 ATZ327667:AUA327667 AKD327667:AKE327667 AAH327667:AAI327667 QL327667:QM327667 GP327667:GQ327667 WTB262131:WTC262131 WJF262131:WJG262131 VZJ262131:VZK262131 VPN262131:VPO262131 VFR262131:VFS262131 UVV262131:UVW262131 ULZ262131:UMA262131 UCD262131:UCE262131 TSH262131:TSI262131 TIL262131:TIM262131 SYP262131:SYQ262131 SOT262131:SOU262131 SEX262131:SEY262131 RVB262131:RVC262131 RLF262131:RLG262131 RBJ262131:RBK262131 QRN262131:QRO262131 QHR262131:QHS262131 PXV262131:PXW262131 PNZ262131:POA262131 PED262131:PEE262131 OUH262131:OUI262131 OKL262131:OKM262131 OAP262131:OAQ262131 NQT262131:NQU262131 NGX262131:NGY262131 MXB262131:MXC262131 MNF262131:MNG262131 MDJ262131:MDK262131 LTN262131:LTO262131 LJR262131:LJS262131 KZV262131:KZW262131 KPZ262131:KQA262131 KGD262131:KGE262131 JWH262131:JWI262131 JML262131:JMM262131 JCP262131:JCQ262131 IST262131:ISU262131 IIX262131:IIY262131 HZB262131:HZC262131 HPF262131:HPG262131 HFJ262131:HFK262131 GVN262131:GVO262131 GLR262131:GLS262131 GBV262131:GBW262131 FRZ262131:FSA262131 FID262131:FIE262131 EYH262131:EYI262131 EOL262131:EOM262131 EEP262131:EEQ262131 DUT262131:DUU262131 DKX262131:DKY262131 DBB262131:DBC262131 CRF262131:CRG262131 CHJ262131:CHK262131 BXN262131:BXO262131 BNR262131:BNS262131 BDV262131:BDW262131 ATZ262131:AUA262131 AKD262131:AKE262131 AAH262131:AAI262131 QL262131:QM262131 GP262131:GQ262131 WTB196595:WTC196595 WJF196595:WJG196595 VZJ196595:VZK196595 VPN196595:VPO196595 VFR196595:VFS196595 UVV196595:UVW196595 ULZ196595:UMA196595 UCD196595:UCE196595 TSH196595:TSI196595 TIL196595:TIM196595 SYP196595:SYQ196595 SOT196595:SOU196595 SEX196595:SEY196595 RVB196595:RVC196595 RLF196595:RLG196595 RBJ196595:RBK196595 QRN196595:QRO196595 QHR196595:QHS196595 PXV196595:PXW196595 PNZ196595:POA196595 PED196595:PEE196595 OUH196595:OUI196595 OKL196595:OKM196595 OAP196595:OAQ196595 NQT196595:NQU196595 NGX196595:NGY196595 MXB196595:MXC196595 MNF196595:MNG196595 MDJ196595:MDK196595 LTN196595:LTO196595 LJR196595:LJS196595 KZV196595:KZW196595 KPZ196595:KQA196595 KGD196595:KGE196595 JWH196595:JWI196595 JML196595:JMM196595 JCP196595:JCQ196595 IST196595:ISU196595 IIX196595:IIY196595 HZB196595:HZC196595 HPF196595:HPG196595 HFJ196595:HFK196595 GVN196595:GVO196595 GLR196595:GLS196595 GBV196595:GBW196595 FRZ196595:FSA196595 FID196595:FIE196595 EYH196595:EYI196595 EOL196595:EOM196595 EEP196595:EEQ196595 DUT196595:DUU196595 DKX196595:DKY196595 DBB196595:DBC196595 CRF196595:CRG196595 CHJ196595:CHK196595 BXN196595:BXO196595 BNR196595:BNS196595 BDV196595:BDW196595 ATZ196595:AUA196595 AKD196595:AKE196595 AAH196595:AAI196595 QL196595:QM196595 GP196595:GQ196595 WTB131059:WTC131059 WJF131059:WJG131059 VZJ131059:VZK131059 VPN131059:VPO131059 VFR131059:VFS131059 UVV131059:UVW131059 ULZ131059:UMA131059 UCD131059:UCE131059 TSH131059:TSI131059 TIL131059:TIM131059 SYP131059:SYQ131059 SOT131059:SOU131059 SEX131059:SEY131059 RVB131059:RVC131059 RLF131059:RLG131059 RBJ131059:RBK131059 QRN131059:QRO131059 QHR131059:QHS131059 PXV131059:PXW131059 PNZ131059:POA131059 PED131059:PEE131059 OUH131059:OUI131059 OKL131059:OKM131059 OAP131059:OAQ131059 NQT131059:NQU131059 NGX131059:NGY131059 MXB131059:MXC131059 MNF131059:MNG131059 MDJ131059:MDK131059 LTN131059:LTO131059 LJR131059:LJS131059 KZV131059:KZW131059 KPZ131059:KQA131059 KGD131059:KGE131059 JWH131059:JWI131059 JML131059:JMM131059 JCP131059:JCQ131059 IST131059:ISU131059 IIX131059:IIY131059 HZB131059:HZC131059 HPF131059:HPG131059 HFJ131059:HFK131059 GVN131059:GVO131059 GLR131059:GLS131059 GBV131059:GBW131059 FRZ131059:FSA131059 FID131059:FIE131059 EYH131059:EYI131059 EOL131059:EOM131059 EEP131059:EEQ131059 DUT131059:DUU131059 DKX131059:DKY131059 DBB131059:DBC131059 CRF131059:CRG131059 CHJ131059:CHK131059 BXN131059:BXO131059 BNR131059:BNS131059 BDV131059:BDW131059 ATZ131059:AUA131059 AKD131059:AKE131059 AAH131059:AAI131059 QL131059:QM131059 GP131059:GQ131059 WTB65523:WTC65523 WJF65523:WJG65523 VZJ65523:VZK65523 VPN65523:VPO65523 VFR65523:VFS65523 UVV65523:UVW65523 ULZ65523:UMA65523 UCD65523:UCE65523 TSH65523:TSI65523 TIL65523:TIM65523 SYP65523:SYQ65523 SOT65523:SOU65523 SEX65523:SEY65523 RVB65523:RVC65523 RLF65523:RLG65523 RBJ65523:RBK65523 QRN65523:QRO65523 QHR65523:QHS65523 PXV65523:PXW65523 PNZ65523:POA65523 PED65523:PEE65523 OUH65523:OUI65523 OKL65523:OKM65523 OAP65523:OAQ65523 NQT65523:NQU65523 NGX65523:NGY65523 MXB65523:MXC65523 MNF65523:MNG65523 MDJ65523:MDK65523 LTN65523:LTO65523 LJR65523:LJS65523 KZV65523:KZW65523 KPZ65523:KQA65523 KGD65523:KGE65523 JWH65523:JWI65523 JML65523:JMM65523 JCP65523:JCQ65523 IST65523:ISU65523 IIX65523:IIY65523 HZB65523:HZC65523 HPF65523:HPG65523 HFJ65523:HFK65523 GVN65523:GVO65523 GLR65523:GLS65523 GBV65523:GBW65523 FRZ65523:FSA65523 FID65523:FIE65523 EYH65523:EYI65523 EOL65523:EOM65523 EEP65523:EEQ65523 DUT65523:DUU65523 DKX65523:DKY65523 DBB65523:DBC65523 CRF65523:CRG65523 CHJ65523:CHK65523 BXN65523:BXO65523 BNR65523:BNS65523 BDV65523:BDW65523 ATZ65523:AUA65523 AKD65523:AKE65523 AAH65523:AAI65523 QL65523:QM65523 GP65523:GQ65523 WTB10:WTC10 WJF10:WJG10 VZJ10:VZK10 VPN10:VPO10 VFR10:VFS10 UVV10:UVW10 ULZ10:UMA10 UCD10:UCE10 TSH10:TSI10 TIL10:TIM10 SYP10:SYQ10 SOT10:SOU10 SEX10:SEY10 RVB10:RVC10 RLF10:RLG10 RBJ10:RBK10 QRN10:QRO10 QHR10:QHS10 PXV10:PXW10 PNZ10:POA10 PED10:PEE10 OUH10:OUI10 OKL10:OKM10 OAP10:OAQ10 NQT10:NQU10 NGX10:NGY10 MXB10:MXC10 MNF10:MNG10 MDJ10:MDK10 LTN10:LTO10 LJR10:LJS10 KZV10:KZW10 KPZ10:KQA10 KGD10:KGE10 JWH10:JWI10 JML10:JMM10 JCP10:JCQ10 IST10:ISU10 IIX10:IIY10 HZB10:HZC10 HPF10:HPG10 HFJ10:HFK10 GVN10:GVO10 GLR10:GLS10 GBV10:GBW10 FRZ10:FSA10 FID10:FIE10 EYH10:EYI10 EOL10:EOM10 EEP10:EEQ10 DUT10:DUU10 DKX10:DKY10 DBB10:DBC10 CRF10:CRG10 CHJ10:CHK10 BXN10:BXO10 BNR10:BNS10 BDV10:BDW10 ATZ10:AUA10 AKD10:AKE10 AAH10:AAI10 QL10:QM10 GP10:GQ10 WSW983035:WSX983035 WJA983035:WJB983035 VZE983035:VZF983035 VPI983035:VPJ983035 VFM983035:VFN983035 UVQ983035:UVR983035 ULU983035:ULV983035 UBY983035:UBZ983035 TSC983035:TSD983035 TIG983035:TIH983035 SYK983035:SYL983035 SOO983035:SOP983035 SES983035:SET983035 RUW983035:RUX983035 RLA983035:RLB983035 RBE983035:RBF983035 QRI983035:QRJ983035 QHM983035:QHN983035 PXQ983035:PXR983035 PNU983035:PNV983035 PDY983035:PDZ983035 OUC983035:OUD983035 OKG983035:OKH983035 OAK983035:OAL983035 NQO983035:NQP983035 NGS983035:NGT983035 MWW983035:MWX983035 MNA983035:MNB983035 MDE983035:MDF983035 LTI983035:LTJ983035 LJM983035:LJN983035 KZQ983035:KZR983035 KPU983035:KPV983035 KFY983035:KFZ983035 JWC983035:JWD983035 JMG983035:JMH983035 JCK983035:JCL983035 ISO983035:ISP983035 IIS983035:IIT983035 HYW983035:HYX983035 HPA983035:HPB983035 HFE983035:HFF983035 GVI983035:GVJ983035 GLM983035:GLN983035 GBQ983035:GBR983035 FRU983035:FRV983035 FHY983035:FHZ983035 EYC983035:EYD983035 EOG983035:EOH983035 EEK983035:EEL983035 DUO983035:DUP983035 DKS983035:DKT983035 DAW983035:DAX983035 CRA983035:CRB983035 CHE983035:CHF983035 BXI983035:BXJ983035 BNM983035:BNN983035 BDQ983035:BDR983035 ATU983035:ATV983035 AJY983035:AJZ983035 AAC983035:AAD983035 QG983035:QH983035 GK983035:GL983035 WSW917499:WSX917499 WJA917499:WJB917499 VZE917499:VZF917499 VPI917499:VPJ917499 VFM917499:VFN917499 UVQ917499:UVR917499 ULU917499:ULV917499 UBY917499:UBZ917499 TSC917499:TSD917499 TIG917499:TIH917499 SYK917499:SYL917499 SOO917499:SOP917499 SES917499:SET917499 RUW917499:RUX917499 RLA917499:RLB917499 RBE917499:RBF917499 QRI917499:QRJ917499 QHM917499:QHN917499 PXQ917499:PXR917499 PNU917499:PNV917499 PDY917499:PDZ917499 OUC917499:OUD917499 OKG917499:OKH917499 OAK917499:OAL917499 NQO917499:NQP917499 NGS917499:NGT917499 MWW917499:MWX917499 MNA917499:MNB917499 MDE917499:MDF917499 LTI917499:LTJ917499 LJM917499:LJN917499 KZQ917499:KZR917499 KPU917499:KPV917499 KFY917499:KFZ917499 JWC917499:JWD917499 JMG917499:JMH917499 JCK917499:JCL917499 ISO917499:ISP917499 IIS917499:IIT917499 HYW917499:HYX917499 HPA917499:HPB917499 HFE917499:HFF917499 GVI917499:GVJ917499 GLM917499:GLN917499 GBQ917499:GBR917499 FRU917499:FRV917499 FHY917499:FHZ917499 EYC917499:EYD917499 EOG917499:EOH917499 EEK917499:EEL917499 DUO917499:DUP917499 DKS917499:DKT917499 DAW917499:DAX917499 CRA917499:CRB917499 CHE917499:CHF917499 BXI917499:BXJ917499 BNM917499:BNN917499 BDQ917499:BDR917499 ATU917499:ATV917499 AJY917499:AJZ917499 AAC917499:AAD917499 QG917499:QH917499 GK917499:GL917499 WSW851963:WSX851963 WJA851963:WJB851963 VZE851963:VZF851963 VPI851963:VPJ851963 VFM851963:VFN851963 UVQ851963:UVR851963 ULU851963:ULV851963 UBY851963:UBZ851963 TSC851963:TSD851963 TIG851963:TIH851963 SYK851963:SYL851963 SOO851963:SOP851963 SES851963:SET851963 RUW851963:RUX851963 RLA851963:RLB851963 RBE851963:RBF851963 QRI851963:QRJ851963 QHM851963:QHN851963 PXQ851963:PXR851963 PNU851963:PNV851963 PDY851963:PDZ851963 OUC851963:OUD851963 OKG851963:OKH851963 OAK851963:OAL851963 NQO851963:NQP851963 NGS851963:NGT851963 MWW851963:MWX851963 MNA851963:MNB851963 MDE851963:MDF851963 LTI851963:LTJ851963 LJM851963:LJN851963 KZQ851963:KZR851963 KPU851963:KPV851963 KFY851963:KFZ851963 JWC851963:JWD851963 JMG851963:JMH851963 JCK851963:JCL851963 ISO851963:ISP851963 IIS851963:IIT851963 HYW851963:HYX851963 HPA851963:HPB851963 HFE851963:HFF851963 GVI851963:GVJ851963 GLM851963:GLN851963 GBQ851963:GBR851963 FRU851963:FRV851963 FHY851963:FHZ851963 EYC851963:EYD851963 EOG851963:EOH851963 EEK851963:EEL851963 DUO851963:DUP851963 DKS851963:DKT851963 DAW851963:DAX851963 CRA851963:CRB851963 CHE851963:CHF851963 BXI851963:BXJ851963 BNM851963:BNN851963 BDQ851963:BDR851963 ATU851963:ATV851963 AJY851963:AJZ851963 AAC851963:AAD851963 QG851963:QH851963 GK851963:GL851963 WSW786427:WSX786427 WJA786427:WJB786427 VZE786427:VZF786427 VPI786427:VPJ786427 VFM786427:VFN786427 UVQ786427:UVR786427 ULU786427:ULV786427 UBY786427:UBZ786427 TSC786427:TSD786427 TIG786427:TIH786427 SYK786427:SYL786427 SOO786427:SOP786427 SES786427:SET786427 RUW786427:RUX786427 RLA786427:RLB786427 RBE786427:RBF786427 QRI786427:QRJ786427 QHM786427:QHN786427 PXQ786427:PXR786427 PNU786427:PNV786427 PDY786427:PDZ786427 OUC786427:OUD786427 OKG786427:OKH786427 OAK786427:OAL786427 NQO786427:NQP786427 NGS786427:NGT786427 MWW786427:MWX786427 MNA786427:MNB786427 MDE786427:MDF786427 LTI786427:LTJ786427 LJM786427:LJN786427 KZQ786427:KZR786427 KPU786427:KPV786427 KFY786427:KFZ786427 JWC786427:JWD786427 JMG786427:JMH786427 JCK786427:JCL786427 ISO786427:ISP786427 IIS786427:IIT786427 HYW786427:HYX786427 HPA786427:HPB786427 HFE786427:HFF786427 GVI786427:GVJ786427 GLM786427:GLN786427 GBQ786427:GBR786427 FRU786427:FRV786427 FHY786427:FHZ786427 EYC786427:EYD786427 EOG786427:EOH786427 EEK786427:EEL786427 DUO786427:DUP786427 DKS786427:DKT786427 DAW786427:DAX786427 CRA786427:CRB786427 CHE786427:CHF786427 BXI786427:BXJ786427 BNM786427:BNN786427 BDQ786427:BDR786427 ATU786427:ATV786427 AJY786427:AJZ786427 AAC786427:AAD786427 QG786427:QH786427 GK786427:GL786427 WSW720891:WSX720891 WJA720891:WJB720891 VZE720891:VZF720891 VPI720891:VPJ720891 VFM720891:VFN720891 UVQ720891:UVR720891 ULU720891:ULV720891 UBY720891:UBZ720891 TSC720891:TSD720891 TIG720891:TIH720891 SYK720891:SYL720891 SOO720891:SOP720891 SES720891:SET720891 RUW720891:RUX720891 RLA720891:RLB720891 RBE720891:RBF720891 QRI720891:QRJ720891 QHM720891:QHN720891 PXQ720891:PXR720891 PNU720891:PNV720891 PDY720891:PDZ720891 OUC720891:OUD720891 OKG720891:OKH720891 OAK720891:OAL720891 NQO720891:NQP720891 NGS720891:NGT720891 MWW720891:MWX720891 MNA720891:MNB720891 MDE720891:MDF720891 LTI720891:LTJ720891 LJM720891:LJN720891 KZQ720891:KZR720891 KPU720891:KPV720891 KFY720891:KFZ720891 JWC720891:JWD720891 JMG720891:JMH720891 JCK720891:JCL720891 ISO720891:ISP720891 IIS720891:IIT720891 HYW720891:HYX720891 HPA720891:HPB720891 HFE720891:HFF720891 GVI720891:GVJ720891 GLM720891:GLN720891 GBQ720891:GBR720891 FRU720891:FRV720891 FHY720891:FHZ720891 EYC720891:EYD720891 EOG720891:EOH720891 EEK720891:EEL720891 DUO720891:DUP720891 DKS720891:DKT720891 DAW720891:DAX720891 CRA720891:CRB720891 CHE720891:CHF720891 BXI720891:BXJ720891 BNM720891:BNN720891 BDQ720891:BDR720891 ATU720891:ATV720891 AJY720891:AJZ720891 AAC720891:AAD720891 QG720891:QH720891 GK720891:GL720891 WSW655355:WSX655355 WJA655355:WJB655355 VZE655355:VZF655355 VPI655355:VPJ655355 VFM655355:VFN655355 UVQ655355:UVR655355 ULU655355:ULV655355 UBY655355:UBZ655355 TSC655355:TSD655355 TIG655355:TIH655355 SYK655355:SYL655355 SOO655355:SOP655355 SES655355:SET655355 RUW655355:RUX655355 RLA655355:RLB655355 RBE655355:RBF655355 QRI655355:QRJ655355 QHM655355:QHN655355 PXQ655355:PXR655355 PNU655355:PNV655355 PDY655355:PDZ655355 OUC655355:OUD655355 OKG655355:OKH655355 OAK655355:OAL655355 NQO655355:NQP655355 NGS655355:NGT655355 MWW655355:MWX655355 MNA655355:MNB655355 MDE655355:MDF655355 LTI655355:LTJ655355 LJM655355:LJN655355 KZQ655355:KZR655355 KPU655355:KPV655355 KFY655355:KFZ655355 JWC655355:JWD655355 JMG655355:JMH655355 JCK655355:JCL655355 ISO655355:ISP655355 IIS655355:IIT655355 HYW655355:HYX655355 HPA655355:HPB655355 HFE655355:HFF655355 GVI655355:GVJ655355 GLM655355:GLN655355 GBQ655355:GBR655355 FRU655355:FRV655355 FHY655355:FHZ655355 EYC655355:EYD655355 EOG655355:EOH655355 EEK655355:EEL655355 DUO655355:DUP655355 DKS655355:DKT655355 DAW655355:DAX655355 CRA655355:CRB655355 CHE655355:CHF655355 BXI655355:BXJ655355 BNM655355:BNN655355 BDQ655355:BDR655355 ATU655355:ATV655355 AJY655355:AJZ655355 AAC655355:AAD655355 QG655355:QH655355 GK655355:GL655355 WSW589819:WSX589819 WJA589819:WJB589819 VZE589819:VZF589819 VPI589819:VPJ589819 VFM589819:VFN589819 UVQ589819:UVR589819 ULU589819:ULV589819 UBY589819:UBZ589819 TSC589819:TSD589819 TIG589819:TIH589819 SYK589819:SYL589819 SOO589819:SOP589819 SES589819:SET589819 RUW589819:RUX589819 RLA589819:RLB589819 RBE589819:RBF589819 QRI589819:QRJ589819 QHM589819:QHN589819 PXQ589819:PXR589819 PNU589819:PNV589819 PDY589819:PDZ589819 OUC589819:OUD589819 OKG589819:OKH589819 OAK589819:OAL589819 NQO589819:NQP589819 NGS589819:NGT589819 MWW589819:MWX589819 MNA589819:MNB589819 MDE589819:MDF589819 LTI589819:LTJ589819 LJM589819:LJN589819 KZQ589819:KZR589819 KPU589819:KPV589819 KFY589819:KFZ589819 JWC589819:JWD589819 JMG589819:JMH589819 JCK589819:JCL589819 ISO589819:ISP589819 IIS589819:IIT589819 HYW589819:HYX589819 HPA589819:HPB589819 HFE589819:HFF589819 GVI589819:GVJ589819 GLM589819:GLN589819 GBQ589819:GBR589819 FRU589819:FRV589819 FHY589819:FHZ589819 EYC589819:EYD589819 EOG589819:EOH589819 EEK589819:EEL589819 DUO589819:DUP589819 DKS589819:DKT589819 DAW589819:DAX589819 CRA589819:CRB589819 CHE589819:CHF589819 BXI589819:BXJ589819 BNM589819:BNN589819 BDQ589819:BDR589819 ATU589819:ATV589819 AJY589819:AJZ589819 AAC589819:AAD589819 QG589819:QH589819 GK589819:GL589819 WSW524283:WSX524283 WJA524283:WJB524283 VZE524283:VZF524283 VPI524283:VPJ524283 VFM524283:VFN524283 UVQ524283:UVR524283 ULU524283:ULV524283 UBY524283:UBZ524283 TSC524283:TSD524283 TIG524283:TIH524283 SYK524283:SYL524283 SOO524283:SOP524283 SES524283:SET524283 RUW524283:RUX524283 RLA524283:RLB524283 RBE524283:RBF524283 QRI524283:QRJ524283 QHM524283:QHN524283 PXQ524283:PXR524283 PNU524283:PNV524283 PDY524283:PDZ524283 OUC524283:OUD524283 OKG524283:OKH524283 OAK524283:OAL524283 NQO524283:NQP524283 NGS524283:NGT524283 MWW524283:MWX524283 MNA524283:MNB524283 MDE524283:MDF524283 LTI524283:LTJ524283 LJM524283:LJN524283 KZQ524283:KZR524283 KPU524283:KPV524283 KFY524283:KFZ524283 JWC524283:JWD524283 JMG524283:JMH524283 JCK524283:JCL524283 ISO524283:ISP524283 IIS524283:IIT524283 HYW524283:HYX524283 HPA524283:HPB524283 HFE524283:HFF524283 GVI524283:GVJ524283 GLM524283:GLN524283 GBQ524283:GBR524283 FRU524283:FRV524283 FHY524283:FHZ524283 EYC524283:EYD524283 EOG524283:EOH524283 EEK524283:EEL524283 DUO524283:DUP524283 DKS524283:DKT524283 DAW524283:DAX524283 CRA524283:CRB524283 CHE524283:CHF524283 BXI524283:BXJ524283 BNM524283:BNN524283 BDQ524283:BDR524283 ATU524283:ATV524283 AJY524283:AJZ524283 AAC524283:AAD524283 QG524283:QH524283 GK524283:GL524283 WSW458747:WSX458747 WJA458747:WJB458747 VZE458747:VZF458747 VPI458747:VPJ458747 VFM458747:VFN458747 UVQ458747:UVR458747 ULU458747:ULV458747 UBY458747:UBZ458747 TSC458747:TSD458747 TIG458747:TIH458747 SYK458747:SYL458747 SOO458747:SOP458747 SES458747:SET458747 RUW458747:RUX458747 RLA458747:RLB458747 RBE458747:RBF458747 QRI458747:QRJ458747 QHM458747:QHN458747 PXQ458747:PXR458747 PNU458747:PNV458747 PDY458747:PDZ458747 OUC458747:OUD458747 OKG458747:OKH458747 OAK458747:OAL458747 NQO458747:NQP458747 NGS458747:NGT458747 MWW458747:MWX458747 MNA458747:MNB458747 MDE458747:MDF458747 LTI458747:LTJ458747 LJM458747:LJN458747 KZQ458747:KZR458747 KPU458747:KPV458747 KFY458747:KFZ458747 JWC458747:JWD458747 JMG458747:JMH458747 JCK458747:JCL458747 ISO458747:ISP458747 IIS458747:IIT458747 HYW458747:HYX458747 HPA458747:HPB458747 HFE458747:HFF458747 GVI458747:GVJ458747 GLM458747:GLN458747 GBQ458747:GBR458747 FRU458747:FRV458747 FHY458747:FHZ458747 EYC458747:EYD458747 EOG458747:EOH458747 EEK458747:EEL458747 DUO458747:DUP458747 DKS458747:DKT458747 DAW458747:DAX458747 CRA458747:CRB458747 CHE458747:CHF458747 BXI458747:BXJ458747 BNM458747:BNN458747 BDQ458747:BDR458747 ATU458747:ATV458747 AJY458747:AJZ458747 AAC458747:AAD458747 QG458747:QH458747 GK458747:GL458747 WSW393211:WSX393211 WJA393211:WJB393211 VZE393211:VZF393211 VPI393211:VPJ393211 VFM393211:VFN393211 UVQ393211:UVR393211 ULU393211:ULV393211 UBY393211:UBZ393211 TSC393211:TSD393211 TIG393211:TIH393211 SYK393211:SYL393211 SOO393211:SOP393211 SES393211:SET393211 RUW393211:RUX393211 RLA393211:RLB393211 RBE393211:RBF393211 QRI393211:QRJ393211 QHM393211:QHN393211 PXQ393211:PXR393211 PNU393211:PNV393211 PDY393211:PDZ393211 OUC393211:OUD393211 OKG393211:OKH393211 OAK393211:OAL393211 NQO393211:NQP393211 NGS393211:NGT393211 MWW393211:MWX393211 MNA393211:MNB393211 MDE393211:MDF393211 LTI393211:LTJ393211 LJM393211:LJN393211 KZQ393211:KZR393211 KPU393211:KPV393211 KFY393211:KFZ393211 JWC393211:JWD393211 JMG393211:JMH393211 JCK393211:JCL393211 ISO393211:ISP393211 IIS393211:IIT393211 HYW393211:HYX393211 HPA393211:HPB393211 HFE393211:HFF393211 GVI393211:GVJ393211 GLM393211:GLN393211 GBQ393211:GBR393211 FRU393211:FRV393211 FHY393211:FHZ393211 EYC393211:EYD393211 EOG393211:EOH393211 EEK393211:EEL393211 DUO393211:DUP393211 DKS393211:DKT393211 DAW393211:DAX393211 CRA393211:CRB393211 CHE393211:CHF393211 BXI393211:BXJ393211 BNM393211:BNN393211 BDQ393211:BDR393211 ATU393211:ATV393211 AJY393211:AJZ393211 AAC393211:AAD393211 QG393211:QH393211 GK393211:GL393211 WSW327675:WSX327675 WJA327675:WJB327675 VZE327675:VZF327675 VPI327675:VPJ327675 VFM327675:VFN327675 UVQ327675:UVR327675 ULU327675:ULV327675 UBY327675:UBZ327675 TSC327675:TSD327675 TIG327675:TIH327675 SYK327675:SYL327675 SOO327675:SOP327675 SES327675:SET327675 RUW327675:RUX327675 RLA327675:RLB327675 RBE327675:RBF327675 QRI327675:QRJ327675 QHM327675:QHN327675 PXQ327675:PXR327675 PNU327675:PNV327675 PDY327675:PDZ327675 OUC327675:OUD327675 OKG327675:OKH327675 OAK327675:OAL327675 NQO327675:NQP327675 NGS327675:NGT327675 MWW327675:MWX327675 MNA327675:MNB327675 MDE327675:MDF327675 LTI327675:LTJ327675 LJM327675:LJN327675 KZQ327675:KZR327675 KPU327675:KPV327675 KFY327675:KFZ327675 JWC327675:JWD327675 JMG327675:JMH327675 JCK327675:JCL327675 ISO327675:ISP327675 IIS327675:IIT327675 HYW327675:HYX327675 HPA327675:HPB327675 HFE327675:HFF327675 GVI327675:GVJ327675 GLM327675:GLN327675 GBQ327675:GBR327675 FRU327675:FRV327675 FHY327675:FHZ327675 EYC327675:EYD327675 EOG327675:EOH327675 EEK327675:EEL327675 DUO327675:DUP327675 DKS327675:DKT327675 DAW327675:DAX327675 CRA327675:CRB327675 CHE327675:CHF327675 BXI327675:BXJ327675 BNM327675:BNN327675 BDQ327675:BDR327675 ATU327675:ATV327675 AJY327675:AJZ327675 AAC327675:AAD327675 QG327675:QH327675 GK327675:GL327675 WSW262139:WSX262139 WJA262139:WJB262139 VZE262139:VZF262139 VPI262139:VPJ262139 VFM262139:VFN262139 UVQ262139:UVR262139 ULU262139:ULV262139 UBY262139:UBZ262139 TSC262139:TSD262139 TIG262139:TIH262139 SYK262139:SYL262139 SOO262139:SOP262139 SES262139:SET262139 RUW262139:RUX262139 RLA262139:RLB262139 RBE262139:RBF262139 QRI262139:QRJ262139 QHM262139:QHN262139 PXQ262139:PXR262139 PNU262139:PNV262139 PDY262139:PDZ262139 OUC262139:OUD262139 OKG262139:OKH262139 OAK262139:OAL262139 NQO262139:NQP262139 NGS262139:NGT262139 MWW262139:MWX262139 MNA262139:MNB262139 MDE262139:MDF262139 LTI262139:LTJ262139 LJM262139:LJN262139 KZQ262139:KZR262139 KPU262139:KPV262139 KFY262139:KFZ262139 JWC262139:JWD262139 JMG262139:JMH262139 JCK262139:JCL262139 ISO262139:ISP262139 IIS262139:IIT262139 HYW262139:HYX262139 HPA262139:HPB262139 HFE262139:HFF262139 GVI262139:GVJ262139 GLM262139:GLN262139 GBQ262139:GBR262139 FRU262139:FRV262139 FHY262139:FHZ262139 EYC262139:EYD262139 EOG262139:EOH262139 EEK262139:EEL262139 DUO262139:DUP262139 DKS262139:DKT262139 DAW262139:DAX262139 CRA262139:CRB262139 CHE262139:CHF262139 BXI262139:BXJ262139 BNM262139:BNN262139 BDQ262139:BDR262139 ATU262139:ATV262139 AJY262139:AJZ262139 AAC262139:AAD262139 QG262139:QH262139 GK262139:GL262139 WSW196603:WSX196603 WJA196603:WJB196603 VZE196603:VZF196603 VPI196603:VPJ196603 VFM196603:VFN196603 UVQ196603:UVR196603 ULU196603:ULV196603 UBY196603:UBZ196603 TSC196603:TSD196603 TIG196603:TIH196603 SYK196603:SYL196603 SOO196603:SOP196603 SES196603:SET196603 RUW196603:RUX196603 RLA196603:RLB196603 RBE196603:RBF196603 QRI196603:QRJ196603 QHM196603:QHN196603 PXQ196603:PXR196603 PNU196603:PNV196603 PDY196603:PDZ196603 OUC196603:OUD196603 OKG196603:OKH196603 OAK196603:OAL196603 NQO196603:NQP196603 NGS196603:NGT196603 MWW196603:MWX196603 MNA196603:MNB196603 MDE196603:MDF196603 LTI196603:LTJ196603 LJM196603:LJN196603 KZQ196603:KZR196603 KPU196603:KPV196603 KFY196603:KFZ196603 JWC196603:JWD196603 JMG196603:JMH196603 JCK196603:JCL196603 ISO196603:ISP196603 IIS196603:IIT196603 HYW196603:HYX196603 HPA196603:HPB196603 HFE196603:HFF196603 GVI196603:GVJ196603 GLM196603:GLN196603 GBQ196603:GBR196603 FRU196603:FRV196603 FHY196603:FHZ196603 EYC196603:EYD196603 EOG196603:EOH196603 EEK196603:EEL196603 DUO196603:DUP196603 DKS196603:DKT196603 DAW196603:DAX196603 CRA196603:CRB196603 CHE196603:CHF196603 BXI196603:BXJ196603 BNM196603:BNN196603 BDQ196603:BDR196603 ATU196603:ATV196603 AJY196603:AJZ196603 AAC196603:AAD196603 QG196603:QH196603 GK196603:GL196603 WSW131067:WSX131067 WJA131067:WJB131067 VZE131067:VZF131067 VPI131067:VPJ131067 VFM131067:VFN131067 UVQ131067:UVR131067 ULU131067:ULV131067 UBY131067:UBZ131067 TSC131067:TSD131067 TIG131067:TIH131067 SYK131067:SYL131067 SOO131067:SOP131067 SES131067:SET131067 RUW131067:RUX131067 RLA131067:RLB131067 RBE131067:RBF131067 QRI131067:QRJ131067 QHM131067:QHN131067 PXQ131067:PXR131067 PNU131067:PNV131067 PDY131067:PDZ131067 OUC131067:OUD131067 OKG131067:OKH131067 OAK131067:OAL131067 NQO131067:NQP131067 NGS131067:NGT131067 MWW131067:MWX131067 MNA131067:MNB131067 MDE131067:MDF131067 LTI131067:LTJ131067 LJM131067:LJN131067 KZQ131067:KZR131067 KPU131067:KPV131067 KFY131067:KFZ131067 JWC131067:JWD131067 JMG131067:JMH131067 JCK131067:JCL131067 ISO131067:ISP131067 IIS131067:IIT131067 HYW131067:HYX131067 HPA131067:HPB131067 HFE131067:HFF131067 GVI131067:GVJ131067 GLM131067:GLN131067 GBQ131067:GBR131067 FRU131067:FRV131067 FHY131067:FHZ131067 EYC131067:EYD131067 EOG131067:EOH131067 EEK131067:EEL131067 DUO131067:DUP131067 DKS131067:DKT131067 DAW131067:DAX131067 CRA131067:CRB131067 CHE131067:CHF131067 BXI131067:BXJ131067 BNM131067:BNN131067 BDQ131067:BDR131067 ATU131067:ATV131067 AJY131067:AJZ131067 AAC131067:AAD131067 QG131067:QH131067 GK131067:GL131067 WSW65531:WSX65531 WJA65531:WJB65531 VZE65531:VZF65531 VPI65531:VPJ65531 VFM65531:VFN65531 UVQ65531:UVR65531 ULU65531:ULV65531 UBY65531:UBZ65531 TSC65531:TSD65531 TIG65531:TIH65531 SYK65531:SYL65531 SOO65531:SOP65531 SES65531:SET65531 RUW65531:RUX65531 RLA65531:RLB65531 RBE65531:RBF65531 QRI65531:QRJ65531 QHM65531:QHN65531 PXQ65531:PXR65531 PNU65531:PNV65531 PDY65531:PDZ65531 OUC65531:OUD65531 OKG65531:OKH65531 OAK65531:OAL65531 NQO65531:NQP65531 NGS65531:NGT65531 MWW65531:MWX65531 MNA65531:MNB65531 MDE65531:MDF65531 LTI65531:LTJ65531 LJM65531:LJN65531 KZQ65531:KZR65531 KPU65531:KPV65531 KFY65531:KFZ65531 JWC65531:JWD65531 JMG65531:JMH65531 JCK65531:JCL65531 ISO65531:ISP65531 IIS65531:IIT65531 HYW65531:HYX65531 HPA65531:HPB65531 HFE65531:HFF65531 GVI65531:GVJ65531 GLM65531:GLN65531 GBQ65531:GBR65531 FRU65531:FRV65531 FHY65531:FHZ65531 EYC65531:EYD65531 EOG65531:EOH65531 EEK65531:EEL65531 DUO65531:DUP65531 DKS65531:DKT65531 DAW65531:DAX65531 CRA65531:CRB65531 CHE65531:CHF65531 BXI65531:BXJ65531 BNM65531:BNN65531 BDQ65531:BDR65531 ATU65531:ATV65531 AJY65531:AJZ65531 AAC65531:AAD65531 QG65531:QH65531 GK65531:GL65531 WSW17:WSX17 WJA17:WJB17 VZE17:VZF17 VPI17:VPJ17 VFM17:VFN17 UVQ17:UVR17 ULU17:ULV17 UBY17:UBZ17 TSC17:TSD17 TIG17:TIH17 SYK17:SYL17 SOO17:SOP17 SES17:SET17 RUW17:RUX17 RLA17:RLB17 RBE17:RBF17 QRI17:QRJ17 QHM17:QHN17 PXQ17:PXR17 PNU17:PNV17 PDY17:PDZ17 OUC17:OUD17 OKG17:OKH17 OAK17:OAL17 NQO17:NQP17 NGS17:NGT17 MWW17:MWX17 MNA17:MNB17 MDE17:MDF17 LTI17:LTJ17 LJM17:LJN17 KZQ17:KZR17 KPU17:KPV17 KFY17:KFZ17 JWC17:JWD17 JMG17:JMH17 JCK17:JCL17 ISO17:ISP17 IIS17:IIT17 HYW17:HYX17 HPA17:HPB17 HFE17:HFF17 GVI17:GVJ17 GLM17:GLN17 GBQ17:GBR17 FRU17:FRV17 FHY17:FHZ17 EYC17:EYD17 EOG17:EOH17 EEK17:EEL17 DUO17:DUP17 DKS17:DKT17 DAW17:DAX17 CRA17:CRB17 CHE17:CHF17 BXI17:BXJ17 BNM17:BNN17 BDQ17:BDR17 ATU17:ATV17 AJY17:AJZ17 AAC17:AAD17 QG17:QH17 GK17:GL17 WSW983037:WSX983037 WJA983037:WJB983037 VZE983037:VZF983037 VPI983037:VPJ983037 VFM983037:VFN983037 UVQ983037:UVR983037 ULU983037:ULV983037 UBY983037:UBZ983037 TSC983037:TSD983037 TIG983037:TIH983037 SYK983037:SYL983037 SOO983037:SOP983037 SES983037:SET983037 RUW983037:RUX983037 RLA983037:RLB983037 RBE983037:RBF983037 QRI983037:QRJ983037 QHM983037:QHN983037 PXQ983037:PXR983037 PNU983037:PNV983037 PDY983037:PDZ983037 OUC983037:OUD983037 OKG983037:OKH983037 OAK983037:OAL983037 NQO983037:NQP983037 NGS983037:NGT983037 MWW983037:MWX983037 MNA983037:MNB983037 MDE983037:MDF983037 LTI983037:LTJ983037 LJM983037:LJN983037 KZQ983037:KZR983037 KPU983037:KPV983037 KFY983037:KFZ983037 JWC983037:JWD983037 JMG983037:JMH983037 JCK983037:JCL983037 ISO983037:ISP983037 IIS983037:IIT983037 HYW983037:HYX983037 HPA983037:HPB983037 HFE983037:HFF983037 GVI983037:GVJ983037 GLM983037:GLN983037 GBQ983037:GBR983037 FRU983037:FRV983037 FHY983037:FHZ983037 EYC983037:EYD983037 EOG983037:EOH983037 EEK983037:EEL983037 DUO983037:DUP983037 DKS983037:DKT983037 DAW983037:DAX983037 CRA983037:CRB983037 CHE983037:CHF983037 BXI983037:BXJ983037 BNM983037:BNN983037 BDQ983037:BDR983037 ATU983037:ATV983037 AJY983037:AJZ983037 AAC983037:AAD983037 QG983037:QH983037 GK983037:GL983037 WSW917501:WSX917501 WJA917501:WJB917501 VZE917501:VZF917501 VPI917501:VPJ917501 VFM917501:VFN917501 UVQ917501:UVR917501 ULU917501:ULV917501 UBY917501:UBZ917501 TSC917501:TSD917501 TIG917501:TIH917501 SYK917501:SYL917501 SOO917501:SOP917501 SES917501:SET917501 RUW917501:RUX917501 RLA917501:RLB917501 RBE917501:RBF917501 QRI917501:QRJ917501 QHM917501:QHN917501 PXQ917501:PXR917501 PNU917501:PNV917501 PDY917501:PDZ917501 OUC917501:OUD917501 OKG917501:OKH917501 OAK917501:OAL917501 NQO917501:NQP917501 NGS917501:NGT917501 MWW917501:MWX917501 MNA917501:MNB917501 MDE917501:MDF917501 LTI917501:LTJ917501 LJM917501:LJN917501 KZQ917501:KZR917501 KPU917501:KPV917501 KFY917501:KFZ917501 JWC917501:JWD917501 JMG917501:JMH917501 JCK917501:JCL917501 ISO917501:ISP917501 IIS917501:IIT917501 HYW917501:HYX917501 HPA917501:HPB917501 HFE917501:HFF917501 GVI917501:GVJ917501 GLM917501:GLN917501 GBQ917501:GBR917501 FRU917501:FRV917501 FHY917501:FHZ917501 EYC917501:EYD917501 EOG917501:EOH917501 EEK917501:EEL917501 DUO917501:DUP917501 DKS917501:DKT917501 DAW917501:DAX917501 CRA917501:CRB917501 CHE917501:CHF917501 BXI917501:BXJ917501 BNM917501:BNN917501 BDQ917501:BDR917501 ATU917501:ATV917501 AJY917501:AJZ917501 AAC917501:AAD917501 QG917501:QH917501 GK917501:GL917501 WSW851965:WSX851965 WJA851965:WJB851965 VZE851965:VZF851965 VPI851965:VPJ851965 VFM851965:VFN851965 UVQ851965:UVR851965 ULU851965:ULV851965 UBY851965:UBZ851965 TSC851965:TSD851965 TIG851965:TIH851965 SYK851965:SYL851965 SOO851965:SOP851965 SES851965:SET851965 RUW851965:RUX851965 RLA851965:RLB851965 RBE851965:RBF851965 QRI851965:QRJ851965 QHM851965:QHN851965 PXQ851965:PXR851965 PNU851965:PNV851965 PDY851965:PDZ851965 OUC851965:OUD851965 OKG851965:OKH851965 OAK851965:OAL851965 NQO851965:NQP851965 NGS851965:NGT851965 MWW851965:MWX851965 MNA851965:MNB851965 MDE851965:MDF851965 LTI851965:LTJ851965 LJM851965:LJN851965 KZQ851965:KZR851965 KPU851965:KPV851965 KFY851965:KFZ851965 JWC851965:JWD851965 JMG851965:JMH851965 JCK851965:JCL851965 ISO851965:ISP851965 IIS851965:IIT851965 HYW851965:HYX851965 HPA851965:HPB851965 HFE851965:HFF851965 GVI851965:GVJ851965 GLM851965:GLN851965 GBQ851965:GBR851965 FRU851965:FRV851965 FHY851965:FHZ851965 EYC851965:EYD851965 EOG851965:EOH851965 EEK851965:EEL851965 DUO851965:DUP851965 DKS851965:DKT851965 DAW851965:DAX851965 CRA851965:CRB851965 CHE851965:CHF851965 BXI851965:BXJ851965 BNM851965:BNN851965 BDQ851965:BDR851965 ATU851965:ATV851965 AJY851965:AJZ851965 AAC851965:AAD851965 QG851965:QH851965 GK851965:GL851965 WSW786429:WSX786429 WJA786429:WJB786429 VZE786429:VZF786429 VPI786429:VPJ786429 VFM786429:VFN786429 UVQ786429:UVR786429 ULU786429:ULV786429 UBY786429:UBZ786429 TSC786429:TSD786429 TIG786429:TIH786429 SYK786429:SYL786429 SOO786429:SOP786429 SES786429:SET786429 RUW786429:RUX786429 RLA786429:RLB786429 RBE786429:RBF786429 QRI786429:QRJ786429 QHM786429:QHN786429 PXQ786429:PXR786429 PNU786429:PNV786429 PDY786429:PDZ786429 OUC786429:OUD786429 OKG786429:OKH786429 OAK786429:OAL786429 NQO786429:NQP786429 NGS786429:NGT786429 MWW786429:MWX786429 MNA786429:MNB786429 MDE786429:MDF786429 LTI786429:LTJ786429 LJM786429:LJN786429 KZQ786429:KZR786429 KPU786429:KPV786429 KFY786429:KFZ786429 JWC786429:JWD786429 JMG786429:JMH786429 JCK786429:JCL786429 ISO786429:ISP786429 IIS786429:IIT786429 HYW786429:HYX786429 HPA786429:HPB786429 HFE786429:HFF786429 GVI786429:GVJ786429 GLM786429:GLN786429 GBQ786429:GBR786429 FRU786429:FRV786429 FHY786429:FHZ786429 EYC786429:EYD786429 EOG786429:EOH786429 EEK786429:EEL786429 DUO786429:DUP786429 DKS786429:DKT786429 DAW786429:DAX786429 CRA786429:CRB786429 CHE786429:CHF786429 BXI786429:BXJ786429 BNM786429:BNN786429 BDQ786429:BDR786429 ATU786429:ATV786429 AJY786429:AJZ786429 AAC786429:AAD786429 QG786429:QH786429 GK786429:GL786429 WSW720893:WSX720893 WJA720893:WJB720893 VZE720893:VZF720893 VPI720893:VPJ720893 VFM720893:VFN720893 UVQ720893:UVR720893 ULU720893:ULV720893 UBY720893:UBZ720893 TSC720893:TSD720893 TIG720893:TIH720893 SYK720893:SYL720893 SOO720893:SOP720893 SES720893:SET720893 RUW720893:RUX720893 RLA720893:RLB720893 RBE720893:RBF720893 QRI720893:QRJ720893 QHM720893:QHN720893 PXQ720893:PXR720893 PNU720893:PNV720893 PDY720893:PDZ720893 OUC720893:OUD720893 OKG720893:OKH720893 OAK720893:OAL720893 NQO720893:NQP720893 NGS720893:NGT720893 MWW720893:MWX720893 MNA720893:MNB720893 MDE720893:MDF720893 LTI720893:LTJ720893 LJM720893:LJN720893 KZQ720893:KZR720893 KPU720893:KPV720893 KFY720893:KFZ720893 JWC720893:JWD720893 JMG720893:JMH720893 JCK720893:JCL720893 ISO720893:ISP720893 IIS720893:IIT720893 HYW720893:HYX720893 HPA720893:HPB720893 HFE720893:HFF720893 GVI720893:GVJ720893 GLM720893:GLN720893 GBQ720893:GBR720893 FRU720893:FRV720893 FHY720893:FHZ720893 EYC720893:EYD720893 EOG720893:EOH720893 EEK720893:EEL720893 DUO720893:DUP720893 DKS720893:DKT720893 DAW720893:DAX720893 CRA720893:CRB720893 CHE720893:CHF720893 BXI720893:BXJ720893 BNM720893:BNN720893 BDQ720893:BDR720893 ATU720893:ATV720893 AJY720893:AJZ720893 AAC720893:AAD720893 QG720893:QH720893 GK720893:GL720893 WSW655357:WSX655357 WJA655357:WJB655357 VZE655357:VZF655357 VPI655357:VPJ655357 VFM655357:VFN655357 UVQ655357:UVR655357 ULU655357:ULV655357 UBY655357:UBZ655357 TSC655357:TSD655357 TIG655357:TIH655357 SYK655357:SYL655357 SOO655357:SOP655357 SES655357:SET655357 RUW655357:RUX655357 RLA655357:RLB655357 RBE655357:RBF655357 QRI655357:QRJ655357 QHM655357:QHN655357 PXQ655357:PXR655357 PNU655357:PNV655357 PDY655357:PDZ655357 OUC655357:OUD655357 OKG655357:OKH655357 OAK655357:OAL655357 NQO655357:NQP655357 NGS655357:NGT655357 MWW655357:MWX655357 MNA655357:MNB655357 MDE655357:MDF655357 LTI655357:LTJ655357 LJM655357:LJN655357 KZQ655357:KZR655357 KPU655357:KPV655357 KFY655357:KFZ655357 JWC655357:JWD655357 JMG655357:JMH655357 JCK655357:JCL655357 ISO655357:ISP655357 IIS655357:IIT655357 HYW655357:HYX655357 HPA655357:HPB655357 HFE655357:HFF655357 GVI655357:GVJ655357 GLM655357:GLN655357 GBQ655357:GBR655357 FRU655357:FRV655357 FHY655357:FHZ655357 EYC655357:EYD655357 EOG655357:EOH655357 EEK655357:EEL655357 DUO655357:DUP655357 DKS655357:DKT655357 DAW655357:DAX655357 CRA655357:CRB655357 CHE655357:CHF655357 BXI655357:BXJ655357 BNM655357:BNN655357 BDQ655357:BDR655357 ATU655357:ATV655357 AJY655357:AJZ655357 AAC655357:AAD655357 QG655357:QH655357 GK655357:GL655357 WSW589821:WSX589821 WJA589821:WJB589821 VZE589821:VZF589821 VPI589821:VPJ589821 VFM589821:VFN589821 UVQ589821:UVR589821 ULU589821:ULV589821 UBY589821:UBZ589821 TSC589821:TSD589821 TIG589821:TIH589821 SYK589821:SYL589821 SOO589821:SOP589821 SES589821:SET589821 RUW589821:RUX589821 RLA589821:RLB589821 RBE589821:RBF589821 QRI589821:QRJ589821 QHM589821:QHN589821 PXQ589821:PXR589821 PNU589821:PNV589821 PDY589821:PDZ589821 OUC589821:OUD589821 OKG589821:OKH589821 OAK589821:OAL589821 NQO589821:NQP589821 NGS589821:NGT589821 MWW589821:MWX589821 MNA589821:MNB589821 MDE589821:MDF589821 LTI589821:LTJ589821 LJM589821:LJN589821 KZQ589821:KZR589821 KPU589821:KPV589821 KFY589821:KFZ589821 JWC589821:JWD589821 JMG589821:JMH589821 JCK589821:JCL589821 ISO589821:ISP589821 IIS589821:IIT589821 HYW589821:HYX589821 HPA589821:HPB589821 HFE589821:HFF589821 GVI589821:GVJ589821 GLM589821:GLN589821 GBQ589821:GBR589821 FRU589821:FRV589821 FHY589821:FHZ589821 EYC589821:EYD589821 EOG589821:EOH589821 EEK589821:EEL589821 DUO589821:DUP589821 DKS589821:DKT589821 DAW589821:DAX589821 CRA589821:CRB589821 CHE589821:CHF589821 BXI589821:BXJ589821 BNM589821:BNN589821 BDQ589821:BDR589821 ATU589821:ATV589821 AJY589821:AJZ589821 AAC589821:AAD589821 QG589821:QH589821 GK589821:GL589821 WSW524285:WSX524285 WJA524285:WJB524285 VZE524285:VZF524285 VPI524285:VPJ524285 VFM524285:VFN524285 UVQ524285:UVR524285 ULU524285:ULV524285 UBY524285:UBZ524285 TSC524285:TSD524285 TIG524285:TIH524285 SYK524285:SYL524285 SOO524285:SOP524285 SES524285:SET524285 RUW524285:RUX524285 RLA524285:RLB524285 RBE524285:RBF524285 QRI524285:QRJ524285 QHM524285:QHN524285 PXQ524285:PXR524285 PNU524285:PNV524285 PDY524285:PDZ524285 OUC524285:OUD524285 OKG524285:OKH524285 OAK524285:OAL524285 NQO524285:NQP524285 NGS524285:NGT524285 MWW524285:MWX524285 MNA524285:MNB524285 MDE524285:MDF524285 LTI524285:LTJ524285 LJM524285:LJN524285 KZQ524285:KZR524285 KPU524285:KPV524285 KFY524285:KFZ524285 JWC524285:JWD524285 JMG524285:JMH524285 JCK524285:JCL524285 ISO524285:ISP524285 IIS524285:IIT524285 HYW524285:HYX524285 HPA524285:HPB524285 HFE524285:HFF524285 GVI524285:GVJ524285 GLM524285:GLN524285 GBQ524285:GBR524285 FRU524285:FRV524285 FHY524285:FHZ524285 EYC524285:EYD524285 EOG524285:EOH524285 EEK524285:EEL524285 DUO524285:DUP524285 DKS524285:DKT524285 DAW524285:DAX524285 CRA524285:CRB524285 CHE524285:CHF524285 BXI524285:BXJ524285 BNM524285:BNN524285 BDQ524285:BDR524285 ATU524285:ATV524285 AJY524285:AJZ524285 AAC524285:AAD524285 QG524285:QH524285 GK524285:GL524285 WSW458749:WSX458749 WJA458749:WJB458749 VZE458749:VZF458749 VPI458749:VPJ458749 VFM458749:VFN458749 UVQ458749:UVR458749 ULU458749:ULV458749 UBY458749:UBZ458749 TSC458749:TSD458749 TIG458749:TIH458749 SYK458749:SYL458749 SOO458749:SOP458749 SES458749:SET458749 RUW458749:RUX458749 RLA458749:RLB458749 RBE458749:RBF458749 QRI458749:QRJ458749 QHM458749:QHN458749 PXQ458749:PXR458749 PNU458749:PNV458749 PDY458749:PDZ458749 OUC458749:OUD458749 OKG458749:OKH458749 OAK458749:OAL458749 NQO458749:NQP458749 NGS458749:NGT458749 MWW458749:MWX458749 MNA458749:MNB458749 MDE458749:MDF458749 LTI458749:LTJ458749 LJM458749:LJN458749 KZQ458749:KZR458749 KPU458749:KPV458749 KFY458749:KFZ458749 JWC458749:JWD458749 JMG458749:JMH458749 JCK458749:JCL458749 ISO458749:ISP458749 IIS458749:IIT458749 HYW458749:HYX458749 HPA458749:HPB458749 HFE458749:HFF458749 GVI458749:GVJ458749 GLM458749:GLN458749 GBQ458749:GBR458749 FRU458749:FRV458749 FHY458749:FHZ458749 EYC458749:EYD458749 EOG458749:EOH458749 EEK458749:EEL458749 DUO458749:DUP458749 DKS458749:DKT458749 DAW458749:DAX458749 CRA458749:CRB458749 CHE458749:CHF458749 BXI458749:BXJ458749 BNM458749:BNN458749 BDQ458749:BDR458749 ATU458749:ATV458749 AJY458749:AJZ458749 AAC458749:AAD458749 QG458749:QH458749 GK458749:GL458749 WSW393213:WSX393213 WJA393213:WJB393213 VZE393213:VZF393213 VPI393213:VPJ393213 VFM393213:VFN393213 UVQ393213:UVR393213 ULU393213:ULV393213 UBY393213:UBZ393213 TSC393213:TSD393213 TIG393213:TIH393213 SYK393213:SYL393213 SOO393213:SOP393213 SES393213:SET393213 RUW393213:RUX393213 RLA393213:RLB393213 RBE393213:RBF393213 QRI393213:QRJ393213 QHM393213:QHN393213 PXQ393213:PXR393213 PNU393213:PNV393213 PDY393213:PDZ393213 OUC393213:OUD393213 OKG393213:OKH393213 OAK393213:OAL393213 NQO393213:NQP393213 NGS393213:NGT393213 MWW393213:MWX393213 MNA393213:MNB393213 MDE393213:MDF393213 LTI393213:LTJ393213 LJM393213:LJN393213 KZQ393213:KZR393213 KPU393213:KPV393213 KFY393213:KFZ393213 JWC393213:JWD393213 JMG393213:JMH393213 JCK393213:JCL393213 ISO393213:ISP393213 IIS393213:IIT393213 HYW393213:HYX393213 HPA393213:HPB393213 HFE393213:HFF393213 GVI393213:GVJ393213 GLM393213:GLN393213 GBQ393213:GBR393213 FRU393213:FRV393213 FHY393213:FHZ393213 EYC393213:EYD393213 EOG393213:EOH393213 EEK393213:EEL393213 DUO393213:DUP393213 DKS393213:DKT393213 DAW393213:DAX393213 CRA393213:CRB393213 CHE393213:CHF393213 BXI393213:BXJ393213 BNM393213:BNN393213 BDQ393213:BDR393213 ATU393213:ATV393213 AJY393213:AJZ393213 AAC393213:AAD393213 QG393213:QH393213 GK393213:GL393213 WSW327677:WSX327677 WJA327677:WJB327677 VZE327677:VZF327677 VPI327677:VPJ327677 VFM327677:VFN327677 UVQ327677:UVR327677 ULU327677:ULV327677 UBY327677:UBZ327677 TSC327677:TSD327677 TIG327677:TIH327677 SYK327677:SYL327677 SOO327677:SOP327677 SES327677:SET327677 RUW327677:RUX327677 RLA327677:RLB327677 RBE327677:RBF327677 QRI327677:QRJ327677 QHM327677:QHN327677 PXQ327677:PXR327677 PNU327677:PNV327677 PDY327677:PDZ327677 OUC327677:OUD327677 OKG327677:OKH327677 OAK327677:OAL327677 NQO327677:NQP327677 NGS327677:NGT327677 MWW327677:MWX327677 MNA327677:MNB327677 MDE327677:MDF327677 LTI327677:LTJ327677 LJM327677:LJN327677 KZQ327677:KZR327677 KPU327677:KPV327677 KFY327677:KFZ327677 JWC327677:JWD327677 JMG327677:JMH327677 JCK327677:JCL327677 ISO327677:ISP327677 IIS327677:IIT327677 HYW327677:HYX327677 HPA327677:HPB327677 HFE327677:HFF327677 GVI327677:GVJ327677 GLM327677:GLN327677 GBQ327677:GBR327677 FRU327677:FRV327677 FHY327677:FHZ327677 EYC327677:EYD327677 EOG327677:EOH327677 EEK327677:EEL327677 DUO327677:DUP327677 DKS327677:DKT327677 DAW327677:DAX327677 CRA327677:CRB327677 CHE327677:CHF327677 BXI327677:BXJ327677 BNM327677:BNN327677 BDQ327677:BDR327677 ATU327677:ATV327677 AJY327677:AJZ327677 AAC327677:AAD327677 QG327677:QH327677 GK327677:GL327677 WSW262141:WSX262141 WJA262141:WJB262141 VZE262141:VZF262141 VPI262141:VPJ262141 VFM262141:VFN262141 UVQ262141:UVR262141 ULU262141:ULV262141 UBY262141:UBZ262141 TSC262141:TSD262141 TIG262141:TIH262141 SYK262141:SYL262141 SOO262141:SOP262141 SES262141:SET262141 RUW262141:RUX262141 RLA262141:RLB262141 RBE262141:RBF262141 QRI262141:QRJ262141 QHM262141:QHN262141 PXQ262141:PXR262141 PNU262141:PNV262141 PDY262141:PDZ262141 OUC262141:OUD262141 OKG262141:OKH262141 OAK262141:OAL262141 NQO262141:NQP262141 NGS262141:NGT262141 MWW262141:MWX262141 MNA262141:MNB262141 MDE262141:MDF262141 LTI262141:LTJ262141 LJM262141:LJN262141 KZQ262141:KZR262141 KPU262141:KPV262141 KFY262141:KFZ262141 JWC262141:JWD262141 JMG262141:JMH262141 JCK262141:JCL262141 ISO262141:ISP262141 IIS262141:IIT262141 HYW262141:HYX262141 HPA262141:HPB262141 HFE262141:HFF262141 GVI262141:GVJ262141 GLM262141:GLN262141 GBQ262141:GBR262141 FRU262141:FRV262141 FHY262141:FHZ262141 EYC262141:EYD262141 EOG262141:EOH262141 EEK262141:EEL262141 DUO262141:DUP262141 DKS262141:DKT262141 DAW262141:DAX262141 CRA262141:CRB262141 CHE262141:CHF262141 BXI262141:BXJ262141 BNM262141:BNN262141 BDQ262141:BDR262141 ATU262141:ATV262141 AJY262141:AJZ262141 AAC262141:AAD262141 QG262141:QH262141 GK262141:GL262141 WSW196605:WSX196605 WJA196605:WJB196605 VZE196605:VZF196605 VPI196605:VPJ196605 VFM196605:VFN196605 UVQ196605:UVR196605 ULU196605:ULV196605 UBY196605:UBZ196605 TSC196605:TSD196605 TIG196605:TIH196605 SYK196605:SYL196605 SOO196605:SOP196605 SES196605:SET196605 RUW196605:RUX196605 RLA196605:RLB196605 RBE196605:RBF196605 QRI196605:QRJ196605 QHM196605:QHN196605 PXQ196605:PXR196605 PNU196605:PNV196605 PDY196605:PDZ196605 OUC196605:OUD196605 OKG196605:OKH196605 OAK196605:OAL196605 NQO196605:NQP196605 NGS196605:NGT196605 MWW196605:MWX196605 MNA196605:MNB196605 MDE196605:MDF196605 LTI196605:LTJ196605 LJM196605:LJN196605 KZQ196605:KZR196605 KPU196605:KPV196605 KFY196605:KFZ196605 JWC196605:JWD196605 JMG196605:JMH196605 JCK196605:JCL196605 ISO196605:ISP196605 IIS196605:IIT196605 HYW196605:HYX196605 HPA196605:HPB196605 HFE196605:HFF196605 GVI196605:GVJ196605 GLM196605:GLN196605 GBQ196605:GBR196605 FRU196605:FRV196605 FHY196605:FHZ196605 EYC196605:EYD196605 EOG196605:EOH196605 EEK196605:EEL196605 DUO196605:DUP196605 DKS196605:DKT196605 DAW196605:DAX196605 CRA196605:CRB196605 CHE196605:CHF196605 BXI196605:BXJ196605 BNM196605:BNN196605 BDQ196605:BDR196605 ATU196605:ATV196605 AJY196605:AJZ196605 AAC196605:AAD196605 QG196605:QH196605 GK196605:GL196605 WSW131069:WSX131069 WJA131069:WJB131069 VZE131069:VZF131069 VPI131069:VPJ131069 VFM131069:VFN131069 UVQ131069:UVR131069 ULU131069:ULV131069 UBY131069:UBZ131069 TSC131069:TSD131069 TIG131069:TIH131069 SYK131069:SYL131069 SOO131069:SOP131069 SES131069:SET131069 RUW131069:RUX131069 RLA131069:RLB131069 RBE131069:RBF131069 QRI131069:QRJ131069 QHM131069:QHN131069 PXQ131069:PXR131069 PNU131069:PNV131069 PDY131069:PDZ131069 OUC131069:OUD131069 OKG131069:OKH131069 OAK131069:OAL131069 NQO131069:NQP131069 NGS131069:NGT131069 MWW131069:MWX131069 MNA131069:MNB131069 MDE131069:MDF131069 LTI131069:LTJ131069 LJM131069:LJN131069 KZQ131069:KZR131069 KPU131069:KPV131069 KFY131069:KFZ131069 JWC131069:JWD131069 JMG131069:JMH131069 JCK131069:JCL131069 ISO131069:ISP131069 IIS131069:IIT131069 HYW131069:HYX131069 HPA131069:HPB131069 HFE131069:HFF131069 GVI131069:GVJ131069 GLM131069:GLN131069 GBQ131069:GBR131069 FRU131069:FRV131069 FHY131069:FHZ131069 EYC131069:EYD131069 EOG131069:EOH131069 EEK131069:EEL131069 DUO131069:DUP131069 DKS131069:DKT131069 DAW131069:DAX131069 CRA131069:CRB131069 CHE131069:CHF131069 BXI131069:BXJ131069 BNM131069:BNN131069 BDQ131069:BDR131069 ATU131069:ATV131069 AJY131069:AJZ131069 AAC131069:AAD131069 QG131069:QH131069 GK131069:GL131069 WSW65533:WSX65533 WJA65533:WJB65533 VZE65533:VZF65533 VPI65533:VPJ65533 VFM65533:VFN65533 UVQ65533:UVR65533 ULU65533:ULV65533 UBY65533:UBZ65533 TSC65533:TSD65533 TIG65533:TIH65533 SYK65533:SYL65533 SOO65533:SOP65533 SES65533:SET65533 RUW65533:RUX65533 RLA65533:RLB65533 RBE65533:RBF65533 QRI65533:QRJ65533 QHM65533:QHN65533 PXQ65533:PXR65533 PNU65533:PNV65533 PDY65533:PDZ65533 OUC65533:OUD65533 OKG65533:OKH65533 OAK65533:OAL65533 NQO65533:NQP65533 NGS65533:NGT65533 MWW65533:MWX65533 MNA65533:MNB65533 MDE65533:MDF65533 LTI65533:LTJ65533 LJM65533:LJN65533 KZQ65533:KZR65533 KPU65533:KPV65533 KFY65533:KFZ65533 JWC65533:JWD65533 JMG65533:JMH65533 JCK65533:JCL65533 ISO65533:ISP65533 IIS65533:IIT65533 HYW65533:HYX65533 HPA65533:HPB65533 HFE65533:HFF65533 GVI65533:GVJ65533 GLM65533:GLN65533 GBQ65533:GBR65533 FRU65533:FRV65533 FHY65533:FHZ65533 EYC65533:EYD65533 EOG65533:EOH65533 EEK65533:EEL65533 DUO65533:DUP65533 DKS65533:DKT65533 DAW65533:DAX65533 CRA65533:CRB65533 CHE65533:CHF65533 BXI65533:BXJ65533 BNM65533:BNN65533 BDQ65533:BDR65533 ATU65533:ATV65533 AJY65533:AJZ65533 AAC65533:AAD65533 QG65533:QH65533 GK65533:GL65533 WSW983039:WSX983045 WJA983039:WJB983045 VZE983039:VZF983045 VPI983039:VPJ983045 VFM983039:VFN983045 UVQ983039:UVR983045 ULU983039:ULV983045 UBY983039:UBZ983045 TSC983039:TSD983045 TIG983039:TIH983045 SYK983039:SYL983045 SOO983039:SOP983045 SES983039:SET983045 RUW983039:RUX983045 RLA983039:RLB983045 RBE983039:RBF983045 QRI983039:QRJ983045 QHM983039:QHN983045 PXQ983039:PXR983045 PNU983039:PNV983045 PDY983039:PDZ983045 OUC983039:OUD983045 OKG983039:OKH983045 OAK983039:OAL983045 NQO983039:NQP983045 NGS983039:NGT983045 MWW983039:MWX983045 MNA983039:MNB983045 MDE983039:MDF983045 LTI983039:LTJ983045 LJM983039:LJN983045 KZQ983039:KZR983045 KPU983039:KPV983045 KFY983039:KFZ983045 JWC983039:JWD983045 JMG983039:JMH983045 JCK983039:JCL983045 ISO983039:ISP983045 IIS983039:IIT983045 HYW983039:HYX983045 HPA983039:HPB983045 HFE983039:HFF983045 GVI983039:GVJ983045 GLM983039:GLN983045 GBQ983039:GBR983045 FRU983039:FRV983045 FHY983039:FHZ983045 EYC983039:EYD983045 EOG983039:EOH983045 EEK983039:EEL983045 DUO983039:DUP983045 DKS983039:DKT983045 DAW983039:DAX983045 CRA983039:CRB983045 CHE983039:CHF983045 BXI983039:BXJ983045 BNM983039:BNN983045 BDQ983039:BDR983045 ATU983039:ATV983045 AJY983039:AJZ983045 AAC983039:AAD983045 QG983039:QH983045 GK983039:GL983045 WSW917503:WSX917509 WJA917503:WJB917509 VZE917503:VZF917509 VPI917503:VPJ917509 VFM917503:VFN917509 UVQ917503:UVR917509 ULU917503:ULV917509 UBY917503:UBZ917509 TSC917503:TSD917509 TIG917503:TIH917509 SYK917503:SYL917509 SOO917503:SOP917509 SES917503:SET917509 RUW917503:RUX917509 RLA917503:RLB917509 RBE917503:RBF917509 QRI917503:QRJ917509 QHM917503:QHN917509 PXQ917503:PXR917509 PNU917503:PNV917509 PDY917503:PDZ917509 OUC917503:OUD917509 OKG917503:OKH917509 OAK917503:OAL917509 NQO917503:NQP917509 NGS917503:NGT917509 MWW917503:MWX917509 MNA917503:MNB917509 MDE917503:MDF917509 LTI917503:LTJ917509 LJM917503:LJN917509 KZQ917503:KZR917509 KPU917503:KPV917509 KFY917503:KFZ917509 JWC917503:JWD917509 JMG917503:JMH917509 JCK917503:JCL917509 ISO917503:ISP917509 IIS917503:IIT917509 HYW917503:HYX917509 HPA917503:HPB917509 HFE917503:HFF917509 GVI917503:GVJ917509 GLM917503:GLN917509 GBQ917503:GBR917509 FRU917503:FRV917509 FHY917503:FHZ917509 EYC917503:EYD917509 EOG917503:EOH917509 EEK917503:EEL917509 DUO917503:DUP917509 DKS917503:DKT917509 DAW917503:DAX917509 CRA917503:CRB917509 CHE917503:CHF917509 BXI917503:BXJ917509 BNM917503:BNN917509 BDQ917503:BDR917509 ATU917503:ATV917509 AJY917503:AJZ917509 AAC917503:AAD917509 QG917503:QH917509 GK917503:GL917509 WSW851967:WSX851973 WJA851967:WJB851973 VZE851967:VZF851973 VPI851967:VPJ851973 VFM851967:VFN851973 UVQ851967:UVR851973 ULU851967:ULV851973 UBY851967:UBZ851973 TSC851967:TSD851973 TIG851967:TIH851973 SYK851967:SYL851973 SOO851967:SOP851973 SES851967:SET851973 RUW851967:RUX851973 RLA851967:RLB851973 RBE851967:RBF851973 QRI851967:QRJ851973 QHM851967:QHN851973 PXQ851967:PXR851973 PNU851967:PNV851973 PDY851967:PDZ851973 OUC851967:OUD851973 OKG851967:OKH851973 OAK851967:OAL851973 NQO851967:NQP851973 NGS851967:NGT851973 MWW851967:MWX851973 MNA851967:MNB851973 MDE851967:MDF851973 LTI851967:LTJ851973 LJM851967:LJN851973 KZQ851967:KZR851973 KPU851967:KPV851973 KFY851967:KFZ851973 JWC851967:JWD851973 JMG851967:JMH851973 JCK851967:JCL851973 ISO851967:ISP851973 IIS851967:IIT851973 HYW851967:HYX851973 HPA851967:HPB851973 HFE851967:HFF851973 GVI851967:GVJ851973 GLM851967:GLN851973 GBQ851967:GBR851973 FRU851967:FRV851973 FHY851967:FHZ851973 EYC851967:EYD851973 EOG851967:EOH851973 EEK851967:EEL851973 DUO851967:DUP851973 DKS851967:DKT851973 DAW851967:DAX851973 CRA851967:CRB851973 CHE851967:CHF851973 BXI851967:BXJ851973 BNM851967:BNN851973 BDQ851967:BDR851973 ATU851967:ATV851973 AJY851967:AJZ851973 AAC851967:AAD851973 QG851967:QH851973 GK851967:GL851973 WSW786431:WSX786437 WJA786431:WJB786437 VZE786431:VZF786437 VPI786431:VPJ786437 VFM786431:VFN786437 UVQ786431:UVR786437 ULU786431:ULV786437 UBY786431:UBZ786437 TSC786431:TSD786437 TIG786431:TIH786437 SYK786431:SYL786437 SOO786431:SOP786437 SES786431:SET786437 RUW786431:RUX786437 RLA786431:RLB786437 RBE786431:RBF786437 QRI786431:QRJ786437 QHM786431:QHN786437 PXQ786431:PXR786437 PNU786431:PNV786437 PDY786431:PDZ786437 OUC786431:OUD786437 OKG786431:OKH786437 OAK786431:OAL786437 NQO786431:NQP786437 NGS786431:NGT786437 MWW786431:MWX786437 MNA786431:MNB786437 MDE786431:MDF786437 LTI786431:LTJ786437 LJM786431:LJN786437 KZQ786431:KZR786437 KPU786431:KPV786437 KFY786431:KFZ786437 JWC786431:JWD786437 JMG786431:JMH786437 JCK786431:JCL786437 ISO786431:ISP786437 IIS786431:IIT786437 HYW786431:HYX786437 HPA786431:HPB786437 HFE786431:HFF786437 GVI786431:GVJ786437 GLM786431:GLN786437 GBQ786431:GBR786437 FRU786431:FRV786437 FHY786431:FHZ786437 EYC786431:EYD786437 EOG786431:EOH786437 EEK786431:EEL786437 DUO786431:DUP786437 DKS786431:DKT786437 DAW786431:DAX786437 CRA786431:CRB786437 CHE786431:CHF786437 BXI786431:BXJ786437 BNM786431:BNN786437 BDQ786431:BDR786437 ATU786431:ATV786437 AJY786431:AJZ786437 AAC786431:AAD786437 QG786431:QH786437 GK786431:GL786437 WSW720895:WSX720901 WJA720895:WJB720901 VZE720895:VZF720901 VPI720895:VPJ720901 VFM720895:VFN720901 UVQ720895:UVR720901 ULU720895:ULV720901 UBY720895:UBZ720901 TSC720895:TSD720901 TIG720895:TIH720901 SYK720895:SYL720901 SOO720895:SOP720901 SES720895:SET720901 RUW720895:RUX720901 RLA720895:RLB720901 RBE720895:RBF720901 QRI720895:QRJ720901 QHM720895:QHN720901 PXQ720895:PXR720901 PNU720895:PNV720901 PDY720895:PDZ720901 OUC720895:OUD720901 OKG720895:OKH720901 OAK720895:OAL720901 NQO720895:NQP720901 NGS720895:NGT720901 MWW720895:MWX720901 MNA720895:MNB720901 MDE720895:MDF720901 LTI720895:LTJ720901 LJM720895:LJN720901 KZQ720895:KZR720901 KPU720895:KPV720901 KFY720895:KFZ720901 JWC720895:JWD720901 JMG720895:JMH720901 JCK720895:JCL720901 ISO720895:ISP720901 IIS720895:IIT720901 HYW720895:HYX720901 HPA720895:HPB720901 HFE720895:HFF720901 GVI720895:GVJ720901 GLM720895:GLN720901 GBQ720895:GBR720901 FRU720895:FRV720901 FHY720895:FHZ720901 EYC720895:EYD720901 EOG720895:EOH720901 EEK720895:EEL720901 DUO720895:DUP720901 DKS720895:DKT720901 DAW720895:DAX720901 CRA720895:CRB720901 CHE720895:CHF720901 BXI720895:BXJ720901 BNM720895:BNN720901 BDQ720895:BDR720901 ATU720895:ATV720901 AJY720895:AJZ720901 AAC720895:AAD720901 QG720895:QH720901 GK720895:GL720901 WSW655359:WSX655365 WJA655359:WJB655365 VZE655359:VZF655365 VPI655359:VPJ655365 VFM655359:VFN655365 UVQ655359:UVR655365 ULU655359:ULV655365 UBY655359:UBZ655365 TSC655359:TSD655365 TIG655359:TIH655365 SYK655359:SYL655365 SOO655359:SOP655365 SES655359:SET655365 RUW655359:RUX655365 RLA655359:RLB655365 RBE655359:RBF655365 QRI655359:QRJ655365 QHM655359:QHN655365 PXQ655359:PXR655365 PNU655359:PNV655365 PDY655359:PDZ655365 OUC655359:OUD655365 OKG655359:OKH655365 OAK655359:OAL655365 NQO655359:NQP655365 NGS655359:NGT655365 MWW655359:MWX655365 MNA655359:MNB655365 MDE655359:MDF655365 LTI655359:LTJ655365 LJM655359:LJN655365 KZQ655359:KZR655365 KPU655359:KPV655365 KFY655359:KFZ655365 JWC655359:JWD655365 JMG655359:JMH655365 JCK655359:JCL655365 ISO655359:ISP655365 IIS655359:IIT655365 HYW655359:HYX655365 HPA655359:HPB655365 HFE655359:HFF655365 GVI655359:GVJ655365 GLM655359:GLN655365 GBQ655359:GBR655365 FRU655359:FRV655365 FHY655359:FHZ655365 EYC655359:EYD655365 EOG655359:EOH655365 EEK655359:EEL655365 DUO655359:DUP655365 DKS655359:DKT655365 DAW655359:DAX655365 CRA655359:CRB655365 CHE655359:CHF655365 BXI655359:BXJ655365 BNM655359:BNN655365 BDQ655359:BDR655365 ATU655359:ATV655365 AJY655359:AJZ655365 AAC655359:AAD655365 QG655359:QH655365 GK655359:GL655365 WSW589823:WSX589829 WJA589823:WJB589829 VZE589823:VZF589829 VPI589823:VPJ589829 VFM589823:VFN589829 UVQ589823:UVR589829 ULU589823:ULV589829 UBY589823:UBZ589829 TSC589823:TSD589829 TIG589823:TIH589829 SYK589823:SYL589829 SOO589823:SOP589829 SES589823:SET589829 RUW589823:RUX589829 RLA589823:RLB589829 RBE589823:RBF589829 QRI589823:QRJ589829 QHM589823:QHN589829 PXQ589823:PXR589829 PNU589823:PNV589829 PDY589823:PDZ589829 OUC589823:OUD589829 OKG589823:OKH589829 OAK589823:OAL589829 NQO589823:NQP589829 NGS589823:NGT589829 MWW589823:MWX589829 MNA589823:MNB589829 MDE589823:MDF589829 LTI589823:LTJ589829 LJM589823:LJN589829 KZQ589823:KZR589829 KPU589823:KPV589829 KFY589823:KFZ589829 JWC589823:JWD589829 JMG589823:JMH589829 JCK589823:JCL589829 ISO589823:ISP589829 IIS589823:IIT589829 HYW589823:HYX589829 HPA589823:HPB589829 HFE589823:HFF589829 GVI589823:GVJ589829 GLM589823:GLN589829 GBQ589823:GBR589829 FRU589823:FRV589829 FHY589823:FHZ589829 EYC589823:EYD589829 EOG589823:EOH589829 EEK589823:EEL589829 DUO589823:DUP589829 DKS589823:DKT589829 DAW589823:DAX589829 CRA589823:CRB589829 CHE589823:CHF589829 BXI589823:BXJ589829 BNM589823:BNN589829 BDQ589823:BDR589829 ATU589823:ATV589829 AJY589823:AJZ589829 AAC589823:AAD589829 QG589823:QH589829 GK589823:GL589829 WSW524287:WSX524293 WJA524287:WJB524293 VZE524287:VZF524293 VPI524287:VPJ524293 VFM524287:VFN524293 UVQ524287:UVR524293 ULU524287:ULV524293 UBY524287:UBZ524293 TSC524287:TSD524293 TIG524287:TIH524293 SYK524287:SYL524293 SOO524287:SOP524293 SES524287:SET524293 RUW524287:RUX524293 RLA524287:RLB524293 RBE524287:RBF524293 QRI524287:QRJ524293 QHM524287:QHN524293 PXQ524287:PXR524293 PNU524287:PNV524293 PDY524287:PDZ524293 OUC524287:OUD524293 OKG524287:OKH524293 OAK524287:OAL524293 NQO524287:NQP524293 NGS524287:NGT524293 MWW524287:MWX524293 MNA524287:MNB524293 MDE524287:MDF524293 LTI524287:LTJ524293 LJM524287:LJN524293 KZQ524287:KZR524293 KPU524287:KPV524293 KFY524287:KFZ524293 JWC524287:JWD524293 JMG524287:JMH524293 JCK524287:JCL524293 ISO524287:ISP524293 IIS524287:IIT524293 HYW524287:HYX524293 HPA524287:HPB524293 HFE524287:HFF524293 GVI524287:GVJ524293 GLM524287:GLN524293 GBQ524287:GBR524293 FRU524287:FRV524293 FHY524287:FHZ524293 EYC524287:EYD524293 EOG524287:EOH524293 EEK524287:EEL524293 DUO524287:DUP524293 DKS524287:DKT524293 DAW524287:DAX524293 CRA524287:CRB524293 CHE524287:CHF524293 BXI524287:BXJ524293 BNM524287:BNN524293 BDQ524287:BDR524293 ATU524287:ATV524293 AJY524287:AJZ524293 AAC524287:AAD524293 QG524287:QH524293 GK524287:GL524293 WSW458751:WSX458757 WJA458751:WJB458757 VZE458751:VZF458757 VPI458751:VPJ458757 VFM458751:VFN458757 UVQ458751:UVR458757 ULU458751:ULV458757 UBY458751:UBZ458757 TSC458751:TSD458757 TIG458751:TIH458757 SYK458751:SYL458757 SOO458751:SOP458757 SES458751:SET458757 RUW458751:RUX458757 RLA458751:RLB458757 RBE458751:RBF458757 QRI458751:QRJ458757 QHM458751:QHN458757 PXQ458751:PXR458757 PNU458751:PNV458757 PDY458751:PDZ458757 OUC458751:OUD458757 OKG458751:OKH458757 OAK458751:OAL458757 NQO458751:NQP458757 NGS458751:NGT458757 MWW458751:MWX458757 MNA458751:MNB458757 MDE458751:MDF458757 LTI458751:LTJ458757 LJM458751:LJN458757 KZQ458751:KZR458757 KPU458751:KPV458757 KFY458751:KFZ458757 JWC458751:JWD458757 JMG458751:JMH458757 JCK458751:JCL458757 ISO458751:ISP458757 IIS458751:IIT458757 HYW458751:HYX458757 HPA458751:HPB458757 HFE458751:HFF458757 GVI458751:GVJ458757 GLM458751:GLN458757 GBQ458751:GBR458757 FRU458751:FRV458757 FHY458751:FHZ458757 EYC458751:EYD458757 EOG458751:EOH458757 EEK458751:EEL458757 DUO458751:DUP458757 DKS458751:DKT458757 DAW458751:DAX458757 CRA458751:CRB458757 CHE458751:CHF458757 BXI458751:BXJ458757 BNM458751:BNN458757 BDQ458751:BDR458757 ATU458751:ATV458757 AJY458751:AJZ458757 AAC458751:AAD458757 QG458751:QH458757 GK458751:GL458757 WSW393215:WSX393221 WJA393215:WJB393221 VZE393215:VZF393221 VPI393215:VPJ393221 VFM393215:VFN393221 UVQ393215:UVR393221 ULU393215:ULV393221 UBY393215:UBZ393221 TSC393215:TSD393221 TIG393215:TIH393221 SYK393215:SYL393221 SOO393215:SOP393221 SES393215:SET393221 RUW393215:RUX393221 RLA393215:RLB393221 RBE393215:RBF393221 QRI393215:QRJ393221 QHM393215:QHN393221 PXQ393215:PXR393221 PNU393215:PNV393221 PDY393215:PDZ393221 OUC393215:OUD393221 OKG393215:OKH393221 OAK393215:OAL393221 NQO393215:NQP393221 NGS393215:NGT393221 MWW393215:MWX393221 MNA393215:MNB393221 MDE393215:MDF393221 LTI393215:LTJ393221 LJM393215:LJN393221 KZQ393215:KZR393221 KPU393215:KPV393221 KFY393215:KFZ393221 JWC393215:JWD393221 JMG393215:JMH393221 JCK393215:JCL393221 ISO393215:ISP393221 IIS393215:IIT393221 HYW393215:HYX393221 HPA393215:HPB393221 HFE393215:HFF393221 GVI393215:GVJ393221 GLM393215:GLN393221 GBQ393215:GBR393221 FRU393215:FRV393221 FHY393215:FHZ393221 EYC393215:EYD393221 EOG393215:EOH393221 EEK393215:EEL393221 DUO393215:DUP393221 DKS393215:DKT393221 DAW393215:DAX393221 CRA393215:CRB393221 CHE393215:CHF393221 BXI393215:BXJ393221 BNM393215:BNN393221 BDQ393215:BDR393221 ATU393215:ATV393221 AJY393215:AJZ393221 AAC393215:AAD393221 QG393215:QH393221 GK393215:GL393221 WSW327679:WSX327685 WJA327679:WJB327685 VZE327679:VZF327685 VPI327679:VPJ327685 VFM327679:VFN327685 UVQ327679:UVR327685 ULU327679:ULV327685 UBY327679:UBZ327685 TSC327679:TSD327685 TIG327679:TIH327685 SYK327679:SYL327685 SOO327679:SOP327685 SES327679:SET327685 RUW327679:RUX327685 RLA327679:RLB327685 RBE327679:RBF327685 QRI327679:QRJ327685 QHM327679:QHN327685 PXQ327679:PXR327685 PNU327679:PNV327685 PDY327679:PDZ327685 OUC327679:OUD327685 OKG327679:OKH327685 OAK327679:OAL327685 NQO327679:NQP327685 NGS327679:NGT327685 MWW327679:MWX327685 MNA327679:MNB327685 MDE327679:MDF327685 LTI327679:LTJ327685 LJM327679:LJN327685 KZQ327679:KZR327685 KPU327679:KPV327685 KFY327679:KFZ327685 JWC327679:JWD327685 JMG327679:JMH327685 JCK327679:JCL327685 ISO327679:ISP327685 IIS327679:IIT327685 HYW327679:HYX327685 HPA327679:HPB327685 HFE327679:HFF327685 GVI327679:GVJ327685 GLM327679:GLN327685 GBQ327679:GBR327685 FRU327679:FRV327685 FHY327679:FHZ327685 EYC327679:EYD327685 EOG327679:EOH327685 EEK327679:EEL327685 DUO327679:DUP327685 DKS327679:DKT327685 DAW327679:DAX327685 CRA327679:CRB327685 CHE327679:CHF327685 BXI327679:BXJ327685 BNM327679:BNN327685 BDQ327679:BDR327685 ATU327679:ATV327685 AJY327679:AJZ327685 AAC327679:AAD327685 QG327679:QH327685 GK327679:GL327685 WSW262143:WSX262149 WJA262143:WJB262149 VZE262143:VZF262149 VPI262143:VPJ262149 VFM262143:VFN262149 UVQ262143:UVR262149 ULU262143:ULV262149 UBY262143:UBZ262149 TSC262143:TSD262149 TIG262143:TIH262149 SYK262143:SYL262149 SOO262143:SOP262149 SES262143:SET262149 RUW262143:RUX262149 RLA262143:RLB262149 RBE262143:RBF262149 QRI262143:QRJ262149 QHM262143:QHN262149 PXQ262143:PXR262149 PNU262143:PNV262149 PDY262143:PDZ262149 OUC262143:OUD262149 OKG262143:OKH262149 OAK262143:OAL262149 NQO262143:NQP262149 NGS262143:NGT262149 MWW262143:MWX262149 MNA262143:MNB262149 MDE262143:MDF262149 LTI262143:LTJ262149 LJM262143:LJN262149 KZQ262143:KZR262149 KPU262143:KPV262149 KFY262143:KFZ262149 JWC262143:JWD262149 JMG262143:JMH262149 JCK262143:JCL262149 ISO262143:ISP262149 IIS262143:IIT262149 HYW262143:HYX262149 HPA262143:HPB262149 HFE262143:HFF262149 GVI262143:GVJ262149 GLM262143:GLN262149 GBQ262143:GBR262149 FRU262143:FRV262149 FHY262143:FHZ262149 EYC262143:EYD262149 EOG262143:EOH262149 EEK262143:EEL262149 DUO262143:DUP262149 DKS262143:DKT262149 DAW262143:DAX262149 CRA262143:CRB262149 CHE262143:CHF262149 BXI262143:BXJ262149 BNM262143:BNN262149 BDQ262143:BDR262149 ATU262143:ATV262149 AJY262143:AJZ262149 AAC262143:AAD262149 QG262143:QH262149 GK262143:GL262149 WSW196607:WSX196613 WJA196607:WJB196613 VZE196607:VZF196613 VPI196607:VPJ196613 VFM196607:VFN196613 UVQ196607:UVR196613 ULU196607:ULV196613 UBY196607:UBZ196613 TSC196607:TSD196613 TIG196607:TIH196613 SYK196607:SYL196613 SOO196607:SOP196613 SES196607:SET196613 RUW196607:RUX196613 RLA196607:RLB196613 RBE196607:RBF196613 QRI196607:QRJ196613 QHM196607:QHN196613 PXQ196607:PXR196613 PNU196607:PNV196613 PDY196607:PDZ196613 OUC196607:OUD196613 OKG196607:OKH196613 OAK196607:OAL196613 NQO196607:NQP196613 NGS196607:NGT196613 MWW196607:MWX196613 MNA196607:MNB196613 MDE196607:MDF196613 LTI196607:LTJ196613 LJM196607:LJN196613 KZQ196607:KZR196613 KPU196607:KPV196613 KFY196607:KFZ196613 JWC196607:JWD196613 JMG196607:JMH196613 JCK196607:JCL196613 ISO196607:ISP196613 IIS196607:IIT196613 HYW196607:HYX196613 HPA196607:HPB196613 HFE196607:HFF196613 GVI196607:GVJ196613 GLM196607:GLN196613 GBQ196607:GBR196613 FRU196607:FRV196613 FHY196607:FHZ196613 EYC196607:EYD196613 EOG196607:EOH196613 EEK196607:EEL196613 DUO196607:DUP196613 DKS196607:DKT196613 DAW196607:DAX196613 CRA196607:CRB196613 CHE196607:CHF196613 BXI196607:BXJ196613 BNM196607:BNN196613 BDQ196607:BDR196613 ATU196607:ATV196613 AJY196607:AJZ196613 AAC196607:AAD196613 QG196607:QH196613 GK196607:GL196613 WSW131071:WSX131077 WJA131071:WJB131077 VZE131071:VZF131077 VPI131071:VPJ131077 VFM131071:VFN131077 UVQ131071:UVR131077 ULU131071:ULV131077 UBY131071:UBZ131077 TSC131071:TSD131077 TIG131071:TIH131077 SYK131071:SYL131077 SOO131071:SOP131077 SES131071:SET131077 RUW131071:RUX131077 RLA131071:RLB131077 RBE131071:RBF131077 QRI131071:QRJ131077 QHM131071:QHN131077 PXQ131071:PXR131077 PNU131071:PNV131077 PDY131071:PDZ131077 OUC131071:OUD131077 OKG131071:OKH131077 OAK131071:OAL131077 NQO131071:NQP131077 NGS131071:NGT131077 MWW131071:MWX131077 MNA131071:MNB131077 MDE131071:MDF131077 LTI131071:LTJ131077 LJM131071:LJN131077 KZQ131071:KZR131077 KPU131071:KPV131077 KFY131071:KFZ131077 JWC131071:JWD131077 JMG131071:JMH131077 JCK131071:JCL131077 ISO131071:ISP131077 IIS131071:IIT131077 HYW131071:HYX131077 HPA131071:HPB131077 HFE131071:HFF131077 GVI131071:GVJ131077 GLM131071:GLN131077 GBQ131071:GBR131077 FRU131071:FRV131077 FHY131071:FHZ131077 EYC131071:EYD131077 EOG131071:EOH131077 EEK131071:EEL131077 DUO131071:DUP131077 DKS131071:DKT131077 DAW131071:DAX131077 CRA131071:CRB131077 CHE131071:CHF131077 BXI131071:BXJ131077 BNM131071:BNN131077 BDQ131071:BDR131077 ATU131071:ATV131077 AJY131071:AJZ131077 AAC131071:AAD131077 QG131071:QH131077 GK131071:GL131077 WSW65535:WSX65541 WJA65535:WJB65541 VZE65535:VZF65541 VPI65535:VPJ65541 VFM65535:VFN65541 UVQ65535:UVR65541 ULU65535:ULV65541 UBY65535:UBZ65541 TSC65535:TSD65541 TIG65535:TIH65541 SYK65535:SYL65541 SOO65535:SOP65541 SES65535:SET65541 RUW65535:RUX65541 RLA65535:RLB65541 RBE65535:RBF65541 QRI65535:QRJ65541 QHM65535:QHN65541 PXQ65535:PXR65541 PNU65535:PNV65541 PDY65535:PDZ65541 OUC65535:OUD65541 OKG65535:OKH65541 OAK65535:OAL65541 NQO65535:NQP65541 NGS65535:NGT65541 MWW65535:MWX65541 MNA65535:MNB65541 MDE65535:MDF65541 LTI65535:LTJ65541 LJM65535:LJN65541 KZQ65535:KZR65541 KPU65535:KPV65541 KFY65535:KFZ65541 JWC65535:JWD65541 JMG65535:JMH65541 JCK65535:JCL65541 ISO65535:ISP65541 IIS65535:IIT65541 HYW65535:HYX65541 HPA65535:HPB65541 HFE65535:HFF65541 GVI65535:GVJ65541 GLM65535:GLN65541 GBQ65535:GBR65541 FRU65535:FRV65541 FHY65535:FHZ65541 EYC65535:EYD65541 EOG65535:EOH65541 EEK65535:EEL65541 DUO65535:DUP65541 DKS65535:DKT65541 DAW65535:DAX65541 CRA65535:CRB65541 CHE65535:CHF65541 BXI65535:BXJ65541 BNM65535:BNN65541 BDQ65535:BDR65541 ATU65535:ATV65541 AJY65535:AJZ65541 AAC65535:AAD65541 QG65535:QH65541 GK65535:GL65541 WSW19:WSX25 WJA19:WJB25 VZE19:VZF25 VPI19:VPJ25 VFM19:VFN25 UVQ19:UVR25 ULU19:ULV25 UBY19:UBZ25 TSC19:TSD25 TIG19:TIH25 SYK19:SYL25 SOO19:SOP25 SES19:SET25 RUW19:RUX25 RLA19:RLB25 RBE19:RBF25 QRI19:QRJ25 QHM19:QHN25 PXQ19:PXR25 PNU19:PNV25 PDY19:PDZ25 OUC19:OUD25 OKG19:OKH25 OAK19:OAL25 NQO19:NQP25 NGS19:NGT25 MWW19:MWX25 MNA19:MNB25 MDE19:MDF25 LTI19:LTJ25 LJM19:LJN25 KZQ19:KZR25 KPU19:KPV25 KFY19:KFZ25 JWC19:JWD25 JMG19:JMH25 JCK19:JCL25 ISO19:ISP25 IIS19:IIT25 HYW19:HYX25 HPA19:HPB25 HFE19:HFF25 GVI19:GVJ25 GLM19:GLN25 GBQ19:GBR25 FRU19:FRV25 FHY19:FHZ25 EYC19:EYD25 EOG19:EOH25 EEK19:EEL25 DUO19:DUP25 DKS19:DKT25 DAW19:DAX25 CRA19:CRB25 CHE19:CHF25 BXI19:BXJ25 BNM19:BNN25 BDQ19:BDR25 ATU19:ATV25 AJY19:AJZ25 AAC19:AAD25 QG19:QH25 GK19:GL25 WTB983047:WTC983048 WJF983047:WJG983048 VZJ983047:VZK983048 VPN983047:VPO983048 VFR983047:VFS983048 UVV983047:UVW983048 ULZ983047:UMA983048 UCD983047:UCE983048 TSH983047:TSI983048 TIL983047:TIM983048 SYP983047:SYQ983048 SOT983047:SOU983048 SEX983047:SEY983048 RVB983047:RVC983048 RLF983047:RLG983048 RBJ983047:RBK983048 QRN983047:QRO983048 QHR983047:QHS983048 PXV983047:PXW983048 PNZ983047:POA983048 PED983047:PEE983048 OUH983047:OUI983048 OKL983047:OKM983048 OAP983047:OAQ983048 NQT983047:NQU983048 NGX983047:NGY983048 MXB983047:MXC983048 MNF983047:MNG983048 MDJ983047:MDK983048 LTN983047:LTO983048 LJR983047:LJS983048 KZV983047:KZW983048 KPZ983047:KQA983048 KGD983047:KGE983048 JWH983047:JWI983048 JML983047:JMM983048 JCP983047:JCQ983048 IST983047:ISU983048 IIX983047:IIY983048 HZB983047:HZC983048 HPF983047:HPG983048 HFJ983047:HFK983048 GVN983047:GVO983048 GLR983047:GLS983048 GBV983047:GBW983048 FRZ983047:FSA983048 FID983047:FIE983048 EYH983047:EYI983048 EOL983047:EOM983048 EEP983047:EEQ983048 DUT983047:DUU983048 DKX983047:DKY983048 DBB983047:DBC983048 CRF983047:CRG983048 CHJ983047:CHK983048 BXN983047:BXO983048 BNR983047:BNS983048 BDV983047:BDW983048 ATZ983047:AUA983048 AKD983047:AKE983048 AAH983047:AAI983048 QL983047:QM983048 GP983047:GQ983048 WTB917511:WTC917512 WJF917511:WJG917512 VZJ917511:VZK917512 VPN917511:VPO917512 VFR917511:VFS917512 UVV917511:UVW917512 ULZ917511:UMA917512 UCD917511:UCE917512 TSH917511:TSI917512 TIL917511:TIM917512 SYP917511:SYQ917512 SOT917511:SOU917512 SEX917511:SEY917512 RVB917511:RVC917512 RLF917511:RLG917512 RBJ917511:RBK917512 QRN917511:QRO917512 QHR917511:QHS917512 PXV917511:PXW917512 PNZ917511:POA917512 PED917511:PEE917512 OUH917511:OUI917512 OKL917511:OKM917512 OAP917511:OAQ917512 NQT917511:NQU917512 NGX917511:NGY917512 MXB917511:MXC917512 MNF917511:MNG917512 MDJ917511:MDK917512 LTN917511:LTO917512 LJR917511:LJS917512 KZV917511:KZW917512 KPZ917511:KQA917512 KGD917511:KGE917512 JWH917511:JWI917512 JML917511:JMM917512 JCP917511:JCQ917512 IST917511:ISU917512 IIX917511:IIY917512 HZB917511:HZC917512 HPF917511:HPG917512 HFJ917511:HFK917512 GVN917511:GVO917512 GLR917511:GLS917512 GBV917511:GBW917512 FRZ917511:FSA917512 FID917511:FIE917512 EYH917511:EYI917512 EOL917511:EOM917512 EEP917511:EEQ917512 DUT917511:DUU917512 DKX917511:DKY917512 DBB917511:DBC917512 CRF917511:CRG917512 CHJ917511:CHK917512 BXN917511:BXO917512 BNR917511:BNS917512 BDV917511:BDW917512 ATZ917511:AUA917512 AKD917511:AKE917512 AAH917511:AAI917512 QL917511:QM917512 GP917511:GQ917512 WTB851975:WTC851976 WJF851975:WJG851976 VZJ851975:VZK851976 VPN851975:VPO851976 VFR851975:VFS851976 UVV851975:UVW851976 ULZ851975:UMA851976 UCD851975:UCE851976 TSH851975:TSI851976 TIL851975:TIM851976 SYP851975:SYQ851976 SOT851975:SOU851976 SEX851975:SEY851976 RVB851975:RVC851976 RLF851975:RLG851976 RBJ851975:RBK851976 QRN851975:QRO851976 QHR851975:QHS851976 PXV851975:PXW851976 PNZ851975:POA851976 PED851975:PEE851976 OUH851975:OUI851976 OKL851975:OKM851976 OAP851975:OAQ851976 NQT851975:NQU851976 NGX851975:NGY851976 MXB851975:MXC851976 MNF851975:MNG851976 MDJ851975:MDK851976 LTN851975:LTO851976 LJR851975:LJS851976 KZV851975:KZW851976 KPZ851975:KQA851976 KGD851975:KGE851976 JWH851975:JWI851976 JML851975:JMM851976 JCP851975:JCQ851976 IST851975:ISU851976 IIX851975:IIY851976 HZB851975:HZC851976 HPF851975:HPG851976 HFJ851975:HFK851976 GVN851975:GVO851976 GLR851975:GLS851976 GBV851975:GBW851976 FRZ851975:FSA851976 FID851975:FIE851976 EYH851975:EYI851976 EOL851975:EOM851976 EEP851975:EEQ851976 DUT851975:DUU851976 DKX851975:DKY851976 DBB851975:DBC851976 CRF851975:CRG851976 CHJ851975:CHK851976 BXN851975:BXO851976 BNR851975:BNS851976 BDV851975:BDW851976 ATZ851975:AUA851976 AKD851975:AKE851976 AAH851975:AAI851976 QL851975:QM851976 GP851975:GQ851976 WTB786439:WTC786440 WJF786439:WJG786440 VZJ786439:VZK786440 VPN786439:VPO786440 VFR786439:VFS786440 UVV786439:UVW786440 ULZ786439:UMA786440 UCD786439:UCE786440 TSH786439:TSI786440 TIL786439:TIM786440 SYP786439:SYQ786440 SOT786439:SOU786440 SEX786439:SEY786440 RVB786439:RVC786440 RLF786439:RLG786440 RBJ786439:RBK786440 QRN786439:QRO786440 QHR786439:QHS786440 PXV786439:PXW786440 PNZ786439:POA786440 PED786439:PEE786440 OUH786439:OUI786440 OKL786439:OKM786440 OAP786439:OAQ786440 NQT786439:NQU786440 NGX786439:NGY786440 MXB786439:MXC786440 MNF786439:MNG786440 MDJ786439:MDK786440 LTN786439:LTO786440 LJR786439:LJS786440 KZV786439:KZW786440 KPZ786439:KQA786440 KGD786439:KGE786440 JWH786439:JWI786440 JML786439:JMM786440 JCP786439:JCQ786440 IST786439:ISU786440 IIX786439:IIY786440 HZB786439:HZC786440 HPF786439:HPG786440 HFJ786439:HFK786440 GVN786439:GVO786440 GLR786439:GLS786440 GBV786439:GBW786440 FRZ786439:FSA786440 FID786439:FIE786440 EYH786439:EYI786440 EOL786439:EOM786440 EEP786439:EEQ786440 DUT786439:DUU786440 DKX786439:DKY786440 DBB786439:DBC786440 CRF786439:CRG786440 CHJ786439:CHK786440 BXN786439:BXO786440 BNR786439:BNS786440 BDV786439:BDW786440 ATZ786439:AUA786440 AKD786439:AKE786440 AAH786439:AAI786440 QL786439:QM786440 GP786439:GQ786440 WTB720903:WTC720904 WJF720903:WJG720904 VZJ720903:VZK720904 VPN720903:VPO720904 VFR720903:VFS720904 UVV720903:UVW720904 ULZ720903:UMA720904 UCD720903:UCE720904 TSH720903:TSI720904 TIL720903:TIM720904 SYP720903:SYQ720904 SOT720903:SOU720904 SEX720903:SEY720904 RVB720903:RVC720904 RLF720903:RLG720904 RBJ720903:RBK720904 QRN720903:QRO720904 QHR720903:QHS720904 PXV720903:PXW720904 PNZ720903:POA720904 PED720903:PEE720904 OUH720903:OUI720904 OKL720903:OKM720904 OAP720903:OAQ720904 NQT720903:NQU720904 NGX720903:NGY720904 MXB720903:MXC720904 MNF720903:MNG720904 MDJ720903:MDK720904 LTN720903:LTO720904 LJR720903:LJS720904 KZV720903:KZW720904 KPZ720903:KQA720904 KGD720903:KGE720904 JWH720903:JWI720904 JML720903:JMM720904 JCP720903:JCQ720904 IST720903:ISU720904 IIX720903:IIY720904 HZB720903:HZC720904 HPF720903:HPG720904 HFJ720903:HFK720904 GVN720903:GVO720904 GLR720903:GLS720904 GBV720903:GBW720904 FRZ720903:FSA720904 FID720903:FIE720904 EYH720903:EYI720904 EOL720903:EOM720904 EEP720903:EEQ720904 DUT720903:DUU720904 DKX720903:DKY720904 DBB720903:DBC720904 CRF720903:CRG720904 CHJ720903:CHK720904 BXN720903:BXO720904 BNR720903:BNS720904 BDV720903:BDW720904 ATZ720903:AUA720904 AKD720903:AKE720904 AAH720903:AAI720904 QL720903:QM720904 GP720903:GQ720904 WTB655367:WTC655368 WJF655367:WJG655368 VZJ655367:VZK655368 VPN655367:VPO655368 VFR655367:VFS655368 UVV655367:UVW655368 ULZ655367:UMA655368 UCD655367:UCE655368 TSH655367:TSI655368 TIL655367:TIM655368 SYP655367:SYQ655368 SOT655367:SOU655368 SEX655367:SEY655368 RVB655367:RVC655368 RLF655367:RLG655368 RBJ655367:RBK655368 QRN655367:QRO655368 QHR655367:QHS655368 PXV655367:PXW655368 PNZ655367:POA655368 PED655367:PEE655368 OUH655367:OUI655368 OKL655367:OKM655368 OAP655367:OAQ655368 NQT655367:NQU655368 NGX655367:NGY655368 MXB655367:MXC655368 MNF655367:MNG655368 MDJ655367:MDK655368 LTN655367:LTO655368 LJR655367:LJS655368 KZV655367:KZW655368 KPZ655367:KQA655368 KGD655367:KGE655368 JWH655367:JWI655368 JML655367:JMM655368 JCP655367:JCQ655368 IST655367:ISU655368 IIX655367:IIY655368 HZB655367:HZC655368 HPF655367:HPG655368 HFJ655367:HFK655368 GVN655367:GVO655368 GLR655367:GLS655368 GBV655367:GBW655368 FRZ655367:FSA655368 FID655367:FIE655368 EYH655367:EYI655368 EOL655367:EOM655368 EEP655367:EEQ655368 DUT655367:DUU655368 DKX655367:DKY655368 DBB655367:DBC655368 CRF655367:CRG655368 CHJ655367:CHK655368 BXN655367:BXO655368 BNR655367:BNS655368 BDV655367:BDW655368 ATZ655367:AUA655368 AKD655367:AKE655368 AAH655367:AAI655368 QL655367:QM655368 GP655367:GQ655368 WTB589831:WTC589832 WJF589831:WJG589832 VZJ589831:VZK589832 VPN589831:VPO589832 VFR589831:VFS589832 UVV589831:UVW589832 ULZ589831:UMA589832 UCD589831:UCE589832 TSH589831:TSI589832 TIL589831:TIM589832 SYP589831:SYQ589832 SOT589831:SOU589832 SEX589831:SEY589832 RVB589831:RVC589832 RLF589831:RLG589832 RBJ589831:RBK589832 QRN589831:QRO589832 QHR589831:QHS589832 PXV589831:PXW589832 PNZ589831:POA589832 PED589831:PEE589832 OUH589831:OUI589832 OKL589831:OKM589832 OAP589831:OAQ589832 NQT589831:NQU589832 NGX589831:NGY589832 MXB589831:MXC589832 MNF589831:MNG589832 MDJ589831:MDK589832 LTN589831:LTO589832 LJR589831:LJS589832 KZV589831:KZW589832 KPZ589831:KQA589832 KGD589831:KGE589832 JWH589831:JWI589832 JML589831:JMM589832 JCP589831:JCQ589832 IST589831:ISU589832 IIX589831:IIY589832 HZB589831:HZC589832 HPF589831:HPG589832 HFJ589831:HFK589832 GVN589831:GVO589832 GLR589831:GLS589832 GBV589831:GBW589832 FRZ589831:FSA589832 FID589831:FIE589832 EYH589831:EYI589832 EOL589831:EOM589832 EEP589831:EEQ589832 DUT589831:DUU589832 DKX589831:DKY589832 DBB589831:DBC589832 CRF589831:CRG589832 CHJ589831:CHK589832 BXN589831:BXO589832 BNR589831:BNS589832 BDV589831:BDW589832 ATZ589831:AUA589832 AKD589831:AKE589832 AAH589831:AAI589832 QL589831:QM589832 GP589831:GQ589832 WTB524295:WTC524296 WJF524295:WJG524296 VZJ524295:VZK524296 VPN524295:VPO524296 VFR524295:VFS524296 UVV524295:UVW524296 ULZ524295:UMA524296 UCD524295:UCE524296 TSH524295:TSI524296 TIL524295:TIM524296 SYP524295:SYQ524296 SOT524295:SOU524296 SEX524295:SEY524296 RVB524295:RVC524296 RLF524295:RLG524296 RBJ524295:RBK524296 QRN524295:QRO524296 QHR524295:QHS524296 PXV524295:PXW524296 PNZ524295:POA524296 PED524295:PEE524296 OUH524295:OUI524296 OKL524295:OKM524296 OAP524295:OAQ524296 NQT524295:NQU524296 NGX524295:NGY524296 MXB524295:MXC524296 MNF524295:MNG524296 MDJ524295:MDK524296 LTN524295:LTO524296 LJR524295:LJS524296 KZV524295:KZW524296 KPZ524295:KQA524296 KGD524295:KGE524296 JWH524295:JWI524296 JML524295:JMM524296 JCP524295:JCQ524296 IST524295:ISU524296 IIX524295:IIY524296 HZB524295:HZC524296 HPF524295:HPG524296 HFJ524295:HFK524296 GVN524295:GVO524296 GLR524295:GLS524296 GBV524295:GBW524296 FRZ524295:FSA524296 FID524295:FIE524296 EYH524295:EYI524296 EOL524295:EOM524296 EEP524295:EEQ524296 DUT524295:DUU524296 DKX524295:DKY524296 DBB524295:DBC524296 CRF524295:CRG524296 CHJ524295:CHK524296 BXN524295:BXO524296 BNR524295:BNS524296 BDV524295:BDW524296 ATZ524295:AUA524296 AKD524295:AKE524296 AAH524295:AAI524296 QL524295:QM524296 GP524295:GQ524296 WTB458759:WTC458760 WJF458759:WJG458760 VZJ458759:VZK458760 VPN458759:VPO458760 VFR458759:VFS458760 UVV458759:UVW458760 ULZ458759:UMA458760 UCD458759:UCE458760 TSH458759:TSI458760 TIL458759:TIM458760 SYP458759:SYQ458760 SOT458759:SOU458760 SEX458759:SEY458760 RVB458759:RVC458760 RLF458759:RLG458760 RBJ458759:RBK458760 QRN458759:QRO458760 QHR458759:QHS458760 PXV458759:PXW458760 PNZ458759:POA458760 PED458759:PEE458760 OUH458759:OUI458760 OKL458759:OKM458760 OAP458759:OAQ458760 NQT458759:NQU458760 NGX458759:NGY458760 MXB458759:MXC458760 MNF458759:MNG458760 MDJ458759:MDK458760 LTN458759:LTO458760 LJR458759:LJS458760 KZV458759:KZW458760 KPZ458759:KQA458760 KGD458759:KGE458760 JWH458759:JWI458760 JML458759:JMM458760 JCP458759:JCQ458760 IST458759:ISU458760 IIX458759:IIY458760 HZB458759:HZC458760 HPF458759:HPG458760 HFJ458759:HFK458760 GVN458759:GVO458760 GLR458759:GLS458760 GBV458759:GBW458760 FRZ458759:FSA458760 FID458759:FIE458760 EYH458759:EYI458760 EOL458759:EOM458760 EEP458759:EEQ458760 DUT458759:DUU458760 DKX458759:DKY458760 DBB458759:DBC458760 CRF458759:CRG458760 CHJ458759:CHK458760 BXN458759:BXO458760 BNR458759:BNS458760 BDV458759:BDW458760 ATZ458759:AUA458760 AKD458759:AKE458760 AAH458759:AAI458760 QL458759:QM458760 GP458759:GQ458760 WTB393223:WTC393224 WJF393223:WJG393224 VZJ393223:VZK393224 VPN393223:VPO393224 VFR393223:VFS393224 UVV393223:UVW393224 ULZ393223:UMA393224 UCD393223:UCE393224 TSH393223:TSI393224 TIL393223:TIM393224 SYP393223:SYQ393224 SOT393223:SOU393224 SEX393223:SEY393224 RVB393223:RVC393224 RLF393223:RLG393224 RBJ393223:RBK393224 QRN393223:QRO393224 QHR393223:QHS393224 PXV393223:PXW393224 PNZ393223:POA393224 PED393223:PEE393224 OUH393223:OUI393224 OKL393223:OKM393224 OAP393223:OAQ393224 NQT393223:NQU393224 NGX393223:NGY393224 MXB393223:MXC393224 MNF393223:MNG393224 MDJ393223:MDK393224 LTN393223:LTO393224 LJR393223:LJS393224 KZV393223:KZW393224 KPZ393223:KQA393224 KGD393223:KGE393224 JWH393223:JWI393224 JML393223:JMM393224 JCP393223:JCQ393224 IST393223:ISU393224 IIX393223:IIY393224 HZB393223:HZC393224 HPF393223:HPG393224 HFJ393223:HFK393224 GVN393223:GVO393224 GLR393223:GLS393224 GBV393223:GBW393224 FRZ393223:FSA393224 FID393223:FIE393224 EYH393223:EYI393224 EOL393223:EOM393224 EEP393223:EEQ393224 DUT393223:DUU393224 DKX393223:DKY393224 DBB393223:DBC393224 CRF393223:CRG393224 CHJ393223:CHK393224 BXN393223:BXO393224 BNR393223:BNS393224 BDV393223:BDW393224 ATZ393223:AUA393224 AKD393223:AKE393224 AAH393223:AAI393224 QL393223:QM393224 GP393223:GQ393224 WTB327687:WTC327688 WJF327687:WJG327688 VZJ327687:VZK327688 VPN327687:VPO327688 VFR327687:VFS327688 UVV327687:UVW327688 ULZ327687:UMA327688 UCD327687:UCE327688 TSH327687:TSI327688 TIL327687:TIM327688 SYP327687:SYQ327688 SOT327687:SOU327688 SEX327687:SEY327688 RVB327687:RVC327688 RLF327687:RLG327688 RBJ327687:RBK327688 QRN327687:QRO327688 QHR327687:QHS327688 PXV327687:PXW327688 PNZ327687:POA327688 PED327687:PEE327688 OUH327687:OUI327688 OKL327687:OKM327688 OAP327687:OAQ327688 NQT327687:NQU327688 NGX327687:NGY327688 MXB327687:MXC327688 MNF327687:MNG327688 MDJ327687:MDK327688 LTN327687:LTO327688 LJR327687:LJS327688 KZV327687:KZW327688 KPZ327687:KQA327688 KGD327687:KGE327688 JWH327687:JWI327688 JML327687:JMM327688 JCP327687:JCQ327688 IST327687:ISU327688 IIX327687:IIY327688 HZB327687:HZC327688 HPF327687:HPG327688 HFJ327687:HFK327688 GVN327687:GVO327688 GLR327687:GLS327688 GBV327687:GBW327688 FRZ327687:FSA327688 FID327687:FIE327688 EYH327687:EYI327688 EOL327687:EOM327688 EEP327687:EEQ327688 DUT327687:DUU327688 DKX327687:DKY327688 DBB327687:DBC327688 CRF327687:CRG327688 CHJ327687:CHK327688 BXN327687:BXO327688 BNR327687:BNS327688 BDV327687:BDW327688 ATZ327687:AUA327688 AKD327687:AKE327688 AAH327687:AAI327688 QL327687:QM327688 GP327687:GQ327688 WTB262151:WTC262152 WJF262151:WJG262152 VZJ262151:VZK262152 VPN262151:VPO262152 VFR262151:VFS262152 UVV262151:UVW262152 ULZ262151:UMA262152 UCD262151:UCE262152 TSH262151:TSI262152 TIL262151:TIM262152 SYP262151:SYQ262152 SOT262151:SOU262152 SEX262151:SEY262152 RVB262151:RVC262152 RLF262151:RLG262152 RBJ262151:RBK262152 QRN262151:QRO262152 QHR262151:QHS262152 PXV262151:PXW262152 PNZ262151:POA262152 PED262151:PEE262152 OUH262151:OUI262152 OKL262151:OKM262152 OAP262151:OAQ262152 NQT262151:NQU262152 NGX262151:NGY262152 MXB262151:MXC262152 MNF262151:MNG262152 MDJ262151:MDK262152 LTN262151:LTO262152 LJR262151:LJS262152 KZV262151:KZW262152 KPZ262151:KQA262152 KGD262151:KGE262152 JWH262151:JWI262152 JML262151:JMM262152 JCP262151:JCQ262152 IST262151:ISU262152 IIX262151:IIY262152 HZB262151:HZC262152 HPF262151:HPG262152 HFJ262151:HFK262152 GVN262151:GVO262152 GLR262151:GLS262152 GBV262151:GBW262152 FRZ262151:FSA262152 FID262151:FIE262152 EYH262151:EYI262152 EOL262151:EOM262152 EEP262151:EEQ262152 DUT262151:DUU262152 DKX262151:DKY262152 DBB262151:DBC262152 CRF262151:CRG262152 CHJ262151:CHK262152 BXN262151:BXO262152 BNR262151:BNS262152 BDV262151:BDW262152 ATZ262151:AUA262152 AKD262151:AKE262152 AAH262151:AAI262152 QL262151:QM262152 GP262151:GQ262152 WTB196615:WTC196616 WJF196615:WJG196616 VZJ196615:VZK196616 VPN196615:VPO196616 VFR196615:VFS196616 UVV196615:UVW196616 ULZ196615:UMA196616 UCD196615:UCE196616 TSH196615:TSI196616 TIL196615:TIM196616 SYP196615:SYQ196616 SOT196615:SOU196616 SEX196615:SEY196616 RVB196615:RVC196616 RLF196615:RLG196616 RBJ196615:RBK196616 QRN196615:QRO196616 QHR196615:QHS196616 PXV196615:PXW196616 PNZ196615:POA196616 PED196615:PEE196616 OUH196615:OUI196616 OKL196615:OKM196616 OAP196615:OAQ196616 NQT196615:NQU196616 NGX196615:NGY196616 MXB196615:MXC196616 MNF196615:MNG196616 MDJ196615:MDK196616 LTN196615:LTO196616 LJR196615:LJS196616 KZV196615:KZW196616 KPZ196615:KQA196616 KGD196615:KGE196616 JWH196615:JWI196616 JML196615:JMM196616 JCP196615:JCQ196616 IST196615:ISU196616 IIX196615:IIY196616 HZB196615:HZC196616 HPF196615:HPG196616 HFJ196615:HFK196616 GVN196615:GVO196616 GLR196615:GLS196616 GBV196615:GBW196616 FRZ196615:FSA196616 FID196615:FIE196616 EYH196615:EYI196616 EOL196615:EOM196616 EEP196615:EEQ196616 DUT196615:DUU196616 DKX196615:DKY196616 DBB196615:DBC196616 CRF196615:CRG196616 CHJ196615:CHK196616 BXN196615:BXO196616 BNR196615:BNS196616 BDV196615:BDW196616 ATZ196615:AUA196616 AKD196615:AKE196616 AAH196615:AAI196616 QL196615:QM196616 GP196615:GQ196616 WTB131079:WTC131080 WJF131079:WJG131080 VZJ131079:VZK131080 VPN131079:VPO131080 VFR131079:VFS131080 UVV131079:UVW131080 ULZ131079:UMA131080 UCD131079:UCE131080 TSH131079:TSI131080 TIL131079:TIM131080 SYP131079:SYQ131080 SOT131079:SOU131080 SEX131079:SEY131080 RVB131079:RVC131080 RLF131079:RLG131080 RBJ131079:RBK131080 QRN131079:QRO131080 QHR131079:QHS131080 PXV131079:PXW131080 PNZ131079:POA131080 PED131079:PEE131080 OUH131079:OUI131080 OKL131079:OKM131080 OAP131079:OAQ131080 NQT131079:NQU131080 NGX131079:NGY131080 MXB131079:MXC131080 MNF131079:MNG131080 MDJ131079:MDK131080 LTN131079:LTO131080 LJR131079:LJS131080 KZV131079:KZW131080 KPZ131079:KQA131080 KGD131079:KGE131080 JWH131079:JWI131080 JML131079:JMM131080 JCP131079:JCQ131080 IST131079:ISU131080 IIX131079:IIY131080 HZB131079:HZC131080 HPF131079:HPG131080 HFJ131079:HFK131080 GVN131079:GVO131080 GLR131079:GLS131080 GBV131079:GBW131080 FRZ131079:FSA131080 FID131079:FIE131080 EYH131079:EYI131080 EOL131079:EOM131080 EEP131079:EEQ131080 DUT131079:DUU131080 DKX131079:DKY131080 DBB131079:DBC131080 CRF131079:CRG131080 CHJ131079:CHK131080 BXN131079:BXO131080 BNR131079:BNS131080 BDV131079:BDW131080 ATZ131079:AUA131080 AKD131079:AKE131080 AAH131079:AAI131080 QL131079:QM131080 GP131079:GQ131080 WTB65543:WTC65544 WJF65543:WJG65544 VZJ65543:VZK65544 VPN65543:VPO65544 VFR65543:VFS65544 UVV65543:UVW65544 ULZ65543:UMA65544 UCD65543:UCE65544 TSH65543:TSI65544 TIL65543:TIM65544 SYP65543:SYQ65544 SOT65543:SOU65544 SEX65543:SEY65544 RVB65543:RVC65544 RLF65543:RLG65544 RBJ65543:RBK65544 QRN65543:QRO65544 QHR65543:QHS65544 PXV65543:PXW65544 PNZ65543:POA65544 PED65543:PEE65544 OUH65543:OUI65544 OKL65543:OKM65544 OAP65543:OAQ65544 NQT65543:NQU65544 NGX65543:NGY65544 MXB65543:MXC65544 MNF65543:MNG65544 MDJ65543:MDK65544 LTN65543:LTO65544 LJR65543:LJS65544 KZV65543:KZW65544 KPZ65543:KQA65544 KGD65543:KGE65544 JWH65543:JWI65544 JML65543:JMM65544 JCP65543:JCQ65544 IST65543:ISU65544 IIX65543:IIY65544 HZB65543:HZC65544 HPF65543:HPG65544 HFJ65543:HFK65544 GVN65543:GVO65544 GLR65543:GLS65544 GBV65543:GBW65544 FRZ65543:FSA65544 FID65543:FIE65544 EYH65543:EYI65544 EOL65543:EOM65544 EEP65543:EEQ65544 DUT65543:DUU65544 DKX65543:DKY65544 DBB65543:DBC65544 CRF65543:CRG65544 CHJ65543:CHK65544 BXN65543:BXO65544 BNR65543:BNS65544 BDV65543:BDW65544 ATZ65543:AUA65544 AKD65543:AKE65544 AAH65543:AAI65544 QL65543:QM65544 GP65543:GQ65544 WSW983051:WSX983051 WJA983051:WJB983051 VZE983051:VZF983051 VPI983051:VPJ983051 VFM983051:VFN983051 UVQ983051:UVR983051 ULU983051:ULV983051 UBY983051:UBZ983051 TSC983051:TSD983051 TIG983051:TIH983051 SYK983051:SYL983051 SOO983051:SOP983051 SES983051:SET983051 RUW983051:RUX983051 RLA983051:RLB983051 RBE983051:RBF983051 QRI983051:QRJ983051 QHM983051:QHN983051 PXQ983051:PXR983051 PNU983051:PNV983051 PDY983051:PDZ983051 OUC983051:OUD983051 OKG983051:OKH983051 OAK983051:OAL983051 NQO983051:NQP983051 NGS983051:NGT983051 MWW983051:MWX983051 MNA983051:MNB983051 MDE983051:MDF983051 LTI983051:LTJ983051 LJM983051:LJN983051 KZQ983051:KZR983051 KPU983051:KPV983051 KFY983051:KFZ983051 JWC983051:JWD983051 JMG983051:JMH983051 JCK983051:JCL983051 ISO983051:ISP983051 IIS983051:IIT983051 HYW983051:HYX983051 HPA983051:HPB983051 HFE983051:HFF983051 GVI983051:GVJ983051 GLM983051:GLN983051 GBQ983051:GBR983051 FRU983051:FRV983051 FHY983051:FHZ983051 EYC983051:EYD983051 EOG983051:EOH983051 EEK983051:EEL983051 DUO983051:DUP983051 DKS983051:DKT983051 DAW983051:DAX983051 CRA983051:CRB983051 CHE983051:CHF983051 BXI983051:BXJ983051 BNM983051:BNN983051 BDQ983051:BDR983051 ATU983051:ATV983051 AJY983051:AJZ983051 AAC983051:AAD983051 QG983051:QH983051 GK983051:GL983051 WSW917515:WSX917515 WJA917515:WJB917515 VZE917515:VZF917515 VPI917515:VPJ917515 VFM917515:VFN917515 UVQ917515:UVR917515 ULU917515:ULV917515 UBY917515:UBZ917515 TSC917515:TSD917515 TIG917515:TIH917515 SYK917515:SYL917515 SOO917515:SOP917515 SES917515:SET917515 RUW917515:RUX917515 RLA917515:RLB917515 RBE917515:RBF917515 QRI917515:QRJ917515 QHM917515:QHN917515 PXQ917515:PXR917515 PNU917515:PNV917515 PDY917515:PDZ917515 OUC917515:OUD917515 OKG917515:OKH917515 OAK917515:OAL917515 NQO917515:NQP917515 NGS917515:NGT917515 MWW917515:MWX917515 MNA917515:MNB917515 MDE917515:MDF917515 LTI917515:LTJ917515 LJM917515:LJN917515 KZQ917515:KZR917515 KPU917515:KPV917515 KFY917515:KFZ917515 JWC917515:JWD917515 JMG917515:JMH917515 JCK917515:JCL917515 ISO917515:ISP917515 IIS917515:IIT917515 HYW917515:HYX917515 HPA917515:HPB917515 HFE917515:HFF917515 GVI917515:GVJ917515 GLM917515:GLN917515 GBQ917515:GBR917515 FRU917515:FRV917515 FHY917515:FHZ917515 EYC917515:EYD917515 EOG917515:EOH917515 EEK917515:EEL917515 DUO917515:DUP917515 DKS917515:DKT917515 DAW917515:DAX917515 CRA917515:CRB917515 CHE917515:CHF917515 BXI917515:BXJ917515 BNM917515:BNN917515 BDQ917515:BDR917515 ATU917515:ATV917515 AJY917515:AJZ917515 AAC917515:AAD917515 QG917515:QH917515 GK917515:GL917515 WSW851979:WSX851979 WJA851979:WJB851979 VZE851979:VZF851979 VPI851979:VPJ851979 VFM851979:VFN851979 UVQ851979:UVR851979 ULU851979:ULV851979 UBY851979:UBZ851979 TSC851979:TSD851979 TIG851979:TIH851979 SYK851979:SYL851979 SOO851979:SOP851979 SES851979:SET851979 RUW851979:RUX851979 RLA851979:RLB851979 RBE851979:RBF851979 QRI851979:QRJ851979 QHM851979:QHN851979 PXQ851979:PXR851979 PNU851979:PNV851979 PDY851979:PDZ851979 OUC851979:OUD851979 OKG851979:OKH851979 OAK851979:OAL851979 NQO851979:NQP851979 NGS851979:NGT851979 MWW851979:MWX851979 MNA851979:MNB851979 MDE851979:MDF851979 LTI851979:LTJ851979 LJM851979:LJN851979 KZQ851979:KZR851979 KPU851979:KPV851979 KFY851979:KFZ851979 JWC851979:JWD851979 JMG851979:JMH851979 JCK851979:JCL851979 ISO851979:ISP851979 IIS851979:IIT851979 HYW851979:HYX851979 HPA851979:HPB851979 HFE851979:HFF851979 GVI851979:GVJ851979 GLM851979:GLN851979 GBQ851979:GBR851979 FRU851979:FRV851979 FHY851979:FHZ851979 EYC851979:EYD851979 EOG851979:EOH851979 EEK851979:EEL851979 DUO851979:DUP851979 DKS851979:DKT851979 DAW851979:DAX851979 CRA851979:CRB851979 CHE851979:CHF851979 BXI851979:BXJ851979 BNM851979:BNN851979 BDQ851979:BDR851979 ATU851979:ATV851979 AJY851979:AJZ851979 AAC851979:AAD851979 QG851979:QH851979 GK851979:GL851979 WSW786443:WSX786443 WJA786443:WJB786443 VZE786443:VZF786443 VPI786443:VPJ786443 VFM786443:VFN786443 UVQ786443:UVR786443 ULU786443:ULV786443 UBY786443:UBZ786443 TSC786443:TSD786443 TIG786443:TIH786443 SYK786443:SYL786443 SOO786443:SOP786443 SES786443:SET786443 RUW786443:RUX786443 RLA786443:RLB786443 RBE786443:RBF786443 QRI786443:QRJ786443 QHM786443:QHN786443 PXQ786443:PXR786443 PNU786443:PNV786443 PDY786443:PDZ786443 OUC786443:OUD786443 OKG786443:OKH786443 OAK786443:OAL786443 NQO786443:NQP786443 NGS786443:NGT786443 MWW786443:MWX786443 MNA786443:MNB786443 MDE786443:MDF786443 LTI786443:LTJ786443 LJM786443:LJN786443 KZQ786443:KZR786443 KPU786443:KPV786443 KFY786443:KFZ786443 JWC786443:JWD786443 JMG786443:JMH786443 JCK786443:JCL786443 ISO786443:ISP786443 IIS786443:IIT786443 HYW786443:HYX786443 HPA786443:HPB786443 HFE786443:HFF786443 GVI786443:GVJ786443 GLM786443:GLN786443 GBQ786443:GBR786443 FRU786443:FRV786443 FHY786443:FHZ786443 EYC786443:EYD786443 EOG786443:EOH786443 EEK786443:EEL786443 DUO786443:DUP786443 DKS786443:DKT786443 DAW786443:DAX786443 CRA786443:CRB786443 CHE786443:CHF786443 BXI786443:BXJ786443 BNM786443:BNN786443 BDQ786443:BDR786443 ATU786443:ATV786443 AJY786443:AJZ786443 AAC786443:AAD786443 QG786443:QH786443 GK786443:GL786443 WSW720907:WSX720907 WJA720907:WJB720907 VZE720907:VZF720907 VPI720907:VPJ720907 VFM720907:VFN720907 UVQ720907:UVR720907 ULU720907:ULV720907 UBY720907:UBZ720907 TSC720907:TSD720907 TIG720907:TIH720907 SYK720907:SYL720907 SOO720907:SOP720907 SES720907:SET720907 RUW720907:RUX720907 RLA720907:RLB720907 RBE720907:RBF720907 QRI720907:QRJ720907 QHM720907:QHN720907 PXQ720907:PXR720907 PNU720907:PNV720907 PDY720907:PDZ720907 OUC720907:OUD720907 OKG720907:OKH720907 OAK720907:OAL720907 NQO720907:NQP720907 NGS720907:NGT720907 MWW720907:MWX720907 MNA720907:MNB720907 MDE720907:MDF720907 LTI720907:LTJ720907 LJM720907:LJN720907 KZQ720907:KZR720907 KPU720907:KPV720907 KFY720907:KFZ720907 JWC720907:JWD720907 JMG720907:JMH720907 JCK720907:JCL720907 ISO720907:ISP720907 IIS720907:IIT720907 HYW720907:HYX720907 HPA720907:HPB720907 HFE720907:HFF720907 GVI720907:GVJ720907 GLM720907:GLN720907 GBQ720907:GBR720907 FRU720907:FRV720907 FHY720907:FHZ720907 EYC720907:EYD720907 EOG720907:EOH720907 EEK720907:EEL720907 DUO720907:DUP720907 DKS720907:DKT720907 DAW720907:DAX720907 CRA720907:CRB720907 CHE720907:CHF720907 BXI720907:BXJ720907 BNM720907:BNN720907 BDQ720907:BDR720907 ATU720907:ATV720907 AJY720907:AJZ720907 AAC720907:AAD720907 QG720907:QH720907 GK720907:GL720907 WSW655371:WSX655371 WJA655371:WJB655371 VZE655371:VZF655371 VPI655371:VPJ655371 VFM655371:VFN655371 UVQ655371:UVR655371 ULU655371:ULV655371 UBY655371:UBZ655371 TSC655371:TSD655371 TIG655371:TIH655371 SYK655371:SYL655371 SOO655371:SOP655371 SES655371:SET655371 RUW655371:RUX655371 RLA655371:RLB655371 RBE655371:RBF655371 QRI655371:QRJ655371 QHM655371:QHN655371 PXQ655371:PXR655371 PNU655371:PNV655371 PDY655371:PDZ655371 OUC655371:OUD655371 OKG655371:OKH655371 OAK655371:OAL655371 NQO655371:NQP655371 NGS655371:NGT655371 MWW655371:MWX655371 MNA655371:MNB655371 MDE655371:MDF655371 LTI655371:LTJ655371 LJM655371:LJN655371 KZQ655371:KZR655371 KPU655371:KPV655371 KFY655371:KFZ655371 JWC655371:JWD655371 JMG655371:JMH655371 JCK655371:JCL655371 ISO655371:ISP655371 IIS655371:IIT655371 HYW655371:HYX655371 HPA655371:HPB655371 HFE655371:HFF655371 GVI655371:GVJ655371 GLM655371:GLN655371 GBQ655371:GBR655371 FRU655371:FRV655371 FHY655371:FHZ655371 EYC655371:EYD655371 EOG655371:EOH655371 EEK655371:EEL655371 DUO655371:DUP655371 DKS655371:DKT655371 DAW655371:DAX655371 CRA655371:CRB655371 CHE655371:CHF655371 BXI655371:BXJ655371 BNM655371:BNN655371 BDQ655371:BDR655371 ATU655371:ATV655371 AJY655371:AJZ655371 AAC655371:AAD655371 QG655371:QH655371 GK655371:GL655371 WSW589835:WSX589835 WJA589835:WJB589835 VZE589835:VZF589835 VPI589835:VPJ589835 VFM589835:VFN589835 UVQ589835:UVR589835 ULU589835:ULV589835 UBY589835:UBZ589835 TSC589835:TSD589835 TIG589835:TIH589835 SYK589835:SYL589835 SOO589835:SOP589835 SES589835:SET589835 RUW589835:RUX589835 RLA589835:RLB589835 RBE589835:RBF589835 QRI589835:QRJ589835 QHM589835:QHN589835 PXQ589835:PXR589835 PNU589835:PNV589835 PDY589835:PDZ589835 OUC589835:OUD589835 OKG589835:OKH589835 OAK589835:OAL589835 NQO589835:NQP589835 NGS589835:NGT589835 MWW589835:MWX589835 MNA589835:MNB589835 MDE589835:MDF589835 LTI589835:LTJ589835 LJM589835:LJN589835 KZQ589835:KZR589835 KPU589835:KPV589835 KFY589835:KFZ589835 JWC589835:JWD589835 JMG589835:JMH589835 JCK589835:JCL589835 ISO589835:ISP589835 IIS589835:IIT589835 HYW589835:HYX589835 HPA589835:HPB589835 HFE589835:HFF589835 GVI589835:GVJ589835 GLM589835:GLN589835 GBQ589835:GBR589835 FRU589835:FRV589835 FHY589835:FHZ589835 EYC589835:EYD589835 EOG589835:EOH589835 EEK589835:EEL589835 DUO589835:DUP589835 DKS589835:DKT589835 DAW589835:DAX589835 CRA589835:CRB589835 CHE589835:CHF589835 BXI589835:BXJ589835 BNM589835:BNN589835 BDQ589835:BDR589835 ATU589835:ATV589835 AJY589835:AJZ589835 AAC589835:AAD589835 QG589835:QH589835 GK589835:GL589835 WSW524299:WSX524299 WJA524299:WJB524299 VZE524299:VZF524299 VPI524299:VPJ524299 VFM524299:VFN524299 UVQ524299:UVR524299 ULU524299:ULV524299 UBY524299:UBZ524299 TSC524299:TSD524299 TIG524299:TIH524299 SYK524299:SYL524299 SOO524299:SOP524299 SES524299:SET524299 RUW524299:RUX524299 RLA524299:RLB524299 RBE524299:RBF524299 QRI524299:QRJ524299 QHM524299:QHN524299 PXQ524299:PXR524299 PNU524299:PNV524299 PDY524299:PDZ524299 OUC524299:OUD524299 OKG524299:OKH524299 OAK524299:OAL524299 NQO524299:NQP524299 NGS524299:NGT524299 MWW524299:MWX524299 MNA524299:MNB524299 MDE524299:MDF524299 LTI524299:LTJ524299 LJM524299:LJN524299 KZQ524299:KZR524299 KPU524299:KPV524299 KFY524299:KFZ524299 JWC524299:JWD524299 JMG524299:JMH524299 JCK524299:JCL524299 ISO524299:ISP524299 IIS524299:IIT524299 HYW524299:HYX524299 HPA524299:HPB524299 HFE524299:HFF524299 GVI524299:GVJ524299 GLM524299:GLN524299 GBQ524299:GBR524299 FRU524299:FRV524299 FHY524299:FHZ524299 EYC524299:EYD524299 EOG524299:EOH524299 EEK524299:EEL524299 DUO524299:DUP524299 DKS524299:DKT524299 DAW524299:DAX524299 CRA524299:CRB524299 CHE524299:CHF524299 BXI524299:BXJ524299 BNM524299:BNN524299 BDQ524299:BDR524299 ATU524299:ATV524299 AJY524299:AJZ524299 AAC524299:AAD524299 QG524299:QH524299 GK524299:GL524299 WSW458763:WSX458763 WJA458763:WJB458763 VZE458763:VZF458763 VPI458763:VPJ458763 VFM458763:VFN458763 UVQ458763:UVR458763 ULU458763:ULV458763 UBY458763:UBZ458763 TSC458763:TSD458763 TIG458763:TIH458763 SYK458763:SYL458763 SOO458763:SOP458763 SES458763:SET458763 RUW458763:RUX458763 RLA458763:RLB458763 RBE458763:RBF458763 QRI458763:QRJ458763 QHM458763:QHN458763 PXQ458763:PXR458763 PNU458763:PNV458763 PDY458763:PDZ458763 OUC458763:OUD458763 OKG458763:OKH458763 OAK458763:OAL458763 NQO458763:NQP458763 NGS458763:NGT458763 MWW458763:MWX458763 MNA458763:MNB458763 MDE458763:MDF458763 LTI458763:LTJ458763 LJM458763:LJN458763 KZQ458763:KZR458763 KPU458763:KPV458763 KFY458763:KFZ458763 JWC458763:JWD458763 JMG458763:JMH458763 JCK458763:JCL458763 ISO458763:ISP458763 IIS458763:IIT458763 HYW458763:HYX458763 HPA458763:HPB458763 HFE458763:HFF458763 GVI458763:GVJ458763 GLM458763:GLN458763 GBQ458763:GBR458763 FRU458763:FRV458763 FHY458763:FHZ458763 EYC458763:EYD458763 EOG458763:EOH458763 EEK458763:EEL458763 DUO458763:DUP458763 DKS458763:DKT458763 DAW458763:DAX458763 CRA458763:CRB458763 CHE458763:CHF458763 BXI458763:BXJ458763 BNM458763:BNN458763 BDQ458763:BDR458763 ATU458763:ATV458763 AJY458763:AJZ458763 AAC458763:AAD458763 QG458763:QH458763 GK458763:GL458763 WSW393227:WSX393227 WJA393227:WJB393227 VZE393227:VZF393227 VPI393227:VPJ393227 VFM393227:VFN393227 UVQ393227:UVR393227 ULU393227:ULV393227 UBY393227:UBZ393227 TSC393227:TSD393227 TIG393227:TIH393227 SYK393227:SYL393227 SOO393227:SOP393227 SES393227:SET393227 RUW393227:RUX393227 RLA393227:RLB393227 RBE393227:RBF393227 QRI393227:QRJ393227 QHM393227:QHN393227 PXQ393227:PXR393227 PNU393227:PNV393227 PDY393227:PDZ393227 OUC393227:OUD393227 OKG393227:OKH393227 OAK393227:OAL393227 NQO393227:NQP393227 NGS393227:NGT393227 MWW393227:MWX393227 MNA393227:MNB393227 MDE393227:MDF393227 LTI393227:LTJ393227 LJM393227:LJN393227 KZQ393227:KZR393227 KPU393227:KPV393227 KFY393227:KFZ393227 JWC393227:JWD393227 JMG393227:JMH393227 JCK393227:JCL393227 ISO393227:ISP393227 IIS393227:IIT393227 HYW393227:HYX393227 HPA393227:HPB393227 HFE393227:HFF393227 GVI393227:GVJ393227 GLM393227:GLN393227 GBQ393227:GBR393227 FRU393227:FRV393227 FHY393227:FHZ393227 EYC393227:EYD393227 EOG393227:EOH393227 EEK393227:EEL393227 DUO393227:DUP393227 DKS393227:DKT393227 DAW393227:DAX393227 CRA393227:CRB393227 CHE393227:CHF393227 BXI393227:BXJ393227 BNM393227:BNN393227 BDQ393227:BDR393227 ATU393227:ATV393227 AJY393227:AJZ393227 AAC393227:AAD393227 QG393227:QH393227 GK393227:GL393227 WSW327691:WSX327691 WJA327691:WJB327691 VZE327691:VZF327691 VPI327691:VPJ327691 VFM327691:VFN327691 UVQ327691:UVR327691 ULU327691:ULV327691 UBY327691:UBZ327691 TSC327691:TSD327691 TIG327691:TIH327691 SYK327691:SYL327691 SOO327691:SOP327691 SES327691:SET327691 RUW327691:RUX327691 RLA327691:RLB327691 RBE327691:RBF327691 QRI327691:QRJ327691 QHM327691:QHN327691 PXQ327691:PXR327691 PNU327691:PNV327691 PDY327691:PDZ327691 OUC327691:OUD327691 OKG327691:OKH327691 OAK327691:OAL327691 NQO327691:NQP327691 NGS327691:NGT327691 MWW327691:MWX327691 MNA327691:MNB327691 MDE327691:MDF327691 LTI327691:LTJ327691 LJM327691:LJN327691 KZQ327691:KZR327691 KPU327691:KPV327691 KFY327691:KFZ327691 JWC327691:JWD327691 JMG327691:JMH327691 JCK327691:JCL327691 ISO327691:ISP327691 IIS327691:IIT327691 HYW327691:HYX327691 HPA327691:HPB327691 HFE327691:HFF327691 GVI327691:GVJ327691 GLM327691:GLN327691 GBQ327691:GBR327691 FRU327691:FRV327691 FHY327691:FHZ327691 EYC327691:EYD327691 EOG327691:EOH327691 EEK327691:EEL327691 DUO327691:DUP327691 DKS327691:DKT327691 DAW327691:DAX327691 CRA327691:CRB327691 CHE327691:CHF327691 BXI327691:BXJ327691 BNM327691:BNN327691 BDQ327691:BDR327691 ATU327691:ATV327691 AJY327691:AJZ327691 AAC327691:AAD327691 QG327691:QH327691 GK327691:GL327691 WSW262155:WSX262155 WJA262155:WJB262155 VZE262155:VZF262155 VPI262155:VPJ262155 VFM262155:VFN262155 UVQ262155:UVR262155 ULU262155:ULV262155 UBY262155:UBZ262155 TSC262155:TSD262155 TIG262155:TIH262155 SYK262155:SYL262155 SOO262155:SOP262155 SES262155:SET262155 RUW262155:RUX262155 RLA262155:RLB262155 RBE262155:RBF262155 QRI262155:QRJ262155 QHM262155:QHN262155 PXQ262155:PXR262155 PNU262155:PNV262155 PDY262155:PDZ262155 OUC262155:OUD262155 OKG262155:OKH262155 OAK262155:OAL262155 NQO262155:NQP262155 NGS262155:NGT262155 MWW262155:MWX262155 MNA262155:MNB262155 MDE262155:MDF262155 LTI262155:LTJ262155 LJM262155:LJN262155 KZQ262155:KZR262155 KPU262155:KPV262155 KFY262155:KFZ262155 JWC262155:JWD262155 JMG262155:JMH262155 JCK262155:JCL262155 ISO262155:ISP262155 IIS262155:IIT262155 HYW262155:HYX262155 HPA262155:HPB262155 HFE262155:HFF262155 GVI262155:GVJ262155 GLM262155:GLN262155 GBQ262155:GBR262155 FRU262155:FRV262155 FHY262155:FHZ262155 EYC262155:EYD262155 EOG262155:EOH262155 EEK262155:EEL262155 DUO262155:DUP262155 DKS262155:DKT262155 DAW262155:DAX262155 CRA262155:CRB262155 CHE262155:CHF262155 BXI262155:BXJ262155 BNM262155:BNN262155 BDQ262155:BDR262155 ATU262155:ATV262155 AJY262155:AJZ262155 AAC262155:AAD262155 QG262155:QH262155 GK262155:GL262155 WSW196619:WSX196619 WJA196619:WJB196619 VZE196619:VZF196619 VPI196619:VPJ196619 VFM196619:VFN196619 UVQ196619:UVR196619 ULU196619:ULV196619 UBY196619:UBZ196619 TSC196619:TSD196619 TIG196619:TIH196619 SYK196619:SYL196619 SOO196619:SOP196619 SES196619:SET196619 RUW196619:RUX196619 RLA196619:RLB196619 RBE196619:RBF196619 QRI196619:QRJ196619 QHM196619:QHN196619 PXQ196619:PXR196619 PNU196619:PNV196619 PDY196619:PDZ196619 OUC196619:OUD196619 OKG196619:OKH196619 OAK196619:OAL196619 NQO196619:NQP196619 NGS196619:NGT196619 MWW196619:MWX196619 MNA196619:MNB196619 MDE196619:MDF196619 LTI196619:LTJ196619 LJM196619:LJN196619 KZQ196619:KZR196619 KPU196619:KPV196619 KFY196619:KFZ196619 JWC196619:JWD196619 JMG196619:JMH196619 JCK196619:JCL196619 ISO196619:ISP196619 IIS196619:IIT196619 HYW196619:HYX196619 HPA196619:HPB196619 HFE196619:HFF196619 GVI196619:GVJ196619 GLM196619:GLN196619 GBQ196619:GBR196619 FRU196619:FRV196619 FHY196619:FHZ196619 EYC196619:EYD196619 EOG196619:EOH196619 EEK196619:EEL196619 DUO196619:DUP196619 DKS196619:DKT196619 DAW196619:DAX196619 CRA196619:CRB196619 CHE196619:CHF196619 BXI196619:BXJ196619 BNM196619:BNN196619 BDQ196619:BDR196619 ATU196619:ATV196619 AJY196619:AJZ196619 AAC196619:AAD196619 QG196619:QH196619 GK196619:GL196619 WSW131083:WSX131083 WJA131083:WJB131083 VZE131083:VZF131083 VPI131083:VPJ131083 VFM131083:VFN131083 UVQ131083:UVR131083 ULU131083:ULV131083 UBY131083:UBZ131083 TSC131083:TSD131083 TIG131083:TIH131083 SYK131083:SYL131083 SOO131083:SOP131083 SES131083:SET131083 RUW131083:RUX131083 RLA131083:RLB131083 RBE131083:RBF131083 QRI131083:QRJ131083 QHM131083:QHN131083 PXQ131083:PXR131083 PNU131083:PNV131083 PDY131083:PDZ131083 OUC131083:OUD131083 OKG131083:OKH131083 OAK131083:OAL131083 NQO131083:NQP131083 NGS131083:NGT131083 MWW131083:MWX131083 MNA131083:MNB131083 MDE131083:MDF131083 LTI131083:LTJ131083 LJM131083:LJN131083 KZQ131083:KZR131083 KPU131083:KPV131083 KFY131083:KFZ131083 JWC131083:JWD131083 JMG131083:JMH131083 JCK131083:JCL131083 ISO131083:ISP131083 IIS131083:IIT131083 HYW131083:HYX131083 HPA131083:HPB131083 HFE131083:HFF131083 GVI131083:GVJ131083 GLM131083:GLN131083 GBQ131083:GBR131083 FRU131083:FRV131083 FHY131083:FHZ131083 EYC131083:EYD131083 EOG131083:EOH131083 EEK131083:EEL131083 DUO131083:DUP131083 DKS131083:DKT131083 DAW131083:DAX131083 CRA131083:CRB131083 CHE131083:CHF131083 BXI131083:BXJ131083 BNM131083:BNN131083 BDQ131083:BDR131083 ATU131083:ATV131083 AJY131083:AJZ131083 AAC131083:AAD131083 QG131083:QH131083 GK131083:GL131083 WSW65547:WSX65547 WJA65547:WJB65547 VZE65547:VZF65547 VPI65547:VPJ65547 VFM65547:VFN65547 UVQ65547:UVR65547 ULU65547:ULV65547 UBY65547:UBZ65547 TSC65547:TSD65547 TIG65547:TIH65547 SYK65547:SYL65547 SOO65547:SOP65547 SES65547:SET65547 RUW65547:RUX65547 RLA65547:RLB65547 RBE65547:RBF65547 QRI65547:QRJ65547 QHM65547:QHN65547 PXQ65547:PXR65547 PNU65547:PNV65547 PDY65547:PDZ65547 OUC65547:OUD65547 OKG65547:OKH65547 OAK65547:OAL65547 NQO65547:NQP65547 NGS65547:NGT65547 MWW65547:MWX65547 MNA65547:MNB65547 MDE65547:MDF65547 LTI65547:LTJ65547 LJM65547:LJN65547 KZQ65547:KZR65547 KPU65547:KPV65547 KFY65547:KFZ65547 JWC65547:JWD65547 JMG65547:JMH65547 JCK65547:JCL65547 ISO65547:ISP65547 IIS65547:IIT65547 HYW65547:HYX65547 HPA65547:HPB65547 HFE65547:HFF65547 GVI65547:GVJ65547 GLM65547:GLN65547 GBQ65547:GBR65547 FRU65547:FRV65547 FHY65547:FHZ65547 EYC65547:EYD65547 EOG65547:EOH65547 EEK65547:EEL65547 DUO65547:DUP65547 DKS65547:DKT65547 DAW65547:DAX65547 CRA65547:CRB65547 CHE65547:CHF65547 BXI65547:BXJ65547 BNM65547:BNN65547 BDQ65547:BDR65547 ATU65547:ATV65547 AJY65547:AJZ65547 AAC65547:AAD65547 QG65547:QH65547 GK65547:GL65547 WSW983053:WSX983060 WJA983053:WJB983060 VZE983053:VZF983060 VPI983053:VPJ983060 VFM983053:VFN983060 UVQ983053:UVR983060 ULU983053:ULV983060 UBY983053:UBZ983060 TSC983053:TSD983060 TIG983053:TIH983060 SYK983053:SYL983060 SOO983053:SOP983060 SES983053:SET983060 RUW983053:RUX983060 RLA983053:RLB983060 RBE983053:RBF983060 QRI983053:QRJ983060 QHM983053:QHN983060 PXQ983053:PXR983060 PNU983053:PNV983060 PDY983053:PDZ983060 OUC983053:OUD983060 OKG983053:OKH983060 OAK983053:OAL983060 NQO983053:NQP983060 NGS983053:NGT983060 MWW983053:MWX983060 MNA983053:MNB983060 MDE983053:MDF983060 LTI983053:LTJ983060 LJM983053:LJN983060 KZQ983053:KZR983060 KPU983053:KPV983060 KFY983053:KFZ983060 JWC983053:JWD983060 JMG983053:JMH983060 JCK983053:JCL983060 ISO983053:ISP983060 IIS983053:IIT983060 HYW983053:HYX983060 HPA983053:HPB983060 HFE983053:HFF983060 GVI983053:GVJ983060 GLM983053:GLN983060 GBQ983053:GBR983060 FRU983053:FRV983060 FHY983053:FHZ983060 EYC983053:EYD983060 EOG983053:EOH983060 EEK983053:EEL983060 DUO983053:DUP983060 DKS983053:DKT983060 DAW983053:DAX983060 CRA983053:CRB983060 CHE983053:CHF983060 BXI983053:BXJ983060 BNM983053:BNN983060 BDQ983053:BDR983060 ATU983053:ATV983060 AJY983053:AJZ983060 AAC983053:AAD983060 QG983053:QH983060 GK983053:GL983060 WSW917517:WSX917524 WJA917517:WJB917524 VZE917517:VZF917524 VPI917517:VPJ917524 VFM917517:VFN917524 UVQ917517:UVR917524 ULU917517:ULV917524 UBY917517:UBZ917524 TSC917517:TSD917524 TIG917517:TIH917524 SYK917517:SYL917524 SOO917517:SOP917524 SES917517:SET917524 RUW917517:RUX917524 RLA917517:RLB917524 RBE917517:RBF917524 QRI917517:QRJ917524 QHM917517:QHN917524 PXQ917517:PXR917524 PNU917517:PNV917524 PDY917517:PDZ917524 OUC917517:OUD917524 OKG917517:OKH917524 OAK917517:OAL917524 NQO917517:NQP917524 NGS917517:NGT917524 MWW917517:MWX917524 MNA917517:MNB917524 MDE917517:MDF917524 LTI917517:LTJ917524 LJM917517:LJN917524 KZQ917517:KZR917524 KPU917517:KPV917524 KFY917517:KFZ917524 JWC917517:JWD917524 JMG917517:JMH917524 JCK917517:JCL917524 ISO917517:ISP917524 IIS917517:IIT917524 HYW917517:HYX917524 HPA917517:HPB917524 HFE917517:HFF917524 GVI917517:GVJ917524 GLM917517:GLN917524 GBQ917517:GBR917524 FRU917517:FRV917524 FHY917517:FHZ917524 EYC917517:EYD917524 EOG917517:EOH917524 EEK917517:EEL917524 DUO917517:DUP917524 DKS917517:DKT917524 DAW917517:DAX917524 CRA917517:CRB917524 CHE917517:CHF917524 BXI917517:BXJ917524 BNM917517:BNN917524 BDQ917517:BDR917524 ATU917517:ATV917524 AJY917517:AJZ917524 AAC917517:AAD917524 QG917517:QH917524 GK917517:GL917524 WSW851981:WSX851988 WJA851981:WJB851988 VZE851981:VZF851988 VPI851981:VPJ851988 VFM851981:VFN851988 UVQ851981:UVR851988 ULU851981:ULV851988 UBY851981:UBZ851988 TSC851981:TSD851988 TIG851981:TIH851988 SYK851981:SYL851988 SOO851981:SOP851988 SES851981:SET851988 RUW851981:RUX851988 RLA851981:RLB851988 RBE851981:RBF851988 QRI851981:QRJ851988 QHM851981:QHN851988 PXQ851981:PXR851988 PNU851981:PNV851988 PDY851981:PDZ851988 OUC851981:OUD851988 OKG851981:OKH851988 OAK851981:OAL851988 NQO851981:NQP851988 NGS851981:NGT851988 MWW851981:MWX851988 MNA851981:MNB851988 MDE851981:MDF851988 LTI851981:LTJ851988 LJM851981:LJN851988 KZQ851981:KZR851988 KPU851981:KPV851988 KFY851981:KFZ851988 JWC851981:JWD851988 JMG851981:JMH851988 JCK851981:JCL851988 ISO851981:ISP851988 IIS851981:IIT851988 HYW851981:HYX851988 HPA851981:HPB851988 HFE851981:HFF851988 GVI851981:GVJ851988 GLM851981:GLN851988 GBQ851981:GBR851988 FRU851981:FRV851988 FHY851981:FHZ851988 EYC851981:EYD851988 EOG851981:EOH851988 EEK851981:EEL851988 DUO851981:DUP851988 DKS851981:DKT851988 DAW851981:DAX851988 CRA851981:CRB851988 CHE851981:CHF851988 BXI851981:BXJ851988 BNM851981:BNN851988 BDQ851981:BDR851988 ATU851981:ATV851988 AJY851981:AJZ851988 AAC851981:AAD851988 QG851981:QH851988 GK851981:GL851988 WSW786445:WSX786452 WJA786445:WJB786452 VZE786445:VZF786452 VPI786445:VPJ786452 VFM786445:VFN786452 UVQ786445:UVR786452 ULU786445:ULV786452 UBY786445:UBZ786452 TSC786445:TSD786452 TIG786445:TIH786452 SYK786445:SYL786452 SOO786445:SOP786452 SES786445:SET786452 RUW786445:RUX786452 RLA786445:RLB786452 RBE786445:RBF786452 QRI786445:QRJ786452 QHM786445:QHN786452 PXQ786445:PXR786452 PNU786445:PNV786452 PDY786445:PDZ786452 OUC786445:OUD786452 OKG786445:OKH786452 OAK786445:OAL786452 NQO786445:NQP786452 NGS786445:NGT786452 MWW786445:MWX786452 MNA786445:MNB786452 MDE786445:MDF786452 LTI786445:LTJ786452 LJM786445:LJN786452 KZQ786445:KZR786452 KPU786445:KPV786452 KFY786445:KFZ786452 JWC786445:JWD786452 JMG786445:JMH786452 JCK786445:JCL786452 ISO786445:ISP786452 IIS786445:IIT786452 HYW786445:HYX786452 HPA786445:HPB786452 HFE786445:HFF786452 GVI786445:GVJ786452 GLM786445:GLN786452 GBQ786445:GBR786452 FRU786445:FRV786452 FHY786445:FHZ786452 EYC786445:EYD786452 EOG786445:EOH786452 EEK786445:EEL786452 DUO786445:DUP786452 DKS786445:DKT786452 DAW786445:DAX786452 CRA786445:CRB786452 CHE786445:CHF786452 BXI786445:BXJ786452 BNM786445:BNN786452 BDQ786445:BDR786452 ATU786445:ATV786452 AJY786445:AJZ786452 AAC786445:AAD786452 QG786445:QH786452 GK786445:GL786452 WSW720909:WSX720916 WJA720909:WJB720916 VZE720909:VZF720916 VPI720909:VPJ720916 VFM720909:VFN720916 UVQ720909:UVR720916 ULU720909:ULV720916 UBY720909:UBZ720916 TSC720909:TSD720916 TIG720909:TIH720916 SYK720909:SYL720916 SOO720909:SOP720916 SES720909:SET720916 RUW720909:RUX720916 RLA720909:RLB720916 RBE720909:RBF720916 QRI720909:QRJ720916 QHM720909:QHN720916 PXQ720909:PXR720916 PNU720909:PNV720916 PDY720909:PDZ720916 OUC720909:OUD720916 OKG720909:OKH720916 OAK720909:OAL720916 NQO720909:NQP720916 NGS720909:NGT720916 MWW720909:MWX720916 MNA720909:MNB720916 MDE720909:MDF720916 LTI720909:LTJ720916 LJM720909:LJN720916 KZQ720909:KZR720916 KPU720909:KPV720916 KFY720909:KFZ720916 JWC720909:JWD720916 JMG720909:JMH720916 JCK720909:JCL720916 ISO720909:ISP720916 IIS720909:IIT720916 HYW720909:HYX720916 HPA720909:HPB720916 HFE720909:HFF720916 GVI720909:GVJ720916 GLM720909:GLN720916 GBQ720909:GBR720916 FRU720909:FRV720916 FHY720909:FHZ720916 EYC720909:EYD720916 EOG720909:EOH720916 EEK720909:EEL720916 DUO720909:DUP720916 DKS720909:DKT720916 DAW720909:DAX720916 CRA720909:CRB720916 CHE720909:CHF720916 BXI720909:BXJ720916 BNM720909:BNN720916 BDQ720909:BDR720916 ATU720909:ATV720916 AJY720909:AJZ720916 AAC720909:AAD720916 QG720909:QH720916 GK720909:GL720916 WSW655373:WSX655380 WJA655373:WJB655380 VZE655373:VZF655380 VPI655373:VPJ655380 VFM655373:VFN655380 UVQ655373:UVR655380 ULU655373:ULV655380 UBY655373:UBZ655380 TSC655373:TSD655380 TIG655373:TIH655380 SYK655373:SYL655380 SOO655373:SOP655380 SES655373:SET655380 RUW655373:RUX655380 RLA655373:RLB655380 RBE655373:RBF655380 QRI655373:QRJ655380 QHM655373:QHN655380 PXQ655373:PXR655380 PNU655373:PNV655380 PDY655373:PDZ655380 OUC655373:OUD655380 OKG655373:OKH655380 OAK655373:OAL655380 NQO655373:NQP655380 NGS655373:NGT655380 MWW655373:MWX655380 MNA655373:MNB655380 MDE655373:MDF655380 LTI655373:LTJ655380 LJM655373:LJN655380 KZQ655373:KZR655380 KPU655373:KPV655380 KFY655373:KFZ655380 JWC655373:JWD655380 JMG655373:JMH655380 JCK655373:JCL655380 ISO655373:ISP655380 IIS655373:IIT655380 HYW655373:HYX655380 HPA655373:HPB655380 HFE655373:HFF655380 GVI655373:GVJ655380 GLM655373:GLN655380 GBQ655373:GBR655380 FRU655373:FRV655380 FHY655373:FHZ655380 EYC655373:EYD655380 EOG655373:EOH655380 EEK655373:EEL655380 DUO655373:DUP655380 DKS655373:DKT655380 DAW655373:DAX655380 CRA655373:CRB655380 CHE655373:CHF655380 BXI655373:BXJ655380 BNM655373:BNN655380 BDQ655373:BDR655380 ATU655373:ATV655380 AJY655373:AJZ655380 AAC655373:AAD655380 QG655373:QH655380 GK655373:GL655380 WSW589837:WSX589844 WJA589837:WJB589844 VZE589837:VZF589844 VPI589837:VPJ589844 VFM589837:VFN589844 UVQ589837:UVR589844 ULU589837:ULV589844 UBY589837:UBZ589844 TSC589837:TSD589844 TIG589837:TIH589844 SYK589837:SYL589844 SOO589837:SOP589844 SES589837:SET589844 RUW589837:RUX589844 RLA589837:RLB589844 RBE589837:RBF589844 QRI589837:QRJ589844 QHM589837:QHN589844 PXQ589837:PXR589844 PNU589837:PNV589844 PDY589837:PDZ589844 OUC589837:OUD589844 OKG589837:OKH589844 OAK589837:OAL589844 NQO589837:NQP589844 NGS589837:NGT589844 MWW589837:MWX589844 MNA589837:MNB589844 MDE589837:MDF589844 LTI589837:LTJ589844 LJM589837:LJN589844 KZQ589837:KZR589844 KPU589837:KPV589844 KFY589837:KFZ589844 JWC589837:JWD589844 JMG589837:JMH589844 JCK589837:JCL589844 ISO589837:ISP589844 IIS589837:IIT589844 HYW589837:HYX589844 HPA589837:HPB589844 HFE589837:HFF589844 GVI589837:GVJ589844 GLM589837:GLN589844 GBQ589837:GBR589844 FRU589837:FRV589844 FHY589837:FHZ589844 EYC589837:EYD589844 EOG589837:EOH589844 EEK589837:EEL589844 DUO589837:DUP589844 DKS589837:DKT589844 DAW589837:DAX589844 CRA589837:CRB589844 CHE589837:CHF589844 BXI589837:BXJ589844 BNM589837:BNN589844 BDQ589837:BDR589844 ATU589837:ATV589844 AJY589837:AJZ589844 AAC589837:AAD589844 QG589837:QH589844 GK589837:GL589844 WSW524301:WSX524308 WJA524301:WJB524308 VZE524301:VZF524308 VPI524301:VPJ524308 VFM524301:VFN524308 UVQ524301:UVR524308 ULU524301:ULV524308 UBY524301:UBZ524308 TSC524301:TSD524308 TIG524301:TIH524308 SYK524301:SYL524308 SOO524301:SOP524308 SES524301:SET524308 RUW524301:RUX524308 RLA524301:RLB524308 RBE524301:RBF524308 QRI524301:QRJ524308 QHM524301:QHN524308 PXQ524301:PXR524308 PNU524301:PNV524308 PDY524301:PDZ524308 OUC524301:OUD524308 OKG524301:OKH524308 OAK524301:OAL524308 NQO524301:NQP524308 NGS524301:NGT524308 MWW524301:MWX524308 MNA524301:MNB524308 MDE524301:MDF524308 LTI524301:LTJ524308 LJM524301:LJN524308 KZQ524301:KZR524308 KPU524301:KPV524308 KFY524301:KFZ524308 JWC524301:JWD524308 JMG524301:JMH524308 JCK524301:JCL524308 ISO524301:ISP524308 IIS524301:IIT524308 HYW524301:HYX524308 HPA524301:HPB524308 HFE524301:HFF524308 GVI524301:GVJ524308 GLM524301:GLN524308 GBQ524301:GBR524308 FRU524301:FRV524308 FHY524301:FHZ524308 EYC524301:EYD524308 EOG524301:EOH524308 EEK524301:EEL524308 DUO524301:DUP524308 DKS524301:DKT524308 DAW524301:DAX524308 CRA524301:CRB524308 CHE524301:CHF524308 BXI524301:BXJ524308 BNM524301:BNN524308 BDQ524301:BDR524308 ATU524301:ATV524308 AJY524301:AJZ524308 AAC524301:AAD524308 QG524301:QH524308 GK524301:GL524308 WSW458765:WSX458772 WJA458765:WJB458772 VZE458765:VZF458772 VPI458765:VPJ458772 VFM458765:VFN458772 UVQ458765:UVR458772 ULU458765:ULV458772 UBY458765:UBZ458772 TSC458765:TSD458772 TIG458765:TIH458772 SYK458765:SYL458772 SOO458765:SOP458772 SES458765:SET458772 RUW458765:RUX458772 RLA458765:RLB458772 RBE458765:RBF458772 QRI458765:QRJ458772 QHM458765:QHN458772 PXQ458765:PXR458772 PNU458765:PNV458772 PDY458765:PDZ458772 OUC458765:OUD458772 OKG458765:OKH458772 OAK458765:OAL458772 NQO458765:NQP458772 NGS458765:NGT458772 MWW458765:MWX458772 MNA458765:MNB458772 MDE458765:MDF458772 LTI458765:LTJ458772 LJM458765:LJN458772 KZQ458765:KZR458772 KPU458765:KPV458772 KFY458765:KFZ458772 JWC458765:JWD458772 JMG458765:JMH458772 JCK458765:JCL458772 ISO458765:ISP458772 IIS458765:IIT458772 HYW458765:HYX458772 HPA458765:HPB458772 HFE458765:HFF458772 GVI458765:GVJ458772 GLM458765:GLN458772 GBQ458765:GBR458772 FRU458765:FRV458772 FHY458765:FHZ458772 EYC458765:EYD458772 EOG458765:EOH458772 EEK458765:EEL458772 DUO458765:DUP458772 DKS458765:DKT458772 DAW458765:DAX458772 CRA458765:CRB458772 CHE458765:CHF458772 BXI458765:BXJ458772 BNM458765:BNN458772 BDQ458765:BDR458772 ATU458765:ATV458772 AJY458765:AJZ458772 AAC458765:AAD458772 QG458765:QH458772 GK458765:GL458772 WSW393229:WSX393236 WJA393229:WJB393236 VZE393229:VZF393236 VPI393229:VPJ393236 VFM393229:VFN393236 UVQ393229:UVR393236 ULU393229:ULV393236 UBY393229:UBZ393236 TSC393229:TSD393236 TIG393229:TIH393236 SYK393229:SYL393236 SOO393229:SOP393236 SES393229:SET393236 RUW393229:RUX393236 RLA393229:RLB393236 RBE393229:RBF393236 QRI393229:QRJ393236 QHM393229:QHN393236 PXQ393229:PXR393236 PNU393229:PNV393236 PDY393229:PDZ393236 OUC393229:OUD393236 OKG393229:OKH393236 OAK393229:OAL393236 NQO393229:NQP393236 NGS393229:NGT393236 MWW393229:MWX393236 MNA393229:MNB393236 MDE393229:MDF393236 LTI393229:LTJ393236 LJM393229:LJN393236 KZQ393229:KZR393236 KPU393229:KPV393236 KFY393229:KFZ393236 JWC393229:JWD393236 JMG393229:JMH393236 JCK393229:JCL393236 ISO393229:ISP393236 IIS393229:IIT393236 HYW393229:HYX393236 HPA393229:HPB393236 HFE393229:HFF393236 GVI393229:GVJ393236 GLM393229:GLN393236 GBQ393229:GBR393236 FRU393229:FRV393236 FHY393229:FHZ393236 EYC393229:EYD393236 EOG393229:EOH393236 EEK393229:EEL393236 DUO393229:DUP393236 DKS393229:DKT393236 DAW393229:DAX393236 CRA393229:CRB393236 CHE393229:CHF393236 BXI393229:BXJ393236 BNM393229:BNN393236 BDQ393229:BDR393236 ATU393229:ATV393236 AJY393229:AJZ393236 AAC393229:AAD393236 QG393229:QH393236 GK393229:GL393236 WSW327693:WSX327700 WJA327693:WJB327700 VZE327693:VZF327700 VPI327693:VPJ327700 VFM327693:VFN327700 UVQ327693:UVR327700 ULU327693:ULV327700 UBY327693:UBZ327700 TSC327693:TSD327700 TIG327693:TIH327700 SYK327693:SYL327700 SOO327693:SOP327700 SES327693:SET327700 RUW327693:RUX327700 RLA327693:RLB327700 RBE327693:RBF327700 QRI327693:QRJ327700 QHM327693:QHN327700 PXQ327693:PXR327700 PNU327693:PNV327700 PDY327693:PDZ327700 OUC327693:OUD327700 OKG327693:OKH327700 OAK327693:OAL327700 NQO327693:NQP327700 NGS327693:NGT327700 MWW327693:MWX327700 MNA327693:MNB327700 MDE327693:MDF327700 LTI327693:LTJ327700 LJM327693:LJN327700 KZQ327693:KZR327700 KPU327693:KPV327700 KFY327693:KFZ327700 JWC327693:JWD327700 JMG327693:JMH327700 JCK327693:JCL327700 ISO327693:ISP327700 IIS327693:IIT327700 HYW327693:HYX327700 HPA327693:HPB327700 HFE327693:HFF327700 GVI327693:GVJ327700 GLM327693:GLN327700 GBQ327693:GBR327700 FRU327693:FRV327700 FHY327693:FHZ327700 EYC327693:EYD327700 EOG327693:EOH327700 EEK327693:EEL327700 DUO327693:DUP327700 DKS327693:DKT327700 DAW327693:DAX327700 CRA327693:CRB327700 CHE327693:CHF327700 BXI327693:BXJ327700 BNM327693:BNN327700 BDQ327693:BDR327700 ATU327693:ATV327700 AJY327693:AJZ327700 AAC327693:AAD327700 QG327693:QH327700 GK327693:GL327700 WSW262157:WSX262164 WJA262157:WJB262164 VZE262157:VZF262164 VPI262157:VPJ262164 VFM262157:VFN262164 UVQ262157:UVR262164 ULU262157:ULV262164 UBY262157:UBZ262164 TSC262157:TSD262164 TIG262157:TIH262164 SYK262157:SYL262164 SOO262157:SOP262164 SES262157:SET262164 RUW262157:RUX262164 RLA262157:RLB262164 RBE262157:RBF262164 QRI262157:QRJ262164 QHM262157:QHN262164 PXQ262157:PXR262164 PNU262157:PNV262164 PDY262157:PDZ262164 OUC262157:OUD262164 OKG262157:OKH262164 OAK262157:OAL262164 NQO262157:NQP262164 NGS262157:NGT262164 MWW262157:MWX262164 MNA262157:MNB262164 MDE262157:MDF262164 LTI262157:LTJ262164 LJM262157:LJN262164 KZQ262157:KZR262164 KPU262157:KPV262164 KFY262157:KFZ262164 JWC262157:JWD262164 JMG262157:JMH262164 JCK262157:JCL262164 ISO262157:ISP262164 IIS262157:IIT262164 HYW262157:HYX262164 HPA262157:HPB262164 HFE262157:HFF262164 GVI262157:GVJ262164 GLM262157:GLN262164 GBQ262157:GBR262164 FRU262157:FRV262164 FHY262157:FHZ262164 EYC262157:EYD262164 EOG262157:EOH262164 EEK262157:EEL262164 DUO262157:DUP262164 DKS262157:DKT262164 DAW262157:DAX262164 CRA262157:CRB262164 CHE262157:CHF262164 BXI262157:BXJ262164 BNM262157:BNN262164 BDQ262157:BDR262164 ATU262157:ATV262164 AJY262157:AJZ262164 AAC262157:AAD262164 QG262157:QH262164 GK262157:GL262164 WSW196621:WSX196628 WJA196621:WJB196628 VZE196621:VZF196628 VPI196621:VPJ196628 VFM196621:VFN196628 UVQ196621:UVR196628 ULU196621:ULV196628 UBY196621:UBZ196628 TSC196621:TSD196628 TIG196621:TIH196628 SYK196621:SYL196628 SOO196621:SOP196628 SES196621:SET196628 RUW196621:RUX196628 RLA196621:RLB196628 RBE196621:RBF196628 QRI196621:QRJ196628 QHM196621:QHN196628 PXQ196621:PXR196628 PNU196621:PNV196628 PDY196621:PDZ196628 OUC196621:OUD196628 OKG196621:OKH196628 OAK196621:OAL196628 NQO196621:NQP196628 NGS196621:NGT196628 MWW196621:MWX196628 MNA196621:MNB196628 MDE196621:MDF196628 LTI196621:LTJ196628 LJM196621:LJN196628 KZQ196621:KZR196628 KPU196621:KPV196628 KFY196621:KFZ196628 JWC196621:JWD196628 JMG196621:JMH196628 JCK196621:JCL196628 ISO196621:ISP196628 IIS196621:IIT196628 HYW196621:HYX196628 HPA196621:HPB196628 HFE196621:HFF196628 GVI196621:GVJ196628 GLM196621:GLN196628 GBQ196621:GBR196628 FRU196621:FRV196628 FHY196621:FHZ196628 EYC196621:EYD196628 EOG196621:EOH196628 EEK196621:EEL196628 DUO196621:DUP196628 DKS196621:DKT196628 DAW196621:DAX196628 CRA196621:CRB196628 CHE196621:CHF196628 BXI196621:BXJ196628 BNM196621:BNN196628 BDQ196621:BDR196628 ATU196621:ATV196628 AJY196621:AJZ196628 AAC196621:AAD196628 QG196621:QH196628 GK196621:GL196628 WSW131085:WSX131092 WJA131085:WJB131092 VZE131085:VZF131092 VPI131085:VPJ131092 VFM131085:VFN131092 UVQ131085:UVR131092 ULU131085:ULV131092 UBY131085:UBZ131092 TSC131085:TSD131092 TIG131085:TIH131092 SYK131085:SYL131092 SOO131085:SOP131092 SES131085:SET131092 RUW131085:RUX131092 RLA131085:RLB131092 RBE131085:RBF131092 QRI131085:QRJ131092 QHM131085:QHN131092 PXQ131085:PXR131092 PNU131085:PNV131092 PDY131085:PDZ131092 OUC131085:OUD131092 OKG131085:OKH131092 OAK131085:OAL131092 NQO131085:NQP131092 NGS131085:NGT131092 MWW131085:MWX131092 MNA131085:MNB131092 MDE131085:MDF131092 LTI131085:LTJ131092 LJM131085:LJN131092 KZQ131085:KZR131092 KPU131085:KPV131092 KFY131085:KFZ131092 JWC131085:JWD131092 JMG131085:JMH131092 JCK131085:JCL131092 ISO131085:ISP131092 IIS131085:IIT131092 HYW131085:HYX131092 HPA131085:HPB131092 HFE131085:HFF131092 GVI131085:GVJ131092 GLM131085:GLN131092 GBQ131085:GBR131092 FRU131085:FRV131092 FHY131085:FHZ131092 EYC131085:EYD131092 EOG131085:EOH131092 EEK131085:EEL131092 DUO131085:DUP131092 DKS131085:DKT131092 DAW131085:DAX131092 CRA131085:CRB131092 CHE131085:CHF131092 BXI131085:BXJ131092 BNM131085:BNN131092 BDQ131085:BDR131092 ATU131085:ATV131092 AJY131085:AJZ131092 AAC131085:AAD131092 QG131085:QH131092 GK131085:GL131092 WSW65549:WSX65556 WJA65549:WJB65556 VZE65549:VZF65556 VPI65549:VPJ65556 VFM65549:VFN65556 UVQ65549:UVR65556 ULU65549:ULV65556 UBY65549:UBZ65556 TSC65549:TSD65556 TIG65549:TIH65556 SYK65549:SYL65556 SOO65549:SOP65556 SES65549:SET65556 RUW65549:RUX65556 RLA65549:RLB65556 RBE65549:RBF65556 QRI65549:QRJ65556 QHM65549:QHN65556 PXQ65549:PXR65556 PNU65549:PNV65556 PDY65549:PDZ65556 OUC65549:OUD65556 OKG65549:OKH65556 OAK65549:OAL65556 NQO65549:NQP65556 NGS65549:NGT65556 MWW65549:MWX65556 MNA65549:MNB65556 MDE65549:MDF65556 LTI65549:LTJ65556 LJM65549:LJN65556 KZQ65549:KZR65556 KPU65549:KPV65556 KFY65549:KFZ65556 JWC65549:JWD65556 JMG65549:JMH65556 JCK65549:JCL65556 ISO65549:ISP65556 IIS65549:IIT65556 HYW65549:HYX65556 HPA65549:HPB65556 HFE65549:HFF65556 GVI65549:GVJ65556 GLM65549:GLN65556 GBQ65549:GBR65556 FRU65549:FRV65556 FHY65549:FHZ65556 EYC65549:EYD65556 EOG65549:EOH65556 EEK65549:EEL65556 DUO65549:DUP65556 DKS65549:DKT65556 DAW65549:DAX65556 CRA65549:CRB65556 CHE65549:CHF65556 BXI65549:BXJ65556 BNM65549:BNN65556 BDQ65549:BDR65556 ATU65549:ATV65556 AJY65549:AJZ65556 AAC65549:AAD65556 QG65549:QH65556 GK65549:GL65556 WSW983062:WSX983063 WJA983062:WJB983063 VZE983062:VZF983063 VPI983062:VPJ983063 VFM983062:VFN983063 UVQ983062:UVR983063 ULU983062:ULV983063 UBY983062:UBZ983063 TSC983062:TSD983063 TIG983062:TIH983063 SYK983062:SYL983063 SOO983062:SOP983063 SES983062:SET983063 RUW983062:RUX983063 RLA983062:RLB983063 RBE983062:RBF983063 QRI983062:QRJ983063 QHM983062:QHN983063 PXQ983062:PXR983063 PNU983062:PNV983063 PDY983062:PDZ983063 OUC983062:OUD983063 OKG983062:OKH983063 OAK983062:OAL983063 NQO983062:NQP983063 NGS983062:NGT983063 MWW983062:MWX983063 MNA983062:MNB983063 MDE983062:MDF983063 LTI983062:LTJ983063 LJM983062:LJN983063 KZQ983062:KZR983063 KPU983062:KPV983063 KFY983062:KFZ983063 JWC983062:JWD983063 JMG983062:JMH983063 JCK983062:JCL983063 ISO983062:ISP983063 IIS983062:IIT983063 HYW983062:HYX983063 HPA983062:HPB983063 HFE983062:HFF983063 GVI983062:GVJ983063 GLM983062:GLN983063 GBQ983062:GBR983063 FRU983062:FRV983063 FHY983062:FHZ983063 EYC983062:EYD983063 EOG983062:EOH983063 EEK983062:EEL983063 DUO983062:DUP983063 DKS983062:DKT983063 DAW983062:DAX983063 CRA983062:CRB983063 CHE983062:CHF983063 BXI983062:BXJ983063 BNM983062:BNN983063 BDQ983062:BDR983063 ATU983062:ATV983063 AJY983062:AJZ983063 AAC983062:AAD983063 QG983062:QH983063 GK983062:GL983063 WSW917526:WSX917527 WJA917526:WJB917527 VZE917526:VZF917527 VPI917526:VPJ917527 VFM917526:VFN917527 UVQ917526:UVR917527 ULU917526:ULV917527 UBY917526:UBZ917527 TSC917526:TSD917527 TIG917526:TIH917527 SYK917526:SYL917527 SOO917526:SOP917527 SES917526:SET917527 RUW917526:RUX917527 RLA917526:RLB917527 RBE917526:RBF917527 QRI917526:QRJ917527 QHM917526:QHN917527 PXQ917526:PXR917527 PNU917526:PNV917527 PDY917526:PDZ917527 OUC917526:OUD917527 OKG917526:OKH917527 OAK917526:OAL917527 NQO917526:NQP917527 NGS917526:NGT917527 MWW917526:MWX917527 MNA917526:MNB917527 MDE917526:MDF917527 LTI917526:LTJ917527 LJM917526:LJN917527 KZQ917526:KZR917527 KPU917526:KPV917527 KFY917526:KFZ917527 JWC917526:JWD917527 JMG917526:JMH917527 JCK917526:JCL917527 ISO917526:ISP917527 IIS917526:IIT917527 HYW917526:HYX917527 HPA917526:HPB917527 HFE917526:HFF917527 GVI917526:GVJ917527 GLM917526:GLN917527 GBQ917526:GBR917527 FRU917526:FRV917527 FHY917526:FHZ917527 EYC917526:EYD917527 EOG917526:EOH917527 EEK917526:EEL917527 DUO917526:DUP917527 DKS917526:DKT917527 DAW917526:DAX917527 CRA917526:CRB917527 CHE917526:CHF917527 BXI917526:BXJ917527 BNM917526:BNN917527 BDQ917526:BDR917527 ATU917526:ATV917527 AJY917526:AJZ917527 AAC917526:AAD917527 QG917526:QH917527 GK917526:GL917527 WSW851990:WSX851991 WJA851990:WJB851991 VZE851990:VZF851991 VPI851990:VPJ851991 VFM851990:VFN851991 UVQ851990:UVR851991 ULU851990:ULV851991 UBY851990:UBZ851991 TSC851990:TSD851991 TIG851990:TIH851991 SYK851990:SYL851991 SOO851990:SOP851991 SES851990:SET851991 RUW851990:RUX851991 RLA851990:RLB851991 RBE851990:RBF851991 QRI851990:QRJ851991 QHM851990:QHN851991 PXQ851990:PXR851991 PNU851990:PNV851991 PDY851990:PDZ851991 OUC851990:OUD851991 OKG851990:OKH851991 OAK851990:OAL851991 NQO851990:NQP851991 NGS851990:NGT851991 MWW851990:MWX851991 MNA851990:MNB851991 MDE851990:MDF851991 LTI851990:LTJ851991 LJM851990:LJN851991 KZQ851990:KZR851991 KPU851990:KPV851991 KFY851990:KFZ851991 JWC851990:JWD851991 JMG851990:JMH851991 JCK851990:JCL851991 ISO851990:ISP851991 IIS851990:IIT851991 HYW851990:HYX851991 HPA851990:HPB851991 HFE851990:HFF851991 GVI851990:GVJ851991 GLM851990:GLN851991 GBQ851990:GBR851991 FRU851990:FRV851991 FHY851990:FHZ851991 EYC851990:EYD851991 EOG851990:EOH851991 EEK851990:EEL851991 DUO851990:DUP851991 DKS851990:DKT851991 DAW851990:DAX851991 CRA851990:CRB851991 CHE851990:CHF851991 BXI851990:BXJ851991 BNM851990:BNN851991 BDQ851990:BDR851991 ATU851990:ATV851991 AJY851990:AJZ851991 AAC851990:AAD851991 QG851990:QH851991 GK851990:GL851991 WSW786454:WSX786455 WJA786454:WJB786455 VZE786454:VZF786455 VPI786454:VPJ786455 VFM786454:VFN786455 UVQ786454:UVR786455 ULU786454:ULV786455 UBY786454:UBZ786455 TSC786454:TSD786455 TIG786454:TIH786455 SYK786454:SYL786455 SOO786454:SOP786455 SES786454:SET786455 RUW786454:RUX786455 RLA786454:RLB786455 RBE786454:RBF786455 QRI786454:QRJ786455 QHM786454:QHN786455 PXQ786454:PXR786455 PNU786454:PNV786455 PDY786454:PDZ786455 OUC786454:OUD786455 OKG786454:OKH786455 OAK786454:OAL786455 NQO786454:NQP786455 NGS786454:NGT786455 MWW786454:MWX786455 MNA786454:MNB786455 MDE786454:MDF786455 LTI786454:LTJ786455 LJM786454:LJN786455 KZQ786454:KZR786455 KPU786454:KPV786455 KFY786454:KFZ786455 JWC786454:JWD786455 JMG786454:JMH786455 JCK786454:JCL786455 ISO786454:ISP786455 IIS786454:IIT786455 HYW786454:HYX786455 HPA786454:HPB786455 HFE786454:HFF786455 GVI786454:GVJ786455 GLM786454:GLN786455 GBQ786454:GBR786455 FRU786454:FRV786455 FHY786454:FHZ786455 EYC786454:EYD786455 EOG786454:EOH786455 EEK786454:EEL786455 DUO786454:DUP786455 DKS786454:DKT786455 DAW786454:DAX786455 CRA786454:CRB786455 CHE786454:CHF786455 BXI786454:BXJ786455 BNM786454:BNN786455 BDQ786454:BDR786455 ATU786454:ATV786455 AJY786454:AJZ786455 AAC786454:AAD786455 QG786454:QH786455 GK786454:GL786455 WSW720918:WSX720919 WJA720918:WJB720919 VZE720918:VZF720919 VPI720918:VPJ720919 VFM720918:VFN720919 UVQ720918:UVR720919 ULU720918:ULV720919 UBY720918:UBZ720919 TSC720918:TSD720919 TIG720918:TIH720919 SYK720918:SYL720919 SOO720918:SOP720919 SES720918:SET720919 RUW720918:RUX720919 RLA720918:RLB720919 RBE720918:RBF720919 QRI720918:QRJ720919 QHM720918:QHN720919 PXQ720918:PXR720919 PNU720918:PNV720919 PDY720918:PDZ720919 OUC720918:OUD720919 OKG720918:OKH720919 OAK720918:OAL720919 NQO720918:NQP720919 NGS720918:NGT720919 MWW720918:MWX720919 MNA720918:MNB720919 MDE720918:MDF720919 LTI720918:LTJ720919 LJM720918:LJN720919 KZQ720918:KZR720919 KPU720918:KPV720919 KFY720918:KFZ720919 JWC720918:JWD720919 JMG720918:JMH720919 JCK720918:JCL720919 ISO720918:ISP720919 IIS720918:IIT720919 HYW720918:HYX720919 HPA720918:HPB720919 HFE720918:HFF720919 GVI720918:GVJ720919 GLM720918:GLN720919 GBQ720918:GBR720919 FRU720918:FRV720919 FHY720918:FHZ720919 EYC720918:EYD720919 EOG720918:EOH720919 EEK720918:EEL720919 DUO720918:DUP720919 DKS720918:DKT720919 DAW720918:DAX720919 CRA720918:CRB720919 CHE720918:CHF720919 BXI720918:BXJ720919 BNM720918:BNN720919 BDQ720918:BDR720919 ATU720918:ATV720919 AJY720918:AJZ720919 AAC720918:AAD720919 QG720918:QH720919 GK720918:GL720919 WSW655382:WSX655383 WJA655382:WJB655383 VZE655382:VZF655383 VPI655382:VPJ655383 VFM655382:VFN655383 UVQ655382:UVR655383 ULU655382:ULV655383 UBY655382:UBZ655383 TSC655382:TSD655383 TIG655382:TIH655383 SYK655382:SYL655383 SOO655382:SOP655383 SES655382:SET655383 RUW655382:RUX655383 RLA655382:RLB655383 RBE655382:RBF655383 QRI655382:QRJ655383 QHM655382:QHN655383 PXQ655382:PXR655383 PNU655382:PNV655383 PDY655382:PDZ655383 OUC655382:OUD655383 OKG655382:OKH655383 OAK655382:OAL655383 NQO655382:NQP655383 NGS655382:NGT655383 MWW655382:MWX655383 MNA655382:MNB655383 MDE655382:MDF655383 LTI655382:LTJ655383 LJM655382:LJN655383 KZQ655382:KZR655383 KPU655382:KPV655383 KFY655382:KFZ655383 JWC655382:JWD655383 JMG655382:JMH655383 JCK655382:JCL655383 ISO655382:ISP655383 IIS655382:IIT655383 HYW655382:HYX655383 HPA655382:HPB655383 HFE655382:HFF655383 GVI655382:GVJ655383 GLM655382:GLN655383 GBQ655382:GBR655383 FRU655382:FRV655383 FHY655382:FHZ655383 EYC655382:EYD655383 EOG655382:EOH655383 EEK655382:EEL655383 DUO655382:DUP655383 DKS655382:DKT655383 DAW655382:DAX655383 CRA655382:CRB655383 CHE655382:CHF655383 BXI655382:BXJ655383 BNM655382:BNN655383 BDQ655382:BDR655383 ATU655382:ATV655383 AJY655382:AJZ655383 AAC655382:AAD655383 QG655382:QH655383 GK655382:GL655383 WSW589846:WSX589847 WJA589846:WJB589847 VZE589846:VZF589847 VPI589846:VPJ589847 VFM589846:VFN589847 UVQ589846:UVR589847 ULU589846:ULV589847 UBY589846:UBZ589847 TSC589846:TSD589847 TIG589846:TIH589847 SYK589846:SYL589847 SOO589846:SOP589847 SES589846:SET589847 RUW589846:RUX589847 RLA589846:RLB589847 RBE589846:RBF589847 QRI589846:QRJ589847 QHM589846:QHN589847 PXQ589846:PXR589847 PNU589846:PNV589847 PDY589846:PDZ589847 OUC589846:OUD589847 OKG589846:OKH589847 OAK589846:OAL589847 NQO589846:NQP589847 NGS589846:NGT589847 MWW589846:MWX589847 MNA589846:MNB589847 MDE589846:MDF589847 LTI589846:LTJ589847 LJM589846:LJN589847 KZQ589846:KZR589847 KPU589846:KPV589847 KFY589846:KFZ589847 JWC589846:JWD589847 JMG589846:JMH589847 JCK589846:JCL589847 ISO589846:ISP589847 IIS589846:IIT589847 HYW589846:HYX589847 HPA589846:HPB589847 HFE589846:HFF589847 GVI589846:GVJ589847 GLM589846:GLN589847 GBQ589846:GBR589847 FRU589846:FRV589847 FHY589846:FHZ589847 EYC589846:EYD589847 EOG589846:EOH589847 EEK589846:EEL589847 DUO589846:DUP589847 DKS589846:DKT589847 DAW589846:DAX589847 CRA589846:CRB589847 CHE589846:CHF589847 BXI589846:BXJ589847 BNM589846:BNN589847 BDQ589846:BDR589847 ATU589846:ATV589847 AJY589846:AJZ589847 AAC589846:AAD589847 QG589846:QH589847 GK589846:GL589847 WSW524310:WSX524311 WJA524310:WJB524311 VZE524310:VZF524311 VPI524310:VPJ524311 VFM524310:VFN524311 UVQ524310:UVR524311 ULU524310:ULV524311 UBY524310:UBZ524311 TSC524310:TSD524311 TIG524310:TIH524311 SYK524310:SYL524311 SOO524310:SOP524311 SES524310:SET524311 RUW524310:RUX524311 RLA524310:RLB524311 RBE524310:RBF524311 QRI524310:QRJ524311 QHM524310:QHN524311 PXQ524310:PXR524311 PNU524310:PNV524311 PDY524310:PDZ524311 OUC524310:OUD524311 OKG524310:OKH524311 OAK524310:OAL524311 NQO524310:NQP524311 NGS524310:NGT524311 MWW524310:MWX524311 MNA524310:MNB524311 MDE524310:MDF524311 LTI524310:LTJ524311 LJM524310:LJN524311 KZQ524310:KZR524311 KPU524310:KPV524311 KFY524310:KFZ524311 JWC524310:JWD524311 JMG524310:JMH524311 JCK524310:JCL524311 ISO524310:ISP524311 IIS524310:IIT524311 HYW524310:HYX524311 HPA524310:HPB524311 HFE524310:HFF524311 GVI524310:GVJ524311 GLM524310:GLN524311 GBQ524310:GBR524311 FRU524310:FRV524311 FHY524310:FHZ524311 EYC524310:EYD524311 EOG524310:EOH524311 EEK524310:EEL524311 DUO524310:DUP524311 DKS524310:DKT524311 DAW524310:DAX524311 CRA524310:CRB524311 CHE524310:CHF524311 BXI524310:BXJ524311 BNM524310:BNN524311 BDQ524310:BDR524311 ATU524310:ATV524311 AJY524310:AJZ524311 AAC524310:AAD524311 QG524310:QH524311 GK524310:GL524311 WSW458774:WSX458775 WJA458774:WJB458775 VZE458774:VZF458775 VPI458774:VPJ458775 VFM458774:VFN458775 UVQ458774:UVR458775 ULU458774:ULV458775 UBY458774:UBZ458775 TSC458774:TSD458775 TIG458774:TIH458775 SYK458774:SYL458775 SOO458774:SOP458775 SES458774:SET458775 RUW458774:RUX458775 RLA458774:RLB458775 RBE458774:RBF458775 QRI458774:QRJ458775 QHM458774:QHN458775 PXQ458774:PXR458775 PNU458774:PNV458775 PDY458774:PDZ458775 OUC458774:OUD458775 OKG458774:OKH458775 OAK458774:OAL458775 NQO458774:NQP458775 NGS458774:NGT458775 MWW458774:MWX458775 MNA458774:MNB458775 MDE458774:MDF458775 LTI458774:LTJ458775 LJM458774:LJN458775 KZQ458774:KZR458775 KPU458774:KPV458775 KFY458774:KFZ458775 JWC458774:JWD458775 JMG458774:JMH458775 JCK458774:JCL458775 ISO458774:ISP458775 IIS458774:IIT458775 HYW458774:HYX458775 HPA458774:HPB458775 HFE458774:HFF458775 GVI458774:GVJ458775 GLM458774:GLN458775 GBQ458774:GBR458775 FRU458774:FRV458775 FHY458774:FHZ458775 EYC458774:EYD458775 EOG458774:EOH458775 EEK458774:EEL458775 DUO458774:DUP458775 DKS458774:DKT458775 DAW458774:DAX458775 CRA458774:CRB458775 CHE458774:CHF458775 BXI458774:BXJ458775 BNM458774:BNN458775 BDQ458774:BDR458775 ATU458774:ATV458775 AJY458774:AJZ458775 AAC458774:AAD458775 QG458774:QH458775 GK458774:GL458775 WSW393238:WSX393239 WJA393238:WJB393239 VZE393238:VZF393239 VPI393238:VPJ393239 VFM393238:VFN393239 UVQ393238:UVR393239 ULU393238:ULV393239 UBY393238:UBZ393239 TSC393238:TSD393239 TIG393238:TIH393239 SYK393238:SYL393239 SOO393238:SOP393239 SES393238:SET393239 RUW393238:RUX393239 RLA393238:RLB393239 RBE393238:RBF393239 QRI393238:QRJ393239 QHM393238:QHN393239 PXQ393238:PXR393239 PNU393238:PNV393239 PDY393238:PDZ393239 OUC393238:OUD393239 OKG393238:OKH393239 OAK393238:OAL393239 NQO393238:NQP393239 NGS393238:NGT393239 MWW393238:MWX393239 MNA393238:MNB393239 MDE393238:MDF393239 LTI393238:LTJ393239 LJM393238:LJN393239 KZQ393238:KZR393239 KPU393238:KPV393239 KFY393238:KFZ393239 JWC393238:JWD393239 JMG393238:JMH393239 JCK393238:JCL393239 ISO393238:ISP393239 IIS393238:IIT393239 HYW393238:HYX393239 HPA393238:HPB393239 HFE393238:HFF393239 GVI393238:GVJ393239 GLM393238:GLN393239 GBQ393238:GBR393239 FRU393238:FRV393239 FHY393238:FHZ393239 EYC393238:EYD393239 EOG393238:EOH393239 EEK393238:EEL393239 DUO393238:DUP393239 DKS393238:DKT393239 DAW393238:DAX393239 CRA393238:CRB393239 CHE393238:CHF393239 BXI393238:BXJ393239 BNM393238:BNN393239 BDQ393238:BDR393239 ATU393238:ATV393239 AJY393238:AJZ393239 AAC393238:AAD393239 QG393238:QH393239 GK393238:GL393239 WSW327702:WSX327703 WJA327702:WJB327703 VZE327702:VZF327703 VPI327702:VPJ327703 VFM327702:VFN327703 UVQ327702:UVR327703 ULU327702:ULV327703 UBY327702:UBZ327703 TSC327702:TSD327703 TIG327702:TIH327703 SYK327702:SYL327703 SOO327702:SOP327703 SES327702:SET327703 RUW327702:RUX327703 RLA327702:RLB327703 RBE327702:RBF327703 QRI327702:QRJ327703 QHM327702:QHN327703 PXQ327702:PXR327703 PNU327702:PNV327703 PDY327702:PDZ327703 OUC327702:OUD327703 OKG327702:OKH327703 OAK327702:OAL327703 NQO327702:NQP327703 NGS327702:NGT327703 MWW327702:MWX327703 MNA327702:MNB327703 MDE327702:MDF327703 LTI327702:LTJ327703 LJM327702:LJN327703 KZQ327702:KZR327703 KPU327702:KPV327703 KFY327702:KFZ327703 JWC327702:JWD327703 JMG327702:JMH327703 JCK327702:JCL327703 ISO327702:ISP327703 IIS327702:IIT327703 HYW327702:HYX327703 HPA327702:HPB327703 HFE327702:HFF327703 GVI327702:GVJ327703 GLM327702:GLN327703 GBQ327702:GBR327703 FRU327702:FRV327703 FHY327702:FHZ327703 EYC327702:EYD327703 EOG327702:EOH327703 EEK327702:EEL327703 DUO327702:DUP327703 DKS327702:DKT327703 DAW327702:DAX327703 CRA327702:CRB327703 CHE327702:CHF327703 BXI327702:BXJ327703 BNM327702:BNN327703 BDQ327702:BDR327703 ATU327702:ATV327703 AJY327702:AJZ327703 AAC327702:AAD327703 QG327702:QH327703 GK327702:GL327703 WSW262166:WSX262167 WJA262166:WJB262167 VZE262166:VZF262167 VPI262166:VPJ262167 VFM262166:VFN262167 UVQ262166:UVR262167 ULU262166:ULV262167 UBY262166:UBZ262167 TSC262166:TSD262167 TIG262166:TIH262167 SYK262166:SYL262167 SOO262166:SOP262167 SES262166:SET262167 RUW262166:RUX262167 RLA262166:RLB262167 RBE262166:RBF262167 QRI262166:QRJ262167 QHM262166:QHN262167 PXQ262166:PXR262167 PNU262166:PNV262167 PDY262166:PDZ262167 OUC262166:OUD262167 OKG262166:OKH262167 OAK262166:OAL262167 NQO262166:NQP262167 NGS262166:NGT262167 MWW262166:MWX262167 MNA262166:MNB262167 MDE262166:MDF262167 LTI262166:LTJ262167 LJM262166:LJN262167 KZQ262166:KZR262167 KPU262166:KPV262167 KFY262166:KFZ262167 JWC262166:JWD262167 JMG262166:JMH262167 JCK262166:JCL262167 ISO262166:ISP262167 IIS262166:IIT262167 HYW262166:HYX262167 HPA262166:HPB262167 HFE262166:HFF262167 GVI262166:GVJ262167 GLM262166:GLN262167 GBQ262166:GBR262167 FRU262166:FRV262167 FHY262166:FHZ262167 EYC262166:EYD262167 EOG262166:EOH262167 EEK262166:EEL262167 DUO262166:DUP262167 DKS262166:DKT262167 DAW262166:DAX262167 CRA262166:CRB262167 CHE262166:CHF262167 BXI262166:BXJ262167 BNM262166:BNN262167 BDQ262166:BDR262167 ATU262166:ATV262167 AJY262166:AJZ262167 AAC262166:AAD262167 QG262166:QH262167 GK262166:GL262167 WSW196630:WSX196631 WJA196630:WJB196631 VZE196630:VZF196631 VPI196630:VPJ196631 VFM196630:VFN196631 UVQ196630:UVR196631 ULU196630:ULV196631 UBY196630:UBZ196631 TSC196630:TSD196631 TIG196630:TIH196631 SYK196630:SYL196631 SOO196630:SOP196631 SES196630:SET196631 RUW196630:RUX196631 RLA196630:RLB196631 RBE196630:RBF196631 QRI196630:QRJ196631 QHM196630:QHN196631 PXQ196630:PXR196631 PNU196630:PNV196631 PDY196630:PDZ196631 OUC196630:OUD196631 OKG196630:OKH196631 OAK196630:OAL196631 NQO196630:NQP196631 NGS196630:NGT196631 MWW196630:MWX196631 MNA196630:MNB196631 MDE196630:MDF196631 LTI196630:LTJ196631 LJM196630:LJN196631 KZQ196630:KZR196631 KPU196630:KPV196631 KFY196630:KFZ196631 JWC196630:JWD196631 JMG196630:JMH196631 JCK196630:JCL196631 ISO196630:ISP196631 IIS196630:IIT196631 HYW196630:HYX196631 HPA196630:HPB196631 HFE196630:HFF196631 GVI196630:GVJ196631 GLM196630:GLN196631 GBQ196630:GBR196631 FRU196630:FRV196631 FHY196630:FHZ196631 EYC196630:EYD196631 EOG196630:EOH196631 EEK196630:EEL196631 DUO196630:DUP196631 DKS196630:DKT196631 DAW196630:DAX196631 CRA196630:CRB196631 CHE196630:CHF196631 BXI196630:BXJ196631 BNM196630:BNN196631 BDQ196630:BDR196631 ATU196630:ATV196631 AJY196630:AJZ196631 AAC196630:AAD196631 QG196630:QH196631 GK196630:GL196631 WSW131094:WSX131095 WJA131094:WJB131095 VZE131094:VZF131095 VPI131094:VPJ131095 VFM131094:VFN131095 UVQ131094:UVR131095 ULU131094:ULV131095 UBY131094:UBZ131095 TSC131094:TSD131095 TIG131094:TIH131095 SYK131094:SYL131095 SOO131094:SOP131095 SES131094:SET131095 RUW131094:RUX131095 RLA131094:RLB131095 RBE131094:RBF131095 QRI131094:QRJ131095 QHM131094:QHN131095 PXQ131094:PXR131095 PNU131094:PNV131095 PDY131094:PDZ131095 OUC131094:OUD131095 OKG131094:OKH131095 OAK131094:OAL131095 NQO131094:NQP131095 NGS131094:NGT131095 MWW131094:MWX131095 MNA131094:MNB131095 MDE131094:MDF131095 LTI131094:LTJ131095 LJM131094:LJN131095 KZQ131094:KZR131095 KPU131094:KPV131095 KFY131094:KFZ131095 JWC131094:JWD131095 JMG131094:JMH131095 JCK131094:JCL131095 ISO131094:ISP131095 IIS131094:IIT131095 HYW131094:HYX131095 HPA131094:HPB131095 HFE131094:HFF131095 GVI131094:GVJ131095 GLM131094:GLN131095 GBQ131094:GBR131095 FRU131094:FRV131095 FHY131094:FHZ131095 EYC131094:EYD131095 EOG131094:EOH131095 EEK131094:EEL131095 DUO131094:DUP131095 DKS131094:DKT131095 DAW131094:DAX131095 CRA131094:CRB131095 CHE131094:CHF131095 BXI131094:BXJ131095 BNM131094:BNN131095 BDQ131094:BDR131095 ATU131094:ATV131095 AJY131094:AJZ131095 AAC131094:AAD131095 QG131094:QH131095 GK131094:GL131095 WSW65558:WSX65559 WJA65558:WJB65559 VZE65558:VZF65559 VPI65558:VPJ65559 VFM65558:VFN65559 UVQ65558:UVR65559 ULU65558:ULV65559 UBY65558:UBZ65559 TSC65558:TSD65559 TIG65558:TIH65559 SYK65558:SYL65559 SOO65558:SOP65559 SES65558:SET65559 RUW65558:RUX65559 RLA65558:RLB65559 RBE65558:RBF65559 QRI65558:QRJ65559 QHM65558:QHN65559 PXQ65558:PXR65559 PNU65558:PNV65559 PDY65558:PDZ65559 OUC65558:OUD65559 OKG65558:OKH65559 OAK65558:OAL65559 NQO65558:NQP65559 NGS65558:NGT65559 MWW65558:MWX65559 MNA65558:MNB65559 MDE65558:MDF65559 LTI65558:LTJ65559 LJM65558:LJN65559 KZQ65558:KZR65559 KPU65558:KPV65559 KFY65558:KFZ65559 JWC65558:JWD65559 JMG65558:JMH65559 JCK65558:JCL65559 ISO65558:ISP65559 IIS65558:IIT65559 HYW65558:HYX65559 HPA65558:HPB65559 HFE65558:HFF65559 GVI65558:GVJ65559 GLM65558:GLN65559 GBQ65558:GBR65559 FRU65558:FRV65559 FHY65558:FHZ65559 EYC65558:EYD65559 EOG65558:EOH65559 EEK65558:EEL65559 DUO65558:DUP65559 DKS65558:DKT65559 DAW65558:DAX65559 CRA65558:CRB65559 CHE65558:CHF65559 BXI65558:BXJ65559 BNM65558:BNN65559 BDQ65558:BDR65559 ATU65558:ATV65559 AJY65558:AJZ65559 AAC65558:AAD65559 QG65558:QH65559 GK65558:GL65559 WSW27:WSX28 WJA27:WJB28 VZE27:VZF28 VPI27:VPJ28 VFM27:VFN28 UVQ27:UVR28 ULU27:ULV28 UBY27:UBZ28 TSC27:TSD28 TIG27:TIH28 SYK27:SYL28 SOO27:SOP28 SES27:SET28 RUW27:RUX28 RLA27:RLB28 RBE27:RBF28 QRI27:QRJ28 QHM27:QHN28 PXQ27:PXR28 PNU27:PNV28 PDY27:PDZ28 OUC27:OUD28 OKG27:OKH28 OAK27:OAL28 NQO27:NQP28 NGS27:NGT28 MWW27:MWX28 MNA27:MNB28 MDE27:MDF28 LTI27:LTJ28 LJM27:LJN28 KZQ27:KZR28 KPU27:KPV28 KFY27:KFZ28 JWC27:JWD28 JMG27:JMH28 JCK27:JCL28 ISO27:ISP28 IIS27:IIT28 HYW27:HYX28 HPA27:HPB28 HFE27:HFF28 GVI27:GVJ28 GLM27:GLN28 GBQ27:GBR28 FRU27:FRV28 FHY27:FHZ28 EYC27:EYD28 EOG27:EOH28 EEK27:EEL28 DUO27:DUP28 DKS27:DKT28 DAW27:DAX28 CRA27:CRB28 CHE27:CHF28 BXI27:BXJ28 BNM27:BNN28 BDQ27:BDR28 ATU27:ATV28 AJY27:AJZ28 AAC27:AAD28 QG27:QH28 GK27:GL28 WSW983025:WSX983025 WJA983025:WJB983025 VZE983025:VZF983025 VPI983025:VPJ983025 VFM983025:VFN983025 UVQ983025:UVR983025 ULU983025:ULV983025 UBY983025:UBZ983025 TSC983025:TSD983025 TIG983025:TIH983025 SYK983025:SYL983025 SOO983025:SOP983025 SES983025:SET983025 RUW983025:RUX983025 RLA983025:RLB983025 RBE983025:RBF983025 QRI983025:QRJ983025 QHM983025:QHN983025 PXQ983025:PXR983025 PNU983025:PNV983025 PDY983025:PDZ983025 OUC983025:OUD983025 OKG983025:OKH983025 OAK983025:OAL983025 NQO983025:NQP983025 NGS983025:NGT983025 MWW983025:MWX983025 MNA983025:MNB983025 MDE983025:MDF983025 LTI983025:LTJ983025 LJM983025:LJN983025 KZQ983025:KZR983025 KPU983025:KPV983025 KFY983025:KFZ983025 JWC983025:JWD983025 JMG983025:JMH983025 JCK983025:JCL983025 ISO983025:ISP983025 IIS983025:IIT983025 HYW983025:HYX983025 HPA983025:HPB983025 HFE983025:HFF983025 GVI983025:GVJ983025 GLM983025:GLN983025 GBQ983025:GBR983025 FRU983025:FRV983025 FHY983025:FHZ983025 EYC983025:EYD983025 EOG983025:EOH983025 EEK983025:EEL983025 DUO983025:DUP983025 DKS983025:DKT983025 DAW983025:DAX983025 CRA983025:CRB983025 CHE983025:CHF983025 BXI983025:BXJ983025 BNM983025:BNN983025 BDQ983025:BDR983025 ATU983025:ATV983025 AJY983025:AJZ983025 AAC983025:AAD983025 QG983025:QH983025 GK983025:GL983025 WSW917489:WSX917489 WJA917489:WJB917489 VZE917489:VZF917489 VPI917489:VPJ917489 VFM917489:VFN917489 UVQ917489:UVR917489 ULU917489:ULV917489 UBY917489:UBZ917489 TSC917489:TSD917489 TIG917489:TIH917489 SYK917489:SYL917489 SOO917489:SOP917489 SES917489:SET917489 RUW917489:RUX917489 RLA917489:RLB917489 RBE917489:RBF917489 QRI917489:QRJ917489 QHM917489:QHN917489 PXQ917489:PXR917489 PNU917489:PNV917489 PDY917489:PDZ917489 OUC917489:OUD917489 OKG917489:OKH917489 OAK917489:OAL917489 NQO917489:NQP917489 NGS917489:NGT917489 MWW917489:MWX917489 MNA917489:MNB917489 MDE917489:MDF917489 LTI917489:LTJ917489 LJM917489:LJN917489 KZQ917489:KZR917489 KPU917489:KPV917489 KFY917489:KFZ917489 JWC917489:JWD917489 JMG917489:JMH917489 JCK917489:JCL917489 ISO917489:ISP917489 IIS917489:IIT917489 HYW917489:HYX917489 HPA917489:HPB917489 HFE917489:HFF917489 GVI917489:GVJ917489 GLM917489:GLN917489 GBQ917489:GBR917489 FRU917489:FRV917489 FHY917489:FHZ917489 EYC917489:EYD917489 EOG917489:EOH917489 EEK917489:EEL917489 DUO917489:DUP917489 DKS917489:DKT917489 DAW917489:DAX917489 CRA917489:CRB917489 CHE917489:CHF917489 BXI917489:BXJ917489 BNM917489:BNN917489 BDQ917489:BDR917489 ATU917489:ATV917489 AJY917489:AJZ917489 AAC917489:AAD917489 QG917489:QH917489 GK917489:GL917489 WSW851953:WSX851953 WJA851953:WJB851953 VZE851953:VZF851953 VPI851953:VPJ851953 VFM851953:VFN851953 UVQ851953:UVR851953 ULU851953:ULV851953 UBY851953:UBZ851953 TSC851953:TSD851953 TIG851953:TIH851953 SYK851953:SYL851953 SOO851953:SOP851953 SES851953:SET851953 RUW851953:RUX851953 RLA851953:RLB851953 RBE851953:RBF851953 QRI851953:QRJ851953 QHM851953:QHN851953 PXQ851953:PXR851953 PNU851953:PNV851953 PDY851953:PDZ851953 OUC851953:OUD851953 OKG851953:OKH851953 OAK851953:OAL851953 NQO851953:NQP851953 NGS851953:NGT851953 MWW851953:MWX851953 MNA851953:MNB851953 MDE851953:MDF851953 LTI851953:LTJ851953 LJM851953:LJN851953 KZQ851953:KZR851953 KPU851953:KPV851953 KFY851953:KFZ851953 JWC851953:JWD851953 JMG851953:JMH851953 JCK851953:JCL851953 ISO851953:ISP851953 IIS851953:IIT851953 HYW851953:HYX851953 HPA851953:HPB851953 HFE851953:HFF851953 GVI851953:GVJ851953 GLM851953:GLN851953 GBQ851953:GBR851953 FRU851953:FRV851953 FHY851953:FHZ851953 EYC851953:EYD851953 EOG851953:EOH851953 EEK851953:EEL851953 DUO851953:DUP851953 DKS851953:DKT851953 DAW851953:DAX851953 CRA851953:CRB851953 CHE851953:CHF851953 BXI851953:BXJ851953 BNM851953:BNN851953 BDQ851953:BDR851953 ATU851953:ATV851953 AJY851953:AJZ851953 AAC851953:AAD851953 QG851953:QH851953 GK851953:GL851953 WSW786417:WSX786417 WJA786417:WJB786417 VZE786417:VZF786417 VPI786417:VPJ786417 VFM786417:VFN786417 UVQ786417:UVR786417 ULU786417:ULV786417 UBY786417:UBZ786417 TSC786417:TSD786417 TIG786417:TIH786417 SYK786417:SYL786417 SOO786417:SOP786417 SES786417:SET786417 RUW786417:RUX786417 RLA786417:RLB786417 RBE786417:RBF786417 QRI786417:QRJ786417 QHM786417:QHN786417 PXQ786417:PXR786417 PNU786417:PNV786417 PDY786417:PDZ786417 OUC786417:OUD786417 OKG786417:OKH786417 OAK786417:OAL786417 NQO786417:NQP786417 NGS786417:NGT786417 MWW786417:MWX786417 MNA786417:MNB786417 MDE786417:MDF786417 LTI786417:LTJ786417 LJM786417:LJN786417 KZQ786417:KZR786417 KPU786417:KPV786417 KFY786417:KFZ786417 JWC786417:JWD786417 JMG786417:JMH786417 JCK786417:JCL786417 ISO786417:ISP786417 IIS786417:IIT786417 HYW786417:HYX786417 HPA786417:HPB786417 HFE786417:HFF786417 GVI786417:GVJ786417 GLM786417:GLN786417 GBQ786417:GBR786417 FRU786417:FRV786417 FHY786417:FHZ786417 EYC786417:EYD786417 EOG786417:EOH786417 EEK786417:EEL786417 DUO786417:DUP786417 DKS786417:DKT786417 DAW786417:DAX786417 CRA786417:CRB786417 CHE786417:CHF786417 BXI786417:BXJ786417 BNM786417:BNN786417 BDQ786417:BDR786417 ATU786417:ATV786417 AJY786417:AJZ786417 AAC786417:AAD786417 QG786417:QH786417 GK786417:GL786417 WSW720881:WSX720881 WJA720881:WJB720881 VZE720881:VZF720881 VPI720881:VPJ720881 VFM720881:VFN720881 UVQ720881:UVR720881 ULU720881:ULV720881 UBY720881:UBZ720881 TSC720881:TSD720881 TIG720881:TIH720881 SYK720881:SYL720881 SOO720881:SOP720881 SES720881:SET720881 RUW720881:RUX720881 RLA720881:RLB720881 RBE720881:RBF720881 QRI720881:QRJ720881 QHM720881:QHN720881 PXQ720881:PXR720881 PNU720881:PNV720881 PDY720881:PDZ720881 OUC720881:OUD720881 OKG720881:OKH720881 OAK720881:OAL720881 NQO720881:NQP720881 NGS720881:NGT720881 MWW720881:MWX720881 MNA720881:MNB720881 MDE720881:MDF720881 LTI720881:LTJ720881 LJM720881:LJN720881 KZQ720881:KZR720881 KPU720881:KPV720881 KFY720881:KFZ720881 JWC720881:JWD720881 JMG720881:JMH720881 JCK720881:JCL720881 ISO720881:ISP720881 IIS720881:IIT720881 HYW720881:HYX720881 HPA720881:HPB720881 HFE720881:HFF720881 GVI720881:GVJ720881 GLM720881:GLN720881 GBQ720881:GBR720881 FRU720881:FRV720881 FHY720881:FHZ720881 EYC720881:EYD720881 EOG720881:EOH720881 EEK720881:EEL720881 DUO720881:DUP720881 DKS720881:DKT720881 DAW720881:DAX720881 CRA720881:CRB720881 CHE720881:CHF720881 BXI720881:BXJ720881 BNM720881:BNN720881 BDQ720881:BDR720881 ATU720881:ATV720881 AJY720881:AJZ720881 AAC720881:AAD720881 QG720881:QH720881 GK720881:GL720881 WSW655345:WSX655345 WJA655345:WJB655345 VZE655345:VZF655345 VPI655345:VPJ655345 VFM655345:VFN655345 UVQ655345:UVR655345 ULU655345:ULV655345 UBY655345:UBZ655345 TSC655345:TSD655345 TIG655345:TIH655345 SYK655345:SYL655345 SOO655345:SOP655345 SES655345:SET655345 RUW655345:RUX655345 RLA655345:RLB655345 RBE655345:RBF655345 QRI655345:QRJ655345 QHM655345:QHN655345 PXQ655345:PXR655345 PNU655345:PNV655345 PDY655345:PDZ655345 OUC655345:OUD655345 OKG655345:OKH655345 OAK655345:OAL655345 NQO655345:NQP655345 NGS655345:NGT655345 MWW655345:MWX655345 MNA655345:MNB655345 MDE655345:MDF655345 LTI655345:LTJ655345 LJM655345:LJN655345 KZQ655345:KZR655345 KPU655345:KPV655345 KFY655345:KFZ655345 JWC655345:JWD655345 JMG655345:JMH655345 JCK655345:JCL655345 ISO655345:ISP655345 IIS655345:IIT655345 HYW655345:HYX655345 HPA655345:HPB655345 HFE655345:HFF655345 GVI655345:GVJ655345 GLM655345:GLN655345 GBQ655345:GBR655345 FRU655345:FRV655345 FHY655345:FHZ655345 EYC655345:EYD655345 EOG655345:EOH655345 EEK655345:EEL655345 DUO655345:DUP655345 DKS655345:DKT655345 DAW655345:DAX655345 CRA655345:CRB655345 CHE655345:CHF655345 BXI655345:BXJ655345 BNM655345:BNN655345 BDQ655345:BDR655345 ATU655345:ATV655345 AJY655345:AJZ655345 AAC655345:AAD655345 QG655345:QH655345 GK655345:GL655345 WSW589809:WSX589809 WJA589809:WJB589809 VZE589809:VZF589809 VPI589809:VPJ589809 VFM589809:VFN589809 UVQ589809:UVR589809 ULU589809:ULV589809 UBY589809:UBZ589809 TSC589809:TSD589809 TIG589809:TIH589809 SYK589809:SYL589809 SOO589809:SOP589809 SES589809:SET589809 RUW589809:RUX589809 RLA589809:RLB589809 RBE589809:RBF589809 QRI589809:QRJ589809 QHM589809:QHN589809 PXQ589809:PXR589809 PNU589809:PNV589809 PDY589809:PDZ589809 OUC589809:OUD589809 OKG589809:OKH589809 OAK589809:OAL589809 NQO589809:NQP589809 NGS589809:NGT589809 MWW589809:MWX589809 MNA589809:MNB589809 MDE589809:MDF589809 LTI589809:LTJ589809 LJM589809:LJN589809 KZQ589809:KZR589809 KPU589809:KPV589809 KFY589809:KFZ589809 JWC589809:JWD589809 JMG589809:JMH589809 JCK589809:JCL589809 ISO589809:ISP589809 IIS589809:IIT589809 HYW589809:HYX589809 HPA589809:HPB589809 HFE589809:HFF589809 GVI589809:GVJ589809 GLM589809:GLN589809 GBQ589809:GBR589809 FRU589809:FRV589809 FHY589809:FHZ589809 EYC589809:EYD589809 EOG589809:EOH589809 EEK589809:EEL589809 DUO589809:DUP589809 DKS589809:DKT589809 DAW589809:DAX589809 CRA589809:CRB589809 CHE589809:CHF589809 BXI589809:BXJ589809 BNM589809:BNN589809 BDQ589809:BDR589809 ATU589809:ATV589809 AJY589809:AJZ589809 AAC589809:AAD589809 QG589809:QH589809 GK589809:GL589809 WSW524273:WSX524273 WJA524273:WJB524273 VZE524273:VZF524273 VPI524273:VPJ524273 VFM524273:VFN524273 UVQ524273:UVR524273 ULU524273:ULV524273 UBY524273:UBZ524273 TSC524273:TSD524273 TIG524273:TIH524273 SYK524273:SYL524273 SOO524273:SOP524273 SES524273:SET524273 RUW524273:RUX524273 RLA524273:RLB524273 RBE524273:RBF524273 QRI524273:QRJ524273 QHM524273:QHN524273 PXQ524273:PXR524273 PNU524273:PNV524273 PDY524273:PDZ524273 OUC524273:OUD524273 OKG524273:OKH524273 OAK524273:OAL524273 NQO524273:NQP524273 NGS524273:NGT524273 MWW524273:MWX524273 MNA524273:MNB524273 MDE524273:MDF524273 LTI524273:LTJ524273 LJM524273:LJN524273 KZQ524273:KZR524273 KPU524273:KPV524273 KFY524273:KFZ524273 JWC524273:JWD524273 JMG524273:JMH524273 JCK524273:JCL524273 ISO524273:ISP524273 IIS524273:IIT524273 HYW524273:HYX524273 HPA524273:HPB524273 HFE524273:HFF524273 GVI524273:GVJ524273 GLM524273:GLN524273 GBQ524273:GBR524273 FRU524273:FRV524273 FHY524273:FHZ524273 EYC524273:EYD524273 EOG524273:EOH524273 EEK524273:EEL524273 DUO524273:DUP524273 DKS524273:DKT524273 DAW524273:DAX524273 CRA524273:CRB524273 CHE524273:CHF524273 BXI524273:BXJ524273 BNM524273:BNN524273 BDQ524273:BDR524273 ATU524273:ATV524273 AJY524273:AJZ524273 AAC524273:AAD524273 QG524273:QH524273 GK524273:GL524273 WSW458737:WSX458737 WJA458737:WJB458737 VZE458737:VZF458737 VPI458737:VPJ458737 VFM458737:VFN458737 UVQ458737:UVR458737 ULU458737:ULV458737 UBY458737:UBZ458737 TSC458737:TSD458737 TIG458737:TIH458737 SYK458737:SYL458737 SOO458737:SOP458737 SES458737:SET458737 RUW458737:RUX458737 RLA458737:RLB458737 RBE458737:RBF458737 QRI458737:QRJ458737 QHM458737:QHN458737 PXQ458737:PXR458737 PNU458737:PNV458737 PDY458737:PDZ458737 OUC458737:OUD458737 OKG458737:OKH458737 OAK458737:OAL458737 NQO458737:NQP458737 NGS458737:NGT458737 MWW458737:MWX458737 MNA458737:MNB458737 MDE458737:MDF458737 LTI458737:LTJ458737 LJM458737:LJN458737 KZQ458737:KZR458737 KPU458737:KPV458737 KFY458737:KFZ458737 JWC458737:JWD458737 JMG458737:JMH458737 JCK458737:JCL458737 ISO458737:ISP458737 IIS458737:IIT458737 HYW458737:HYX458737 HPA458737:HPB458737 HFE458737:HFF458737 GVI458737:GVJ458737 GLM458737:GLN458737 GBQ458737:GBR458737 FRU458737:FRV458737 FHY458737:FHZ458737 EYC458737:EYD458737 EOG458737:EOH458737 EEK458737:EEL458737 DUO458737:DUP458737 DKS458737:DKT458737 DAW458737:DAX458737 CRA458737:CRB458737 CHE458737:CHF458737 BXI458737:BXJ458737 BNM458737:BNN458737 BDQ458737:BDR458737 ATU458737:ATV458737 AJY458737:AJZ458737 AAC458737:AAD458737 QG458737:QH458737 GK458737:GL458737 WSW393201:WSX393201 WJA393201:WJB393201 VZE393201:VZF393201 VPI393201:VPJ393201 VFM393201:VFN393201 UVQ393201:UVR393201 ULU393201:ULV393201 UBY393201:UBZ393201 TSC393201:TSD393201 TIG393201:TIH393201 SYK393201:SYL393201 SOO393201:SOP393201 SES393201:SET393201 RUW393201:RUX393201 RLA393201:RLB393201 RBE393201:RBF393201 QRI393201:QRJ393201 QHM393201:QHN393201 PXQ393201:PXR393201 PNU393201:PNV393201 PDY393201:PDZ393201 OUC393201:OUD393201 OKG393201:OKH393201 OAK393201:OAL393201 NQO393201:NQP393201 NGS393201:NGT393201 MWW393201:MWX393201 MNA393201:MNB393201 MDE393201:MDF393201 LTI393201:LTJ393201 LJM393201:LJN393201 KZQ393201:KZR393201 KPU393201:KPV393201 KFY393201:KFZ393201 JWC393201:JWD393201 JMG393201:JMH393201 JCK393201:JCL393201 ISO393201:ISP393201 IIS393201:IIT393201 HYW393201:HYX393201 HPA393201:HPB393201 HFE393201:HFF393201 GVI393201:GVJ393201 GLM393201:GLN393201 GBQ393201:GBR393201 FRU393201:FRV393201 FHY393201:FHZ393201 EYC393201:EYD393201 EOG393201:EOH393201 EEK393201:EEL393201 DUO393201:DUP393201 DKS393201:DKT393201 DAW393201:DAX393201 CRA393201:CRB393201 CHE393201:CHF393201 BXI393201:BXJ393201 BNM393201:BNN393201 BDQ393201:BDR393201 ATU393201:ATV393201 AJY393201:AJZ393201 AAC393201:AAD393201 QG393201:QH393201 GK393201:GL393201 WSW327665:WSX327665 WJA327665:WJB327665 VZE327665:VZF327665 VPI327665:VPJ327665 VFM327665:VFN327665 UVQ327665:UVR327665 ULU327665:ULV327665 UBY327665:UBZ327665 TSC327665:TSD327665 TIG327665:TIH327665 SYK327665:SYL327665 SOO327665:SOP327665 SES327665:SET327665 RUW327665:RUX327665 RLA327665:RLB327665 RBE327665:RBF327665 QRI327665:QRJ327665 QHM327665:QHN327665 PXQ327665:PXR327665 PNU327665:PNV327665 PDY327665:PDZ327665 OUC327665:OUD327665 OKG327665:OKH327665 OAK327665:OAL327665 NQO327665:NQP327665 NGS327665:NGT327665 MWW327665:MWX327665 MNA327665:MNB327665 MDE327665:MDF327665 LTI327665:LTJ327665 LJM327665:LJN327665 KZQ327665:KZR327665 KPU327665:KPV327665 KFY327665:KFZ327665 JWC327665:JWD327665 JMG327665:JMH327665 JCK327665:JCL327665 ISO327665:ISP327665 IIS327665:IIT327665 HYW327665:HYX327665 HPA327665:HPB327665 HFE327665:HFF327665 GVI327665:GVJ327665 GLM327665:GLN327665 GBQ327665:GBR327665 FRU327665:FRV327665 FHY327665:FHZ327665 EYC327665:EYD327665 EOG327665:EOH327665 EEK327665:EEL327665 DUO327665:DUP327665 DKS327665:DKT327665 DAW327665:DAX327665 CRA327665:CRB327665 CHE327665:CHF327665 BXI327665:BXJ327665 BNM327665:BNN327665 BDQ327665:BDR327665 ATU327665:ATV327665 AJY327665:AJZ327665 AAC327665:AAD327665 QG327665:QH327665 GK327665:GL327665 WSW262129:WSX262129 WJA262129:WJB262129 VZE262129:VZF262129 VPI262129:VPJ262129 VFM262129:VFN262129 UVQ262129:UVR262129 ULU262129:ULV262129 UBY262129:UBZ262129 TSC262129:TSD262129 TIG262129:TIH262129 SYK262129:SYL262129 SOO262129:SOP262129 SES262129:SET262129 RUW262129:RUX262129 RLA262129:RLB262129 RBE262129:RBF262129 QRI262129:QRJ262129 QHM262129:QHN262129 PXQ262129:PXR262129 PNU262129:PNV262129 PDY262129:PDZ262129 OUC262129:OUD262129 OKG262129:OKH262129 OAK262129:OAL262129 NQO262129:NQP262129 NGS262129:NGT262129 MWW262129:MWX262129 MNA262129:MNB262129 MDE262129:MDF262129 LTI262129:LTJ262129 LJM262129:LJN262129 KZQ262129:KZR262129 KPU262129:KPV262129 KFY262129:KFZ262129 JWC262129:JWD262129 JMG262129:JMH262129 JCK262129:JCL262129 ISO262129:ISP262129 IIS262129:IIT262129 HYW262129:HYX262129 HPA262129:HPB262129 HFE262129:HFF262129 GVI262129:GVJ262129 GLM262129:GLN262129 GBQ262129:GBR262129 FRU262129:FRV262129 FHY262129:FHZ262129 EYC262129:EYD262129 EOG262129:EOH262129 EEK262129:EEL262129 DUO262129:DUP262129 DKS262129:DKT262129 DAW262129:DAX262129 CRA262129:CRB262129 CHE262129:CHF262129 BXI262129:BXJ262129 BNM262129:BNN262129 BDQ262129:BDR262129 ATU262129:ATV262129 AJY262129:AJZ262129 AAC262129:AAD262129 QG262129:QH262129 GK262129:GL262129 WSW196593:WSX196593 WJA196593:WJB196593 VZE196593:VZF196593 VPI196593:VPJ196593 VFM196593:VFN196593 UVQ196593:UVR196593 ULU196593:ULV196593 UBY196593:UBZ196593 TSC196593:TSD196593 TIG196593:TIH196593 SYK196593:SYL196593 SOO196593:SOP196593 SES196593:SET196593 RUW196593:RUX196593 RLA196593:RLB196593 RBE196593:RBF196593 QRI196593:QRJ196593 QHM196593:QHN196593 PXQ196593:PXR196593 PNU196593:PNV196593 PDY196593:PDZ196593 OUC196593:OUD196593 OKG196593:OKH196593 OAK196593:OAL196593 NQO196593:NQP196593 NGS196593:NGT196593 MWW196593:MWX196593 MNA196593:MNB196593 MDE196593:MDF196593 LTI196593:LTJ196593 LJM196593:LJN196593 KZQ196593:KZR196593 KPU196593:KPV196593 KFY196593:KFZ196593 JWC196593:JWD196593 JMG196593:JMH196593 JCK196593:JCL196593 ISO196593:ISP196593 IIS196593:IIT196593 HYW196593:HYX196593 HPA196593:HPB196593 HFE196593:HFF196593 GVI196593:GVJ196593 GLM196593:GLN196593 GBQ196593:GBR196593 FRU196593:FRV196593 FHY196593:FHZ196593 EYC196593:EYD196593 EOG196593:EOH196593 EEK196593:EEL196593 DUO196593:DUP196593 DKS196593:DKT196593 DAW196593:DAX196593 CRA196593:CRB196593 CHE196593:CHF196593 BXI196593:BXJ196593 BNM196593:BNN196593 BDQ196593:BDR196593 ATU196593:ATV196593 AJY196593:AJZ196593 AAC196593:AAD196593 QG196593:QH196593 GK196593:GL196593 WSW131057:WSX131057 WJA131057:WJB131057 VZE131057:VZF131057 VPI131057:VPJ131057 VFM131057:VFN131057 UVQ131057:UVR131057 ULU131057:ULV131057 UBY131057:UBZ131057 TSC131057:TSD131057 TIG131057:TIH131057 SYK131057:SYL131057 SOO131057:SOP131057 SES131057:SET131057 RUW131057:RUX131057 RLA131057:RLB131057 RBE131057:RBF131057 QRI131057:QRJ131057 QHM131057:QHN131057 PXQ131057:PXR131057 PNU131057:PNV131057 PDY131057:PDZ131057 OUC131057:OUD131057 OKG131057:OKH131057 OAK131057:OAL131057 NQO131057:NQP131057 NGS131057:NGT131057 MWW131057:MWX131057 MNA131057:MNB131057 MDE131057:MDF131057 LTI131057:LTJ131057 LJM131057:LJN131057 KZQ131057:KZR131057 KPU131057:KPV131057 KFY131057:KFZ131057 JWC131057:JWD131057 JMG131057:JMH131057 JCK131057:JCL131057 ISO131057:ISP131057 IIS131057:IIT131057 HYW131057:HYX131057 HPA131057:HPB131057 HFE131057:HFF131057 GVI131057:GVJ131057 GLM131057:GLN131057 GBQ131057:GBR131057 FRU131057:FRV131057 FHY131057:FHZ131057 EYC131057:EYD131057 EOG131057:EOH131057 EEK131057:EEL131057 DUO131057:DUP131057 DKS131057:DKT131057 DAW131057:DAX131057 CRA131057:CRB131057 CHE131057:CHF131057 BXI131057:BXJ131057 BNM131057:BNN131057 BDQ131057:BDR131057 ATU131057:ATV131057 AJY131057:AJZ131057 AAC131057:AAD131057 QG131057:QH131057 GK131057:GL131057 WSW65521:WSX65521 WJA65521:WJB65521 VZE65521:VZF65521 VPI65521:VPJ65521 VFM65521:VFN65521 UVQ65521:UVR65521 ULU65521:ULV65521 UBY65521:UBZ65521 TSC65521:TSD65521 TIG65521:TIH65521 SYK65521:SYL65521 SOO65521:SOP65521 SES65521:SET65521 RUW65521:RUX65521 RLA65521:RLB65521 RBE65521:RBF65521 QRI65521:QRJ65521 QHM65521:QHN65521 PXQ65521:PXR65521 PNU65521:PNV65521 PDY65521:PDZ65521 OUC65521:OUD65521 OKG65521:OKH65521 OAK65521:OAL65521 NQO65521:NQP65521 NGS65521:NGT65521 MWW65521:MWX65521 MNA65521:MNB65521 MDE65521:MDF65521 LTI65521:LTJ65521 LJM65521:LJN65521 KZQ65521:KZR65521 KPU65521:KPV65521 KFY65521:KFZ65521 JWC65521:JWD65521 JMG65521:JMH65521 JCK65521:JCL65521 ISO65521:ISP65521 IIS65521:IIT65521 HYW65521:HYX65521 HPA65521:HPB65521 HFE65521:HFF65521 GVI65521:GVJ65521 GLM65521:GLN65521 GBQ65521:GBR65521 FRU65521:FRV65521 FHY65521:FHZ65521 EYC65521:EYD65521 EOG65521:EOH65521 EEK65521:EEL65521 DUO65521:DUP65521 DKS65521:DKT65521 DAW65521:DAX65521 CRA65521:CRB65521 CHE65521:CHF65521 BXI65521:BXJ65521 BNM65521:BNN65521 BDQ65521:BDR65521 ATU65521:ATV65521 AJY65521:AJZ65521 AAC65521:AAD65521 QG65521:QH65521 GK65521:GL65521</xm:sqref>
        </x14:dataValidation>
        <x14:dataValidation type="list" allowBlank="1" showInputMessage="1" showErrorMessage="1" xr:uid="{B0A1E8DE-A7BE-4F62-A94D-53B68D946BE1}">
          <x14:formula1>
            <xm:f>#REF!</xm:f>
          </x14:formula1>
          <xm:sqref>GN65521 WSZ983047:WSZ983049 WJD983047:WJD983049 VZH983047:VZH983049 VPL983047:VPL983049 VFP983047:VFP983049 UVT983047:UVT983049 ULX983047:ULX983049 UCB983047:UCB983049 TSF983047:TSF983049 TIJ983047:TIJ983049 SYN983047:SYN983049 SOR983047:SOR983049 SEV983047:SEV983049 RUZ983047:RUZ983049 RLD983047:RLD983049 RBH983047:RBH983049 QRL983047:QRL983049 QHP983047:QHP983049 PXT983047:PXT983049 PNX983047:PNX983049 PEB983047:PEB983049 OUF983047:OUF983049 OKJ983047:OKJ983049 OAN983047:OAN983049 NQR983047:NQR983049 NGV983047:NGV983049 MWZ983047:MWZ983049 MND983047:MND983049 MDH983047:MDH983049 LTL983047:LTL983049 LJP983047:LJP983049 KZT983047:KZT983049 KPX983047:KPX983049 KGB983047:KGB983049 JWF983047:JWF983049 JMJ983047:JMJ983049 JCN983047:JCN983049 ISR983047:ISR983049 IIV983047:IIV983049 HYZ983047:HYZ983049 HPD983047:HPD983049 HFH983047:HFH983049 GVL983047:GVL983049 GLP983047:GLP983049 GBT983047:GBT983049 FRX983047:FRX983049 FIB983047:FIB983049 EYF983047:EYF983049 EOJ983047:EOJ983049 EEN983047:EEN983049 DUR983047:DUR983049 DKV983047:DKV983049 DAZ983047:DAZ983049 CRD983047:CRD983049 CHH983047:CHH983049 BXL983047:BXL983049 BNP983047:BNP983049 BDT983047:BDT983049 ATX983047:ATX983049 AKB983047:AKB983049 AAF983047:AAF983049 QJ983047:QJ983049 GN983047:GN983049 WSZ917511:WSZ917513 WJD917511:WJD917513 VZH917511:VZH917513 VPL917511:VPL917513 VFP917511:VFP917513 UVT917511:UVT917513 ULX917511:ULX917513 UCB917511:UCB917513 TSF917511:TSF917513 TIJ917511:TIJ917513 SYN917511:SYN917513 SOR917511:SOR917513 SEV917511:SEV917513 RUZ917511:RUZ917513 RLD917511:RLD917513 RBH917511:RBH917513 QRL917511:QRL917513 QHP917511:QHP917513 PXT917511:PXT917513 PNX917511:PNX917513 PEB917511:PEB917513 OUF917511:OUF917513 OKJ917511:OKJ917513 OAN917511:OAN917513 NQR917511:NQR917513 NGV917511:NGV917513 MWZ917511:MWZ917513 MND917511:MND917513 MDH917511:MDH917513 LTL917511:LTL917513 LJP917511:LJP917513 KZT917511:KZT917513 KPX917511:KPX917513 KGB917511:KGB917513 JWF917511:JWF917513 JMJ917511:JMJ917513 JCN917511:JCN917513 ISR917511:ISR917513 IIV917511:IIV917513 HYZ917511:HYZ917513 HPD917511:HPD917513 HFH917511:HFH917513 GVL917511:GVL917513 GLP917511:GLP917513 GBT917511:GBT917513 FRX917511:FRX917513 FIB917511:FIB917513 EYF917511:EYF917513 EOJ917511:EOJ917513 EEN917511:EEN917513 DUR917511:DUR917513 DKV917511:DKV917513 DAZ917511:DAZ917513 CRD917511:CRD917513 CHH917511:CHH917513 BXL917511:BXL917513 BNP917511:BNP917513 BDT917511:BDT917513 ATX917511:ATX917513 AKB917511:AKB917513 AAF917511:AAF917513 QJ917511:QJ917513 GN917511:GN917513 WSZ851975:WSZ851977 WJD851975:WJD851977 VZH851975:VZH851977 VPL851975:VPL851977 VFP851975:VFP851977 UVT851975:UVT851977 ULX851975:ULX851977 UCB851975:UCB851977 TSF851975:TSF851977 TIJ851975:TIJ851977 SYN851975:SYN851977 SOR851975:SOR851977 SEV851975:SEV851977 RUZ851975:RUZ851977 RLD851975:RLD851977 RBH851975:RBH851977 QRL851975:QRL851977 QHP851975:QHP851977 PXT851975:PXT851977 PNX851975:PNX851977 PEB851975:PEB851977 OUF851975:OUF851977 OKJ851975:OKJ851977 OAN851975:OAN851977 NQR851975:NQR851977 NGV851975:NGV851977 MWZ851975:MWZ851977 MND851975:MND851977 MDH851975:MDH851977 LTL851975:LTL851977 LJP851975:LJP851977 KZT851975:KZT851977 KPX851975:KPX851977 KGB851975:KGB851977 JWF851975:JWF851977 JMJ851975:JMJ851977 JCN851975:JCN851977 ISR851975:ISR851977 IIV851975:IIV851977 HYZ851975:HYZ851977 HPD851975:HPD851977 HFH851975:HFH851977 GVL851975:GVL851977 GLP851975:GLP851977 GBT851975:GBT851977 FRX851975:FRX851977 FIB851975:FIB851977 EYF851975:EYF851977 EOJ851975:EOJ851977 EEN851975:EEN851977 DUR851975:DUR851977 DKV851975:DKV851977 DAZ851975:DAZ851977 CRD851975:CRD851977 CHH851975:CHH851977 BXL851975:BXL851977 BNP851975:BNP851977 BDT851975:BDT851977 ATX851975:ATX851977 AKB851975:AKB851977 AAF851975:AAF851977 QJ851975:QJ851977 GN851975:GN851977 WSZ786439:WSZ786441 WJD786439:WJD786441 VZH786439:VZH786441 VPL786439:VPL786441 VFP786439:VFP786441 UVT786439:UVT786441 ULX786439:ULX786441 UCB786439:UCB786441 TSF786439:TSF786441 TIJ786439:TIJ786441 SYN786439:SYN786441 SOR786439:SOR786441 SEV786439:SEV786441 RUZ786439:RUZ786441 RLD786439:RLD786441 RBH786439:RBH786441 QRL786439:QRL786441 QHP786439:QHP786441 PXT786439:PXT786441 PNX786439:PNX786441 PEB786439:PEB786441 OUF786439:OUF786441 OKJ786439:OKJ786441 OAN786439:OAN786441 NQR786439:NQR786441 NGV786439:NGV786441 MWZ786439:MWZ786441 MND786439:MND786441 MDH786439:MDH786441 LTL786439:LTL786441 LJP786439:LJP786441 KZT786439:KZT786441 KPX786439:KPX786441 KGB786439:KGB786441 JWF786439:JWF786441 JMJ786439:JMJ786441 JCN786439:JCN786441 ISR786439:ISR786441 IIV786439:IIV786441 HYZ786439:HYZ786441 HPD786439:HPD786441 HFH786439:HFH786441 GVL786439:GVL786441 GLP786439:GLP786441 GBT786439:GBT786441 FRX786439:FRX786441 FIB786439:FIB786441 EYF786439:EYF786441 EOJ786439:EOJ786441 EEN786439:EEN786441 DUR786439:DUR786441 DKV786439:DKV786441 DAZ786439:DAZ786441 CRD786439:CRD786441 CHH786439:CHH786441 BXL786439:BXL786441 BNP786439:BNP786441 BDT786439:BDT786441 ATX786439:ATX786441 AKB786439:AKB786441 AAF786439:AAF786441 QJ786439:QJ786441 GN786439:GN786441 WSZ720903:WSZ720905 WJD720903:WJD720905 VZH720903:VZH720905 VPL720903:VPL720905 VFP720903:VFP720905 UVT720903:UVT720905 ULX720903:ULX720905 UCB720903:UCB720905 TSF720903:TSF720905 TIJ720903:TIJ720905 SYN720903:SYN720905 SOR720903:SOR720905 SEV720903:SEV720905 RUZ720903:RUZ720905 RLD720903:RLD720905 RBH720903:RBH720905 QRL720903:QRL720905 QHP720903:QHP720905 PXT720903:PXT720905 PNX720903:PNX720905 PEB720903:PEB720905 OUF720903:OUF720905 OKJ720903:OKJ720905 OAN720903:OAN720905 NQR720903:NQR720905 NGV720903:NGV720905 MWZ720903:MWZ720905 MND720903:MND720905 MDH720903:MDH720905 LTL720903:LTL720905 LJP720903:LJP720905 KZT720903:KZT720905 KPX720903:KPX720905 KGB720903:KGB720905 JWF720903:JWF720905 JMJ720903:JMJ720905 JCN720903:JCN720905 ISR720903:ISR720905 IIV720903:IIV720905 HYZ720903:HYZ720905 HPD720903:HPD720905 HFH720903:HFH720905 GVL720903:GVL720905 GLP720903:GLP720905 GBT720903:GBT720905 FRX720903:FRX720905 FIB720903:FIB720905 EYF720903:EYF720905 EOJ720903:EOJ720905 EEN720903:EEN720905 DUR720903:DUR720905 DKV720903:DKV720905 DAZ720903:DAZ720905 CRD720903:CRD720905 CHH720903:CHH720905 BXL720903:BXL720905 BNP720903:BNP720905 BDT720903:BDT720905 ATX720903:ATX720905 AKB720903:AKB720905 AAF720903:AAF720905 QJ720903:QJ720905 GN720903:GN720905 WSZ655367:WSZ655369 WJD655367:WJD655369 VZH655367:VZH655369 VPL655367:VPL655369 VFP655367:VFP655369 UVT655367:UVT655369 ULX655367:ULX655369 UCB655367:UCB655369 TSF655367:TSF655369 TIJ655367:TIJ655369 SYN655367:SYN655369 SOR655367:SOR655369 SEV655367:SEV655369 RUZ655367:RUZ655369 RLD655367:RLD655369 RBH655367:RBH655369 QRL655367:QRL655369 QHP655367:QHP655369 PXT655367:PXT655369 PNX655367:PNX655369 PEB655367:PEB655369 OUF655367:OUF655369 OKJ655367:OKJ655369 OAN655367:OAN655369 NQR655367:NQR655369 NGV655367:NGV655369 MWZ655367:MWZ655369 MND655367:MND655369 MDH655367:MDH655369 LTL655367:LTL655369 LJP655367:LJP655369 KZT655367:KZT655369 KPX655367:KPX655369 KGB655367:KGB655369 JWF655367:JWF655369 JMJ655367:JMJ655369 JCN655367:JCN655369 ISR655367:ISR655369 IIV655367:IIV655369 HYZ655367:HYZ655369 HPD655367:HPD655369 HFH655367:HFH655369 GVL655367:GVL655369 GLP655367:GLP655369 GBT655367:GBT655369 FRX655367:FRX655369 FIB655367:FIB655369 EYF655367:EYF655369 EOJ655367:EOJ655369 EEN655367:EEN655369 DUR655367:DUR655369 DKV655367:DKV655369 DAZ655367:DAZ655369 CRD655367:CRD655369 CHH655367:CHH655369 BXL655367:BXL655369 BNP655367:BNP655369 BDT655367:BDT655369 ATX655367:ATX655369 AKB655367:AKB655369 AAF655367:AAF655369 QJ655367:QJ655369 GN655367:GN655369 WSZ589831:WSZ589833 WJD589831:WJD589833 VZH589831:VZH589833 VPL589831:VPL589833 VFP589831:VFP589833 UVT589831:UVT589833 ULX589831:ULX589833 UCB589831:UCB589833 TSF589831:TSF589833 TIJ589831:TIJ589833 SYN589831:SYN589833 SOR589831:SOR589833 SEV589831:SEV589833 RUZ589831:RUZ589833 RLD589831:RLD589833 RBH589831:RBH589833 QRL589831:QRL589833 QHP589831:QHP589833 PXT589831:PXT589833 PNX589831:PNX589833 PEB589831:PEB589833 OUF589831:OUF589833 OKJ589831:OKJ589833 OAN589831:OAN589833 NQR589831:NQR589833 NGV589831:NGV589833 MWZ589831:MWZ589833 MND589831:MND589833 MDH589831:MDH589833 LTL589831:LTL589833 LJP589831:LJP589833 KZT589831:KZT589833 KPX589831:KPX589833 KGB589831:KGB589833 JWF589831:JWF589833 JMJ589831:JMJ589833 JCN589831:JCN589833 ISR589831:ISR589833 IIV589831:IIV589833 HYZ589831:HYZ589833 HPD589831:HPD589833 HFH589831:HFH589833 GVL589831:GVL589833 GLP589831:GLP589833 GBT589831:GBT589833 FRX589831:FRX589833 FIB589831:FIB589833 EYF589831:EYF589833 EOJ589831:EOJ589833 EEN589831:EEN589833 DUR589831:DUR589833 DKV589831:DKV589833 DAZ589831:DAZ589833 CRD589831:CRD589833 CHH589831:CHH589833 BXL589831:BXL589833 BNP589831:BNP589833 BDT589831:BDT589833 ATX589831:ATX589833 AKB589831:AKB589833 AAF589831:AAF589833 QJ589831:QJ589833 GN589831:GN589833 WSZ524295:WSZ524297 WJD524295:WJD524297 VZH524295:VZH524297 VPL524295:VPL524297 VFP524295:VFP524297 UVT524295:UVT524297 ULX524295:ULX524297 UCB524295:UCB524297 TSF524295:TSF524297 TIJ524295:TIJ524297 SYN524295:SYN524297 SOR524295:SOR524297 SEV524295:SEV524297 RUZ524295:RUZ524297 RLD524295:RLD524297 RBH524295:RBH524297 QRL524295:QRL524297 QHP524295:QHP524297 PXT524295:PXT524297 PNX524295:PNX524297 PEB524295:PEB524297 OUF524295:OUF524297 OKJ524295:OKJ524297 OAN524295:OAN524297 NQR524295:NQR524297 NGV524295:NGV524297 MWZ524295:MWZ524297 MND524295:MND524297 MDH524295:MDH524297 LTL524295:LTL524297 LJP524295:LJP524297 KZT524295:KZT524297 KPX524295:KPX524297 KGB524295:KGB524297 JWF524295:JWF524297 JMJ524295:JMJ524297 JCN524295:JCN524297 ISR524295:ISR524297 IIV524295:IIV524297 HYZ524295:HYZ524297 HPD524295:HPD524297 HFH524295:HFH524297 GVL524295:GVL524297 GLP524295:GLP524297 GBT524295:GBT524297 FRX524295:FRX524297 FIB524295:FIB524297 EYF524295:EYF524297 EOJ524295:EOJ524297 EEN524295:EEN524297 DUR524295:DUR524297 DKV524295:DKV524297 DAZ524295:DAZ524297 CRD524295:CRD524297 CHH524295:CHH524297 BXL524295:BXL524297 BNP524295:BNP524297 BDT524295:BDT524297 ATX524295:ATX524297 AKB524295:AKB524297 AAF524295:AAF524297 QJ524295:QJ524297 GN524295:GN524297 WSZ458759:WSZ458761 WJD458759:WJD458761 VZH458759:VZH458761 VPL458759:VPL458761 VFP458759:VFP458761 UVT458759:UVT458761 ULX458759:ULX458761 UCB458759:UCB458761 TSF458759:TSF458761 TIJ458759:TIJ458761 SYN458759:SYN458761 SOR458759:SOR458761 SEV458759:SEV458761 RUZ458759:RUZ458761 RLD458759:RLD458761 RBH458759:RBH458761 QRL458759:QRL458761 QHP458759:QHP458761 PXT458759:PXT458761 PNX458759:PNX458761 PEB458759:PEB458761 OUF458759:OUF458761 OKJ458759:OKJ458761 OAN458759:OAN458761 NQR458759:NQR458761 NGV458759:NGV458761 MWZ458759:MWZ458761 MND458759:MND458761 MDH458759:MDH458761 LTL458759:LTL458761 LJP458759:LJP458761 KZT458759:KZT458761 KPX458759:KPX458761 KGB458759:KGB458761 JWF458759:JWF458761 JMJ458759:JMJ458761 JCN458759:JCN458761 ISR458759:ISR458761 IIV458759:IIV458761 HYZ458759:HYZ458761 HPD458759:HPD458761 HFH458759:HFH458761 GVL458759:GVL458761 GLP458759:GLP458761 GBT458759:GBT458761 FRX458759:FRX458761 FIB458759:FIB458761 EYF458759:EYF458761 EOJ458759:EOJ458761 EEN458759:EEN458761 DUR458759:DUR458761 DKV458759:DKV458761 DAZ458759:DAZ458761 CRD458759:CRD458761 CHH458759:CHH458761 BXL458759:BXL458761 BNP458759:BNP458761 BDT458759:BDT458761 ATX458759:ATX458761 AKB458759:AKB458761 AAF458759:AAF458761 QJ458759:QJ458761 GN458759:GN458761 WSZ393223:WSZ393225 WJD393223:WJD393225 VZH393223:VZH393225 VPL393223:VPL393225 VFP393223:VFP393225 UVT393223:UVT393225 ULX393223:ULX393225 UCB393223:UCB393225 TSF393223:TSF393225 TIJ393223:TIJ393225 SYN393223:SYN393225 SOR393223:SOR393225 SEV393223:SEV393225 RUZ393223:RUZ393225 RLD393223:RLD393225 RBH393223:RBH393225 QRL393223:QRL393225 QHP393223:QHP393225 PXT393223:PXT393225 PNX393223:PNX393225 PEB393223:PEB393225 OUF393223:OUF393225 OKJ393223:OKJ393225 OAN393223:OAN393225 NQR393223:NQR393225 NGV393223:NGV393225 MWZ393223:MWZ393225 MND393223:MND393225 MDH393223:MDH393225 LTL393223:LTL393225 LJP393223:LJP393225 KZT393223:KZT393225 KPX393223:KPX393225 KGB393223:KGB393225 JWF393223:JWF393225 JMJ393223:JMJ393225 JCN393223:JCN393225 ISR393223:ISR393225 IIV393223:IIV393225 HYZ393223:HYZ393225 HPD393223:HPD393225 HFH393223:HFH393225 GVL393223:GVL393225 GLP393223:GLP393225 GBT393223:GBT393225 FRX393223:FRX393225 FIB393223:FIB393225 EYF393223:EYF393225 EOJ393223:EOJ393225 EEN393223:EEN393225 DUR393223:DUR393225 DKV393223:DKV393225 DAZ393223:DAZ393225 CRD393223:CRD393225 CHH393223:CHH393225 BXL393223:BXL393225 BNP393223:BNP393225 BDT393223:BDT393225 ATX393223:ATX393225 AKB393223:AKB393225 AAF393223:AAF393225 QJ393223:QJ393225 GN393223:GN393225 WSZ327687:WSZ327689 WJD327687:WJD327689 VZH327687:VZH327689 VPL327687:VPL327689 VFP327687:VFP327689 UVT327687:UVT327689 ULX327687:ULX327689 UCB327687:UCB327689 TSF327687:TSF327689 TIJ327687:TIJ327689 SYN327687:SYN327689 SOR327687:SOR327689 SEV327687:SEV327689 RUZ327687:RUZ327689 RLD327687:RLD327689 RBH327687:RBH327689 QRL327687:QRL327689 QHP327687:QHP327689 PXT327687:PXT327689 PNX327687:PNX327689 PEB327687:PEB327689 OUF327687:OUF327689 OKJ327687:OKJ327689 OAN327687:OAN327689 NQR327687:NQR327689 NGV327687:NGV327689 MWZ327687:MWZ327689 MND327687:MND327689 MDH327687:MDH327689 LTL327687:LTL327689 LJP327687:LJP327689 KZT327687:KZT327689 KPX327687:KPX327689 KGB327687:KGB327689 JWF327687:JWF327689 JMJ327687:JMJ327689 JCN327687:JCN327689 ISR327687:ISR327689 IIV327687:IIV327689 HYZ327687:HYZ327689 HPD327687:HPD327689 HFH327687:HFH327689 GVL327687:GVL327689 GLP327687:GLP327689 GBT327687:GBT327689 FRX327687:FRX327689 FIB327687:FIB327689 EYF327687:EYF327689 EOJ327687:EOJ327689 EEN327687:EEN327689 DUR327687:DUR327689 DKV327687:DKV327689 DAZ327687:DAZ327689 CRD327687:CRD327689 CHH327687:CHH327689 BXL327687:BXL327689 BNP327687:BNP327689 BDT327687:BDT327689 ATX327687:ATX327689 AKB327687:AKB327689 AAF327687:AAF327689 QJ327687:QJ327689 GN327687:GN327689 WSZ262151:WSZ262153 WJD262151:WJD262153 VZH262151:VZH262153 VPL262151:VPL262153 VFP262151:VFP262153 UVT262151:UVT262153 ULX262151:ULX262153 UCB262151:UCB262153 TSF262151:TSF262153 TIJ262151:TIJ262153 SYN262151:SYN262153 SOR262151:SOR262153 SEV262151:SEV262153 RUZ262151:RUZ262153 RLD262151:RLD262153 RBH262151:RBH262153 QRL262151:QRL262153 QHP262151:QHP262153 PXT262151:PXT262153 PNX262151:PNX262153 PEB262151:PEB262153 OUF262151:OUF262153 OKJ262151:OKJ262153 OAN262151:OAN262153 NQR262151:NQR262153 NGV262151:NGV262153 MWZ262151:MWZ262153 MND262151:MND262153 MDH262151:MDH262153 LTL262151:LTL262153 LJP262151:LJP262153 KZT262151:KZT262153 KPX262151:KPX262153 KGB262151:KGB262153 JWF262151:JWF262153 JMJ262151:JMJ262153 JCN262151:JCN262153 ISR262151:ISR262153 IIV262151:IIV262153 HYZ262151:HYZ262153 HPD262151:HPD262153 HFH262151:HFH262153 GVL262151:GVL262153 GLP262151:GLP262153 GBT262151:GBT262153 FRX262151:FRX262153 FIB262151:FIB262153 EYF262151:EYF262153 EOJ262151:EOJ262153 EEN262151:EEN262153 DUR262151:DUR262153 DKV262151:DKV262153 DAZ262151:DAZ262153 CRD262151:CRD262153 CHH262151:CHH262153 BXL262151:BXL262153 BNP262151:BNP262153 BDT262151:BDT262153 ATX262151:ATX262153 AKB262151:AKB262153 AAF262151:AAF262153 QJ262151:QJ262153 GN262151:GN262153 WSZ196615:WSZ196617 WJD196615:WJD196617 VZH196615:VZH196617 VPL196615:VPL196617 VFP196615:VFP196617 UVT196615:UVT196617 ULX196615:ULX196617 UCB196615:UCB196617 TSF196615:TSF196617 TIJ196615:TIJ196617 SYN196615:SYN196617 SOR196615:SOR196617 SEV196615:SEV196617 RUZ196615:RUZ196617 RLD196615:RLD196617 RBH196615:RBH196617 QRL196615:QRL196617 QHP196615:QHP196617 PXT196615:PXT196617 PNX196615:PNX196617 PEB196615:PEB196617 OUF196615:OUF196617 OKJ196615:OKJ196617 OAN196615:OAN196617 NQR196615:NQR196617 NGV196615:NGV196617 MWZ196615:MWZ196617 MND196615:MND196617 MDH196615:MDH196617 LTL196615:LTL196617 LJP196615:LJP196617 KZT196615:KZT196617 KPX196615:KPX196617 KGB196615:KGB196617 JWF196615:JWF196617 JMJ196615:JMJ196617 JCN196615:JCN196617 ISR196615:ISR196617 IIV196615:IIV196617 HYZ196615:HYZ196617 HPD196615:HPD196617 HFH196615:HFH196617 GVL196615:GVL196617 GLP196615:GLP196617 GBT196615:GBT196617 FRX196615:FRX196617 FIB196615:FIB196617 EYF196615:EYF196617 EOJ196615:EOJ196617 EEN196615:EEN196617 DUR196615:DUR196617 DKV196615:DKV196617 DAZ196615:DAZ196617 CRD196615:CRD196617 CHH196615:CHH196617 BXL196615:BXL196617 BNP196615:BNP196617 BDT196615:BDT196617 ATX196615:ATX196617 AKB196615:AKB196617 AAF196615:AAF196617 QJ196615:QJ196617 GN196615:GN196617 WSZ131079:WSZ131081 WJD131079:WJD131081 VZH131079:VZH131081 VPL131079:VPL131081 VFP131079:VFP131081 UVT131079:UVT131081 ULX131079:ULX131081 UCB131079:UCB131081 TSF131079:TSF131081 TIJ131079:TIJ131081 SYN131079:SYN131081 SOR131079:SOR131081 SEV131079:SEV131081 RUZ131079:RUZ131081 RLD131079:RLD131081 RBH131079:RBH131081 QRL131079:QRL131081 QHP131079:QHP131081 PXT131079:PXT131081 PNX131079:PNX131081 PEB131079:PEB131081 OUF131079:OUF131081 OKJ131079:OKJ131081 OAN131079:OAN131081 NQR131079:NQR131081 NGV131079:NGV131081 MWZ131079:MWZ131081 MND131079:MND131081 MDH131079:MDH131081 LTL131079:LTL131081 LJP131079:LJP131081 KZT131079:KZT131081 KPX131079:KPX131081 KGB131079:KGB131081 JWF131079:JWF131081 JMJ131079:JMJ131081 JCN131079:JCN131081 ISR131079:ISR131081 IIV131079:IIV131081 HYZ131079:HYZ131081 HPD131079:HPD131081 HFH131079:HFH131081 GVL131079:GVL131081 GLP131079:GLP131081 GBT131079:GBT131081 FRX131079:FRX131081 FIB131079:FIB131081 EYF131079:EYF131081 EOJ131079:EOJ131081 EEN131079:EEN131081 DUR131079:DUR131081 DKV131079:DKV131081 DAZ131079:DAZ131081 CRD131079:CRD131081 CHH131079:CHH131081 BXL131079:BXL131081 BNP131079:BNP131081 BDT131079:BDT131081 ATX131079:ATX131081 AKB131079:AKB131081 AAF131079:AAF131081 QJ131079:QJ131081 GN131079:GN131081 WSZ65543:WSZ65545 WJD65543:WJD65545 VZH65543:VZH65545 VPL65543:VPL65545 VFP65543:VFP65545 UVT65543:UVT65545 ULX65543:ULX65545 UCB65543:UCB65545 TSF65543:TSF65545 TIJ65543:TIJ65545 SYN65543:SYN65545 SOR65543:SOR65545 SEV65543:SEV65545 RUZ65543:RUZ65545 RLD65543:RLD65545 RBH65543:RBH65545 QRL65543:QRL65545 QHP65543:QHP65545 PXT65543:PXT65545 PNX65543:PNX65545 PEB65543:PEB65545 OUF65543:OUF65545 OKJ65543:OKJ65545 OAN65543:OAN65545 NQR65543:NQR65545 NGV65543:NGV65545 MWZ65543:MWZ65545 MND65543:MND65545 MDH65543:MDH65545 LTL65543:LTL65545 LJP65543:LJP65545 KZT65543:KZT65545 KPX65543:KPX65545 KGB65543:KGB65545 JWF65543:JWF65545 JMJ65543:JMJ65545 JCN65543:JCN65545 ISR65543:ISR65545 IIV65543:IIV65545 HYZ65543:HYZ65545 HPD65543:HPD65545 HFH65543:HFH65545 GVL65543:GVL65545 GLP65543:GLP65545 GBT65543:GBT65545 FRX65543:FRX65545 FIB65543:FIB65545 EYF65543:EYF65545 EOJ65543:EOJ65545 EEN65543:EEN65545 DUR65543:DUR65545 DKV65543:DKV65545 DAZ65543:DAZ65545 CRD65543:CRD65545 CHH65543:CHH65545 BXL65543:BXL65545 BNP65543:BNP65545 BDT65543:BDT65545 ATX65543:ATX65545 AKB65543:AKB65545 AAF65543:AAF65545 QJ65543:QJ65545 GN65543:GN65545 WSZ983037 WJD983037 VZH983037 VPL983037 VFP983037 UVT983037 ULX983037 UCB983037 TSF983037 TIJ983037 SYN983037 SOR983037 SEV983037 RUZ983037 RLD983037 RBH983037 QRL983037 QHP983037 PXT983037 PNX983037 PEB983037 OUF983037 OKJ983037 OAN983037 NQR983037 NGV983037 MWZ983037 MND983037 MDH983037 LTL983037 LJP983037 KZT983037 KPX983037 KGB983037 JWF983037 JMJ983037 JCN983037 ISR983037 IIV983037 HYZ983037 HPD983037 HFH983037 GVL983037 GLP983037 GBT983037 FRX983037 FIB983037 EYF983037 EOJ983037 EEN983037 DUR983037 DKV983037 DAZ983037 CRD983037 CHH983037 BXL983037 BNP983037 BDT983037 ATX983037 AKB983037 AAF983037 QJ983037 GN983037 WSZ917501 WJD917501 VZH917501 VPL917501 VFP917501 UVT917501 ULX917501 UCB917501 TSF917501 TIJ917501 SYN917501 SOR917501 SEV917501 RUZ917501 RLD917501 RBH917501 QRL917501 QHP917501 PXT917501 PNX917501 PEB917501 OUF917501 OKJ917501 OAN917501 NQR917501 NGV917501 MWZ917501 MND917501 MDH917501 LTL917501 LJP917501 KZT917501 KPX917501 KGB917501 JWF917501 JMJ917501 JCN917501 ISR917501 IIV917501 HYZ917501 HPD917501 HFH917501 GVL917501 GLP917501 GBT917501 FRX917501 FIB917501 EYF917501 EOJ917501 EEN917501 DUR917501 DKV917501 DAZ917501 CRD917501 CHH917501 BXL917501 BNP917501 BDT917501 ATX917501 AKB917501 AAF917501 QJ917501 GN917501 WSZ851965 WJD851965 VZH851965 VPL851965 VFP851965 UVT851965 ULX851965 UCB851965 TSF851965 TIJ851965 SYN851965 SOR851965 SEV851965 RUZ851965 RLD851965 RBH851965 QRL851965 QHP851965 PXT851965 PNX851965 PEB851965 OUF851965 OKJ851965 OAN851965 NQR851965 NGV851965 MWZ851965 MND851965 MDH851965 LTL851965 LJP851965 KZT851965 KPX851965 KGB851965 JWF851965 JMJ851965 JCN851965 ISR851965 IIV851965 HYZ851965 HPD851965 HFH851965 GVL851965 GLP851965 GBT851965 FRX851965 FIB851965 EYF851965 EOJ851965 EEN851965 DUR851965 DKV851965 DAZ851965 CRD851965 CHH851965 BXL851965 BNP851965 BDT851965 ATX851965 AKB851965 AAF851965 QJ851965 GN851965 WSZ786429 WJD786429 VZH786429 VPL786429 VFP786429 UVT786429 ULX786429 UCB786429 TSF786429 TIJ786429 SYN786429 SOR786429 SEV786429 RUZ786429 RLD786429 RBH786429 QRL786429 QHP786429 PXT786429 PNX786429 PEB786429 OUF786429 OKJ786429 OAN786429 NQR786429 NGV786429 MWZ786429 MND786429 MDH786429 LTL786429 LJP786429 KZT786429 KPX786429 KGB786429 JWF786429 JMJ786429 JCN786429 ISR786429 IIV786429 HYZ786429 HPD786429 HFH786429 GVL786429 GLP786429 GBT786429 FRX786429 FIB786429 EYF786429 EOJ786429 EEN786429 DUR786429 DKV786429 DAZ786429 CRD786429 CHH786429 BXL786429 BNP786429 BDT786429 ATX786429 AKB786429 AAF786429 QJ786429 GN786429 WSZ720893 WJD720893 VZH720893 VPL720893 VFP720893 UVT720893 ULX720893 UCB720893 TSF720893 TIJ720893 SYN720893 SOR720893 SEV720893 RUZ720893 RLD720893 RBH720893 QRL720893 QHP720893 PXT720893 PNX720893 PEB720893 OUF720893 OKJ720893 OAN720893 NQR720893 NGV720893 MWZ720893 MND720893 MDH720893 LTL720893 LJP720893 KZT720893 KPX720893 KGB720893 JWF720893 JMJ720893 JCN720893 ISR720893 IIV720893 HYZ720893 HPD720893 HFH720893 GVL720893 GLP720893 GBT720893 FRX720893 FIB720893 EYF720893 EOJ720893 EEN720893 DUR720893 DKV720893 DAZ720893 CRD720893 CHH720893 BXL720893 BNP720893 BDT720893 ATX720893 AKB720893 AAF720893 QJ720893 GN720893 WSZ655357 WJD655357 VZH655357 VPL655357 VFP655357 UVT655357 ULX655357 UCB655357 TSF655357 TIJ655357 SYN655357 SOR655357 SEV655357 RUZ655357 RLD655357 RBH655357 QRL655357 QHP655357 PXT655357 PNX655357 PEB655357 OUF655357 OKJ655357 OAN655357 NQR655357 NGV655357 MWZ655357 MND655357 MDH655357 LTL655357 LJP655357 KZT655357 KPX655357 KGB655357 JWF655357 JMJ655357 JCN655357 ISR655357 IIV655357 HYZ655357 HPD655357 HFH655357 GVL655357 GLP655357 GBT655357 FRX655357 FIB655357 EYF655357 EOJ655357 EEN655357 DUR655357 DKV655357 DAZ655357 CRD655357 CHH655357 BXL655357 BNP655357 BDT655357 ATX655357 AKB655357 AAF655357 QJ655357 GN655357 WSZ589821 WJD589821 VZH589821 VPL589821 VFP589821 UVT589821 ULX589821 UCB589821 TSF589821 TIJ589821 SYN589821 SOR589821 SEV589821 RUZ589821 RLD589821 RBH589821 QRL589821 QHP589821 PXT589821 PNX589821 PEB589821 OUF589821 OKJ589821 OAN589821 NQR589821 NGV589821 MWZ589821 MND589821 MDH589821 LTL589821 LJP589821 KZT589821 KPX589821 KGB589821 JWF589821 JMJ589821 JCN589821 ISR589821 IIV589821 HYZ589821 HPD589821 HFH589821 GVL589821 GLP589821 GBT589821 FRX589821 FIB589821 EYF589821 EOJ589821 EEN589821 DUR589821 DKV589821 DAZ589821 CRD589821 CHH589821 BXL589821 BNP589821 BDT589821 ATX589821 AKB589821 AAF589821 QJ589821 GN589821 WSZ524285 WJD524285 VZH524285 VPL524285 VFP524285 UVT524285 ULX524285 UCB524285 TSF524285 TIJ524285 SYN524285 SOR524285 SEV524285 RUZ524285 RLD524285 RBH524285 QRL524285 QHP524285 PXT524285 PNX524285 PEB524285 OUF524285 OKJ524285 OAN524285 NQR524285 NGV524285 MWZ524285 MND524285 MDH524285 LTL524285 LJP524285 KZT524285 KPX524285 KGB524285 JWF524285 JMJ524285 JCN524285 ISR524285 IIV524285 HYZ524285 HPD524285 HFH524285 GVL524285 GLP524285 GBT524285 FRX524285 FIB524285 EYF524285 EOJ524285 EEN524285 DUR524285 DKV524285 DAZ524285 CRD524285 CHH524285 BXL524285 BNP524285 BDT524285 ATX524285 AKB524285 AAF524285 QJ524285 GN524285 WSZ458749 WJD458749 VZH458749 VPL458749 VFP458749 UVT458749 ULX458749 UCB458749 TSF458749 TIJ458749 SYN458749 SOR458749 SEV458749 RUZ458749 RLD458749 RBH458749 QRL458749 QHP458749 PXT458749 PNX458749 PEB458749 OUF458749 OKJ458749 OAN458749 NQR458749 NGV458749 MWZ458749 MND458749 MDH458749 LTL458749 LJP458749 KZT458749 KPX458749 KGB458749 JWF458749 JMJ458749 JCN458749 ISR458749 IIV458749 HYZ458749 HPD458749 HFH458749 GVL458749 GLP458749 GBT458749 FRX458749 FIB458749 EYF458749 EOJ458749 EEN458749 DUR458749 DKV458749 DAZ458749 CRD458749 CHH458749 BXL458749 BNP458749 BDT458749 ATX458749 AKB458749 AAF458749 QJ458749 GN458749 WSZ393213 WJD393213 VZH393213 VPL393213 VFP393213 UVT393213 ULX393213 UCB393213 TSF393213 TIJ393213 SYN393213 SOR393213 SEV393213 RUZ393213 RLD393213 RBH393213 QRL393213 QHP393213 PXT393213 PNX393213 PEB393213 OUF393213 OKJ393213 OAN393213 NQR393213 NGV393213 MWZ393213 MND393213 MDH393213 LTL393213 LJP393213 KZT393213 KPX393213 KGB393213 JWF393213 JMJ393213 JCN393213 ISR393213 IIV393213 HYZ393213 HPD393213 HFH393213 GVL393213 GLP393213 GBT393213 FRX393213 FIB393213 EYF393213 EOJ393213 EEN393213 DUR393213 DKV393213 DAZ393213 CRD393213 CHH393213 BXL393213 BNP393213 BDT393213 ATX393213 AKB393213 AAF393213 QJ393213 GN393213 WSZ327677 WJD327677 VZH327677 VPL327677 VFP327677 UVT327677 ULX327677 UCB327677 TSF327677 TIJ327677 SYN327677 SOR327677 SEV327677 RUZ327677 RLD327677 RBH327677 QRL327677 QHP327677 PXT327677 PNX327677 PEB327677 OUF327677 OKJ327677 OAN327677 NQR327677 NGV327677 MWZ327677 MND327677 MDH327677 LTL327677 LJP327677 KZT327677 KPX327677 KGB327677 JWF327677 JMJ327677 JCN327677 ISR327677 IIV327677 HYZ327677 HPD327677 HFH327677 GVL327677 GLP327677 GBT327677 FRX327677 FIB327677 EYF327677 EOJ327677 EEN327677 DUR327677 DKV327677 DAZ327677 CRD327677 CHH327677 BXL327677 BNP327677 BDT327677 ATX327677 AKB327677 AAF327677 QJ327677 GN327677 WSZ262141 WJD262141 VZH262141 VPL262141 VFP262141 UVT262141 ULX262141 UCB262141 TSF262141 TIJ262141 SYN262141 SOR262141 SEV262141 RUZ262141 RLD262141 RBH262141 QRL262141 QHP262141 PXT262141 PNX262141 PEB262141 OUF262141 OKJ262141 OAN262141 NQR262141 NGV262141 MWZ262141 MND262141 MDH262141 LTL262141 LJP262141 KZT262141 KPX262141 KGB262141 JWF262141 JMJ262141 JCN262141 ISR262141 IIV262141 HYZ262141 HPD262141 HFH262141 GVL262141 GLP262141 GBT262141 FRX262141 FIB262141 EYF262141 EOJ262141 EEN262141 DUR262141 DKV262141 DAZ262141 CRD262141 CHH262141 BXL262141 BNP262141 BDT262141 ATX262141 AKB262141 AAF262141 QJ262141 GN262141 WSZ196605 WJD196605 VZH196605 VPL196605 VFP196605 UVT196605 ULX196605 UCB196605 TSF196605 TIJ196605 SYN196605 SOR196605 SEV196605 RUZ196605 RLD196605 RBH196605 QRL196605 QHP196605 PXT196605 PNX196605 PEB196605 OUF196605 OKJ196605 OAN196605 NQR196605 NGV196605 MWZ196605 MND196605 MDH196605 LTL196605 LJP196605 KZT196605 KPX196605 KGB196605 JWF196605 JMJ196605 JCN196605 ISR196605 IIV196605 HYZ196605 HPD196605 HFH196605 GVL196605 GLP196605 GBT196605 FRX196605 FIB196605 EYF196605 EOJ196605 EEN196605 DUR196605 DKV196605 DAZ196605 CRD196605 CHH196605 BXL196605 BNP196605 BDT196605 ATX196605 AKB196605 AAF196605 QJ196605 GN196605 WSZ131069 WJD131069 VZH131069 VPL131069 VFP131069 UVT131069 ULX131069 UCB131069 TSF131069 TIJ131069 SYN131069 SOR131069 SEV131069 RUZ131069 RLD131069 RBH131069 QRL131069 QHP131069 PXT131069 PNX131069 PEB131069 OUF131069 OKJ131069 OAN131069 NQR131069 NGV131069 MWZ131069 MND131069 MDH131069 LTL131069 LJP131069 KZT131069 KPX131069 KGB131069 JWF131069 JMJ131069 JCN131069 ISR131069 IIV131069 HYZ131069 HPD131069 HFH131069 GVL131069 GLP131069 GBT131069 FRX131069 FIB131069 EYF131069 EOJ131069 EEN131069 DUR131069 DKV131069 DAZ131069 CRD131069 CHH131069 BXL131069 BNP131069 BDT131069 ATX131069 AKB131069 AAF131069 QJ131069 GN131069 WSZ65533 WJD65533 VZH65533 VPL65533 VFP65533 UVT65533 ULX65533 UCB65533 TSF65533 TIJ65533 SYN65533 SOR65533 SEV65533 RUZ65533 RLD65533 RBH65533 QRL65533 QHP65533 PXT65533 PNX65533 PEB65533 OUF65533 OKJ65533 OAN65533 NQR65533 NGV65533 MWZ65533 MND65533 MDH65533 LTL65533 LJP65533 KZT65533 KPX65533 KGB65533 JWF65533 JMJ65533 JCN65533 ISR65533 IIV65533 HYZ65533 HPD65533 HFH65533 GVL65533 GLP65533 GBT65533 FRX65533 FIB65533 EYF65533 EOJ65533 EEN65533 DUR65533 DKV65533 DAZ65533 CRD65533 CHH65533 BXL65533 BNP65533 BDT65533 ATX65533 AKB65533 AAF65533 QJ65533 GN65533 WSZ983039:WSZ983045 WJD983039:WJD983045 VZH983039:VZH983045 VPL983039:VPL983045 VFP983039:VFP983045 UVT983039:UVT983045 ULX983039:ULX983045 UCB983039:UCB983045 TSF983039:TSF983045 TIJ983039:TIJ983045 SYN983039:SYN983045 SOR983039:SOR983045 SEV983039:SEV983045 RUZ983039:RUZ983045 RLD983039:RLD983045 RBH983039:RBH983045 QRL983039:QRL983045 QHP983039:QHP983045 PXT983039:PXT983045 PNX983039:PNX983045 PEB983039:PEB983045 OUF983039:OUF983045 OKJ983039:OKJ983045 OAN983039:OAN983045 NQR983039:NQR983045 NGV983039:NGV983045 MWZ983039:MWZ983045 MND983039:MND983045 MDH983039:MDH983045 LTL983039:LTL983045 LJP983039:LJP983045 KZT983039:KZT983045 KPX983039:KPX983045 KGB983039:KGB983045 JWF983039:JWF983045 JMJ983039:JMJ983045 JCN983039:JCN983045 ISR983039:ISR983045 IIV983039:IIV983045 HYZ983039:HYZ983045 HPD983039:HPD983045 HFH983039:HFH983045 GVL983039:GVL983045 GLP983039:GLP983045 GBT983039:GBT983045 FRX983039:FRX983045 FIB983039:FIB983045 EYF983039:EYF983045 EOJ983039:EOJ983045 EEN983039:EEN983045 DUR983039:DUR983045 DKV983039:DKV983045 DAZ983039:DAZ983045 CRD983039:CRD983045 CHH983039:CHH983045 BXL983039:BXL983045 BNP983039:BNP983045 BDT983039:BDT983045 ATX983039:ATX983045 AKB983039:AKB983045 AAF983039:AAF983045 QJ983039:QJ983045 GN983039:GN983045 WSZ917503:WSZ917509 WJD917503:WJD917509 VZH917503:VZH917509 VPL917503:VPL917509 VFP917503:VFP917509 UVT917503:UVT917509 ULX917503:ULX917509 UCB917503:UCB917509 TSF917503:TSF917509 TIJ917503:TIJ917509 SYN917503:SYN917509 SOR917503:SOR917509 SEV917503:SEV917509 RUZ917503:RUZ917509 RLD917503:RLD917509 RBH917503:RBH917509 QRL917503:QRL917509 QHP917503:QHP917509 PXT917503:PXT917509 PNX917503:PNX917509 PEB917503:PEB917509 OUF917503:OUF917509 OKJ917503:OKJ917509 OAN917503:OAN917509 NQR917503:NQR917509 NGV917503:NGV917509 MWZ917503:MWZ917509 MND917503:MND917509 MDH917503:MDH917509 LTL917503:LTL917509 LJP917503:LJP917509 KZT917503:KZT917509 KPX917503:KPX917509 KGB917503:KGB917509 JWF917503:JWF917509 JMJ917503:JMJ917509 JCN917503:JCN917509 ISR917503:ISR917509 IIV917503:IIV917509 HYZ917503:HYZ917509 HPD917503:HPD917509 HFH917503:HFH917509 GVL917503:GVL917509 GLP917503:GLP917509 GBT917503:GBT917509 FRX917503:FRX917509 FIB917503:FIB917509 EYF917503:EYF917509 EOJ917503:EOJ917509 EEN917503:EEN917509 DUR917503:DUR917509 DKV917503:DKV917509 DAZ917503:DAZ917509 CRD917503:CRD917509 CHH917503:CHH917509 BXL917503:BXL917509 BNP917503:BNP917509 BDT917503:BDT917509 ATX917503:ATX917509 AKB917503:AKB917509 AAF917503:AAF917509 QJ917503:QJ917509 GN917503:GN917509 WSZ851967:WSZ851973 WJD851967:WJD851973 VZH851967:VZH851973 VPL851967:VPL851973 VFP851967:VFP851973 UVT851967:UVT851973 ULX851967:ULX851973 UCB851967:UCB851973 TSF851967:TSF851973 TIJ851967:TIJ851973 SYN851967:SYN851973 SOR851967:SOR851973 SEV851967:SEV851973 RUZ851967:RUZ851973 RLD851967:RLD851973 RBH851967:RBH851973 QRL851967:QRL851973 QHP851967:QHP851973 PXT851967:PXT851973 PNX851967:PNX851973 PEB851967:PEB851973 OUF851967:OUF851973 OKJ851967:OKJ851973 OAN851967:OAN851973 NQR851967:NQR851973 NGV851967:NGV851973 MWZ851967:MWZ851973 MND851967:MND851973 MDH851967:MDH851973 LTL851967:LTL851973 LJP851967:LJP851973 KZT851967:KZT851973 KPX851967:KPX851973 KGB851967:KGB851973 JWF851967:JWF851973 JMJ851967:JMJ851973 JCN851967:JCN851973 ISR851967:ISR851973 IIV851967:IIV851973 HYZ851967:HYZ851973 HPD851967:HPD851973 HFH851967:HFH851973 GVL851967:GVL851973 GLP851967:GLP851973 GBT851967:GBT851973 FRX851967:FRX851973 FIB851967:FIB851973 EYF851967:EYF851973 EOJ851967:EOJ851973 EEN851967:EEN851973 DUR851967:DUR851973 DKV851967:DKV851973 DAZ851967:DAZ851973 CRD851967:CRD851973 CHH851967:CHH851973 BXL851967:BXL851973 BNP851967:BNP851973 BDT851967:BDT851973 ATX851967:ATX851973 AKB851967:AKB851973 AAF851967:AAF851973 QJ851967:QJ851973 GN851967:GN851973 WSZ786431:WSZ786437 WJD786431:WJD786437 VZH786431:VZH786437 VPL786431:VPL786437 VFP786431:VFP786437 UVT786431:UVT786437 ULX786431:ULX786437 UCB786431:UCB786437 TSF786431:TSF786437 TIJ786431:TIJ786437 SYN786431:SYN786437 SOR786431:SOR786437 SEV786431:SEV786437 RUZ786431:RUZ786437 RLD786431:RLD786437 RBH786431:RBH786437 QRL786431:QRL786437 QHP786431:QHP786437 PXT786431:PXT786437 PNX786431:PNX786437 PEB786431:PEB786437 OUF786431:OUF786437 OKJ786431:OKJ786437 OAN786431:OAN786437 NQR786431:NQR786437 NGV786431:NGV786437 MWZ786431:MWZ786437 MND786431:MND786437 MDH786431:MDH786437 LTL786431:LTL786437 LJP786431:LJP786437 KZT786431:KZT786437 KPX786431:KPX786437 KGB786431:KGB786437 JWF786431:JWF786437 JMJ786431:JMJ786437 JCN786431:JCN786437 ISR786431:ISR786437 IIV786431:IIV786437 HYZ786431:HYZ786437 HPD786431:HPD786437 HFH786431:HFH786437 GVL786431:GVL786437 GLP786431:GLP786437 GBT786431:GBT786437 FRX786431:FRX786437 FIB786431:FIB786437 EYF786431:EYF786437 EOJ786431:EOJ786437 EEN786431:EEN786437 DUR786431:DUR786437 DKV786431:DKV786437 DAZ786431:DAZ786437 CRD786431:CRD786437 CHH786431:CHH786437 BXL786431:BXL786437 BNP786431:BNP786437 BDT786431:BDT786437 ATX786431:ATX786437 AKB786431:AKB786437 AAF786431:AAF786437 QJ786431:QJ786437 GN786431:GN786437 WSZ720895:WSZ720901 WJD720895:WJD720901 VZH720895:VZH720901 VPL720895:VPL720901 VFP720895:VFP720901 UVT720895:UVT720901 ULX720895:ULX720901 UCB720895:UCB720901 TSF720895:TSF720901 TIJ720895:TIJ720901 SYN720895:SYN720901 SOR720895:SOR720901 SEV720895:SEV720901 RUZ720895:RUZ720901 RLD720895:RLD720901 RBH720895:RBH720901 QRL720895:QRL720901 QHP720895:QHP720901 PXT720895:PXT720901 PNX720895:PNX720901 PEB720895:PEB720901 OUF720895:OUF720901 OKJ720895:OKJ720901 OAN720895:OAN720901 NQR720895:NQR720901 NGV720895:NGV720901 MWZ720895:MWZ720901 MND720895:MND720901 MDH720895:MDH720901 LTL720895:LTL720901 LJP720895:LJP720901 KZT720895:KZT720901 KPX720895:KPX720901 KGB720895:KGB720901 JWF720895:JWF720901 JMJ720895:JMJ720901 JCN720895:JCN720901 ISR720895:ISR720901 IIV720895:IIV720901 HYZ720895:HYZ720901 HPD720895:HPD720901 HFH720895:HFH720901 GVL720895:GVL720901 GLP720895:GLP720901 GBT720895:GBT720901 FRX720895:FRX720901 FIB720895:FIB720901 EYF720895:EYF720901 EOJ720895:EOJ720901 EEN720895:EEN720901 DUR720895:DUR720901 DKV720895:DKV720901 DAZ720895:DAZ720901 CRD720895:CRD720901 CHH720895:CHH720901 BXL720895:BXL720901 BNP720895:BNP720901 BDT720895:BDT720901 ATX720895:ATX720901 AKB720895:AKB720901 AAF720895:AAF720901 QJ720895:QJ720901 GN720895:GN720901 WSZ655359:WSZ655365 WJD655359:WJD655365 VZH655359:VZH655365 VPL655359:VPL655365 VFP655359:VFP655365 UVT655359:UVT655365 ULX655359:ULX655365 UCB655359:UCB655365 TSF655359:TSF655365 TIJ655359:TIJ655365 SYN655359:SYN655365 SOR655359:SOR655365 SEV655359:SEV655365 RUZ655359:RUZ655365 RLD655359:RLD655365 RBH655359:RBH655365 QRL655359:QRL655365 QHP655359:QHP655365 PXT655359:PXT655365 PNX655359:PNX655365 PEB655359:PEB655365 OUF655359:OUF655365 OKJ655359:OKJ655365 OAN655359:OAN655365 NQR655359:NQR655365 NGV655359:NGV655365 MWZ655359:MWZ655365 MND655359:MND655365 MDH655359:MDH655365 LTL655359:LTL655365 LJP655359:LJP655365 KZT655359:KZT655365 KPX655359:KPX655365 KGB655359:KGB655365 JWF655359:JWF655365 JMJ655359:JMJ655365 JCN655359:JCN655365 ISR655359:ISR655365 IIV655359:IIV655365 HYZ655359:HYZ655365 HPD655359:HPD655365 HFH655359:HFH655365 GVL655359:GVL655365 GLP655359:GLP655365 GBT655359:GBT655365 FRX655359:FRX655365 FIB655359:FIB655365 EYF655359:EYF655365 EOJ655359:EOJ655365 EEN655359:EEN655365 DUR655359:DUR655365 DKV655359:DKV655365 DAZ655359:DAZ655365 CRD655359:CRD655365 CHH655359:CHH655365 BXL655359:BXL655365 BNP655359:BNP655365 BDT655359:BDT655365 ATX655359:ATX655365 AKB655359:AKB655365 AAF655359:AAF655365 QJ655359:QJ655365 GN655359:GN655365 WSZ589823:WSZ589829 WJD589823:WJD589829 VZH589823:VZH589829 VPL589823:VPL589829 VFP589823:VFP589829 UVT589823:UVT589829 ULX589823:ULX589829 UCB589823:UCB589829 TSF589823:TSF589829 TIJ589823:TIJ589829 SYN589823:SYN589829 SOR589823:SOR589829 SEV589823:SEV589829 RUZ589823:RUZ589829 RLD589823:RLD589829 RBH589823:RBH589829 QRL589823:QRL589829 QHP589823:QHP589829 PXT589823:PXT589829 PNX589823:PNX589829 PEB589823:PEB589829 OUF589823:OUF589829 OKJ589823:OKJ589829 OAN589823:OAN589829 NQR589823:NQR589829 NGV589823:NGV589829 MWZ589823:MWZ589829 MND589823:MND589829 MDH589823:MDH589829 LTL589823:LTL589829 LJP589823:LJP589829 KZT589823:KZT589829 KPX589823:KPX589829 KGB589823:KGB589829 JWF589823:JWF589829 JMJ589823:JMJ589829 JCN589823:JCN589829 ISR589823:ISR589829 IIV589823:IIV589829 HYZ589823:HYZ589829 HPD589823:HPD589829 HFH589823:HFH589829 GVL589823:GVL589829 GLP589823:GLP589829 GBT589823:GBT589829 FRX589823:FRX589829 FIB589823:FIB589829 EYF589823:EYF589829 EOJ589823:EOJ589829 EEN589823:EEN589829 DUR589823:DUR589829 DKV589823:DKV589829 DAZ589823:DAZ589829 CRD589823:CRD589829 CHH589823:CHH589829 BXL589823:BXL589829 BNP589823:BNP589829 BDT589823:BDT589829 ATX589823:ATX589829 AKB589823:AKB589829 AAF589823:AAF589829 QJ589823:QJ589829 GN589823:GN589829 WSZ524287:WSZ524293 WJD524287:WJD524293 VZH524287:VZH524293 VPL524287:VPL524293 VFP524287:VFP524293 UVT524287:UVT524293 ULX524287:ULX524293 UCB524287:UCB524293 TSF524287:TSF524293 TIJ524287:TIJ524293 SYN524287:SYN524293 SOR524287:SOR524293 SEV524287:SEV524293 RUZ524287:RUZ524293 RLD524287:RLD524293 RBH524287:RBH524293 QRL524287:QRL524293 QHP524287:QHP524293 PXT524287:PXT524293 PNX524287:PNX524293 PEB524287:PEB524293 OUF524287:OUF524293 OKJ524287:OKJ524293 OAN524287:OAN524293 NQR524287:NQR524293 NGV524287:NGV524293 MWZ524287:MWZ524293 MND524287:MND524293 MDH524287:MDH524293 LTL524287:LTL524293 LJP524287:LJP524293 KZT524287:KZT524293 KPX524287:KPX524293 KGB524287:KGB524293 JWF524287:JWF524293 JMJ524287:JMJ524293 JCN524287:JCN524293 ISR524287:ISR524293 IIV524287:IIV524293 HYZ524287:HYZ524293 HPD524287:HPD524293 HFH524287:HFH524293 GVL524287:GVL524293 GLP524287:GLP524293 GBT524287:GBT524293 FRX524287:FRX524293 FIB524287:FIB524293 EYF524287:EYF524293 EOJ524287:EOJ524293 EEN524287:EEN524293 DUR524287:DUR524293 DKV524287:DKV524293 DAZ524287:DAZ524293 CRD524287:CRD524293 CHH524287:CHH524293 BXL524287:BXL524293 BNP524287:BNP524293 BDT524287:BDT524293 ATX524287:ATX524293 AKB524287:AKB524293 AAF524287:AAF524293 QJ524287:QJ524293 GN524287:GN524293 WSZ458751:WSZ458757 WJD458751:WJD458757 VZH458751:VZH458757 VPL458751:VPL458757 VFP458751:VFP458757 UVT458751:UVT458757 ULX458751:ULX458757 UCB458751:UCB458757 TSF458751:TSF458757 TIJ458751:TIJ458757 SYN458751:SYN458757 SOR458751:SOR458757 SEV458751:SEV458757 RUZ458751:RUZ458757 RLD458751:RLD458757 RBH458751:RBH458757 QRL458751:QRL458757 QHP458751:QHP458757 PXT458751:PXT458757 PNX458751:PNX458757 PEB458751:PEB458757 OUF458751:OUF458757 OKJ458751:OKJ458757 OAN458751:OAN458757 NQR458751:NQR458757 NGV458751:NGV458757 MWZ458751:MWZ458757 MND458751:MND458757 MDH458751:MDH458757 LTL458751:LTL458757 LJP458751:LJP458757 KZT458751:KZT458757 KPX458751:KPX458757 KGB458751:KGB458757 JWF458751:JWF458757 JMJ458751:JMJ458757 JCN458751:JCN458757 ISR458751:ISR458757 IIV458751:IIV458757 HYZ458751:HYZ458757 HPD458751:HPD458757 HFH458751:HFH458757 GVL458751:GVL458757 GLP458751:GLP458757 GBT458751:GBT458757 FRX458751:FRX458757 FIB458751:FIB458757 EYF458751:EYF458757 EOJ458751:EOJ458757 EEN458751:EEN458757 DUR458751:DUR458757 DKV458751:DKV458757 DAZ458751:DAZ458757 CRD458751:CRD458757 CHH458751:CHH458757 BXL458751:BXL458757 BNP458751:BNP458757 BDT458751:BDT458757 ATX458751:ATX458757 AKB458751:AKB458757 AAF458751:AAF458757 QJ458751:QJ458757 GN458751:GN458757 WSZ393215:WSZ393221 WJD393215:WJD393221 VZH393215:VZH393221 VPL393215:VPL393221 VFP393215:VFP393221 UVT393215:UVT393221 ULX393215:ULX393221 UCB393215:UCB393221 TSF393215:TSF393221 TIJ393215:TIJ393221 SYN393215:SYN393221 SOR393215:SOR393221 SEV393215:SEV393221 RUZ393215:RUZ393221 RLD393215:RLD393221 RBH393215:RBH393221 QRL393215:QRL393221 QHP393215:QHP393221 PXT393215:PXT393221 PNX393215:PNX393221 PEB393215:PEB393221 OUF393215:OUF393221 OKJ393215:OKJ393221 OAN393215:OAN393221 NQR393215:NQR393221 NGV393215:NGV393221 MWZ393215:MWZ393221 MND393215:MND393221 MDH393215:MDH393221 LTL393215:LTL393221 LJP393215:LJP393221 KZT393215:KZT393221 KPX393215:KPX393221 KGB393215:KGB393221 JWF393215:JWF393221 JMJ393215:JMJ393221 JCN393215:JCN393221 ISR393215:ISR393221 IIV393215:IIV393221 HYZ393215:HYZ393221 HPD393215:HPD393221 HFH393215:HFH393221 GVL393215:GVL393221 GLP393215:GLP393221 GBT393215:GBT393221 FRX393215:FRX393221 FIB393215:FIB393221 EYF393215:EYF393221 EOJ393215:EOJ393221 EEN393215:EEN393221 DUR393215:DUR393221 DKV393215:DKV393221 DAZ393215:DAZ393221 CRD393215:CRD393221 CHH393215:CHH393221 BXL393215:BXL393221 BNP393215:BNP393221 BDT393215:BDT393221 ATX393215:ATX393221 AKB393215:AKB393221 AAF393215:AAF393221 QJ393215:QJ393221 GN393215:GN393221 WSZ327679:WSZ327685 WJD327679:WJD327685 VZH327679:VZH327685 VPL327679:VPL327685 VFP327679:VFP327685 UVT327679:UVT327685 ULX327679:ULX327685 UCB327679:UCB327685 TSF327679:TSF327685 TIJ327679:TIJ327685 SYN327679:SYN327685 SOR327679:SOR327685 SEV327679:SEV327685 RUZ327679:RUZ327685 RLD327679:RLD327685 RBH327679:RBH327685 QRL327679:QRL327685 QHP327679:QHP327685 PXT327679:PXT327685 PNX327679:PNX327685 PEB327679:PEB327685 OUF327679:OUF327685 OKJ327679:OKJ327685 OAN327679:OAN327685 NQR327679:NQR327685 NGV327679:NGV327685 MWZ327679:MWZ327685 MND327679:MND327685 MDH327679:MDH327685 LTL327679:LTL327685 LJP327679:LJP327685 KZT327679:KZT327685 KPX327679:KPX327685 KGB327679:KGB327685 JWF327679:JWF327685 JMJ327679:JMJ327685 JCN327679:JCN327685 ISR327679:ISR327685 IIV327679:IIV327685 HYZ327679:HYZ327685 HPD327679:HPD327685 HFH327679:HFH327685 GVL327679:GVL327685 GLP327679:GLP327685 GBT327679:GBT327685 FRX327679:FRX327685 FIB327679:FIB327685 EYF327679:EYF327685 EOJ327679:EOJ327685 EEN327679:EEN327685 DUR327679:DUR327685 DKV327679:DKV327685 DAZ327679:DAZ327685 CRD327679:CRD327685 CHH327679:CHH327685 BXL327679:BXL327685 BNP327679:BNP327685 BDT327679:BDT327685 ATX327679:ATX327685 AKB327679:AKB327685 AAF327679:AAF327685 QJ327679:QJ327685 GN327679:GN327685 WSZ262143:WSZ262149 WJD262143:WJD262149 VZH262143:VZH262149 VPL262143:VPL262149 VFP262143:VFP262149 UVT262143:UVT262149 ULX262143:ULX262149 UCB262143:UCB262149 TSF262143:TSF262149 TIJ262143:TIJ262149 SYN262143:SYN262149 SOR262143:SOR262149 SEV262143:SEV262149 RUZ262143:RUZ262149 RLD262143:RLD262149 RBH262143:RBH262149 QRL262143:QRL262149 QHP262143:QHP262149 PXT262143:PXT262149 PNX262143:PNX262149 PEB262143:PEB262149 OUF262143:OUF262149 OKJ262143:OKJ262149 OAN262143:OAN262149 NQR262143:NQR262149 NGV262143:NGV262149 MWZ262143:MWZ262149 MND262143:MND262149 MDH262143:MDH262149 LTL262143:LTL262149 LJP262143:LJP262149 KZT262143:KZT262149 KPX262143:KPX262149 KGB262143:KGB262149 JWF262143:JWF262149 JMJ262143:JMJ262149 JCN262143:JCN262149 ISR262143:ISR262149 IIV262143:IIV262149 HYZ262143:HYZ262149 HPD262143:HPD262149 HFH262143:HFH262149 GVL262143:GVL262149 GLP262143:GLP262149 GBT262143:GBT262149 FRX262143:FRX262149 FIB262143:FIB262149 EYF262143:EYF262149 EOJ262143:EOJ262149 EEN262143:EEN262149 DUR262143:DUR262149 DKV262143:DKV262149 DAZ262143:DAZ262149 CRD262143:CRD262149 CHH262143:CHH262149 BXL262143:BXL262149 BNP262143:BNP262149 BDT262143:BDT262149 ATX262143:ATX262149 AKB262143:AKB262149 AAF262143:AAF262149 QJ262143:QJ262149 GN262143:GN262149 WSZ196607:WSZ196613 WJD196607:WJD196613 VZH196607:VZH196613 VPL196607:VPL196613 VFP196607:VFP196613 UVT196607:UVT196613 ULX196607:ULX196613 UCB196607:UCB196613 TSF196607:TSF196613 TIJ196607:TIJ196613 SYN196607:SYN196613 SOR196607:SOR196613 SEV196607:SEV196613 RUZ196607:RUZ196613 RLD196607:RLD196613 RBH196607:RBH196613 QRL196607:QRL196613 QHP196607:QHP196613 PXT196607:PXT196613 PNX196607:PNX196613 PEB196607:PEB196613 OUF196607:OUF196613 OKJ196607:OKJ196613 OAN196607:OAN196613 NQR196607:NQR196613 NGV196607:NGV196613 MWZ196607:MWZ196613 MND196607:MND196613 MDH196607:MDH196613 LTL196607:LTL196613 LJP196607:LJP196613 KZT196607:KZT196613 KPX196607:KPX196613 KGB196607:KGB196613 JWF196607:JWF196613 JMJ196607:JMJ196613 JCN196607:JCN196613 ISR196607:ISR196613 IIV196607:IIV196613 HYZ196607:HYZ196613 HPD196607:HPD196613 HFH196607:HFH196613 GVL196607:GVL196613 GLP196607:GLP196613 GBT196607:GBT196613 FRX196607:FRX196613 FIB196607:FIB196613 EYF196607:EYF196613 EOJ196607:EOJ196613 EEN196607:EEN196613 DUR196607:DUR196613 DKV196607:DKV196613 DAZ196607:DAZ196613 CRD196607:CRD196613 CHH196607:CHH196613 BXL196607:BXL196613 BNP196607:BNP196613 BDT196607:BDT196613 ATX196607:ATX196613 AKB196607:AKB196613 AAF196607:AAF196613 QJ196607:QJ196613 GN196607:GN196613 WSZ131071:WSZ131077 WJD131071:WJD131077 VZH131071:VZH131077 VPL131071:VPL131077 VFP131071:VFP131077 UVT131071:UVT131077 ULX131071:ULX131077 UCB131071:UCB131077 TSF131071:TSF131077 TIJ131071:TIJ131077 SYN131071:SYN131077 SOR131071:SOR131077 SEV131071:SEV131077 RUZ131071:RUZ131077 RLD131071:RLD131077 RBH131071:RBH131077 QRL131071:QRL131077 QHP131071:QHP131077 PXT131071:PXT131077 PNX131071:PNX131077 PEB131071:PEB131077 OUF131071:OUF131077 OKJ131071:OKJ131077 OAN131071:OAN131077 NQR131071:NQR131077 NGV131071:NGV131077 MWZ131071:MWZ131077 MND131071:MND131077 MDH131071:MDH131077 LTL131071:LTL131077 LJP131071:LJP131077 KZT131071:KZT131077 KPX131071:KPX131077 KGB131071:KGB131077 JWF131071:JWF131077 JMJ131071:JMJ131077 JCN131071:JCN131077 ISR131071:ISR131077 IIV131071:IIV131077 HYZ131071:HYZ131077 HPD131071:HPD131077 HFH131071:HFH131077 GVL131071:GVL131077 GLP131071:GLP131077 GBT131071:GBT131077 FRX131071:FRX131077 FIB131071:FIB131077 EYF131071:EYF131077 EOJ131071:EOJ131077 EEN131071:EEN131077 DUR131071:DUR131077 DKV131071:DKV131077 DAZ131071:DAZ131077 CRD131071:CRD131077 CHH131071:CHH131077 BXL131071:BXL131077 BNP131071:BNP131077 BDT131071:BDT131077 ATX131071:ATX131077 AKB131071:AKB131077 AAF131071:AAF131077 QJ131071:QJ131077 GN131071:GN131077 WSZ65535:WSZ65541 WJD65535:WJD65541 VZH65535:VZH65541 VPL65535:VPL65541 VFP65535:VFP65541 UVT65535:UVT65541 ULX65535:ULX65541 UCB65535:UCB65541 TSF65535:TSF65541 TIJ65535:TIJ65541 SYN65535:SYN65541 SOR65535:SOR65541 SEV65535:SEV65541 RUZ65535:RUZ65541 RLD65535:RLD65541 RBH65535:RBH65541 QRL65535:QRL65541 QHP65535:QHP65541 PXT65535:PXT65541 PNX65535:PNX65541 PEB65535:PEB65541 OUF65535:OUF65541 OKJ65535:OKJ65541 OAN65535:OAN65541 NQR65535:NQR65541 NGV65535:NGV65541 MWZ65535:MWZ65541 MND65535:MND65541 MDH65535:MDH65541 LTL65535:LTL65541 LJP65535:LJP65541 KZT65535:KZT65541 KPX65535:KPX65541 KGB65535:KGB65541 JWF65535:JWF65541 JMJ65535:JMJ65541 JCN65535:JCN65541 ISR65535:ISR65541 IIV65535:IIV65541 HYZ65535:HYZ65541 HPD65535:HPD65541 HFH65535:HFH65541 GVL65535:GVL65541 GLP65535:GLP65541 GBT65535:GBT65541 FRX65535:FRX65541 FIB65535:FIB65541 EYF65535:EYF65541 EOJ65535:EOJ65541 EEN65535:EEN65541 DUR65535:DUR65541 DKV65535:DKV65541 DAZ65535:DAZ65541 CRD65535:CRD65541 CHH65535:CHH65541 BXL65535:BXL65541 BNP65535:BNP65541 BDT65535:BDT65541 ATX65535:ATX65541 AKB65535:AKB65541 AAF65535:AAF65541 QJ65535:QJ65541 GN65535:GN65541 WSZ19:WSZ25 WJD19:WJD25 VZH19:VZH25 VPL19:VPL25 VFP19:VFP25 UVT19:UVT25 ULX19:ULX25 UCB19:UCB25 TSF19:TSF25 TIJ19:TIJ25 SYN19:SYN25 SOR19:SOR25 SEV19:SEV25 RUZ19:RUZ25 RLD19:RLD25 RBH19:RBH25 QRL19:QRL25 QHP19:QHP25 PXT19:PXT25 PNX19:PNX25 PEB19:PEB25 OUF19:OUF25 OKJ19:OKJ25 OAN19:OAN25 NQR19:NQR25 NGV19:NGV25 MWZ19:MWZ25 MND19:MND25 MDH19:MDH25 LTL19:LTL25 LJP19:LJP25 KZT19:KZT25 KPX19:KPX25 KGB19:KGB25 JWF19:JWF25 JMJ19:JMJ25 JCN19:JCN25 ISR19:ISR25 IIV19:IIV25 HYZ19:HYZ25 HPD19:HPD25 HFH19:HFH25 GVL19:GVL25 GLP19:GLP25 GBT19:GBT25 FRX19:FRX25 FIB19:FIB25 EYF19:EYF25 EOJ19:EOJ25 EEN19:EEN25 DUR19:DUR25 DKV19:DKV25 DAZ19:DAZ25 CRD19:CRD25 CHH19:CHH25 BXL19:BXL25 BNP19:BNP25 BDT19:BDT25 ATX19:ATX25 AKB19:AKB25 AAF19:AAF25 QJ19:QJ25 GN19:GN25 WSZ983051 WJD983051 VZH983051 VPL983051 VFP983051 UVT983051 ULX983051 UCB983051 TSF983051 TIJ983051 SYN983051 SOR983051 SEV983051 RUZ983051 RLD983051 RBH983051 QRL983051 QHP983051 PXT983051 PNX983051 PEB983051 OUF983051 OKJ983051 OAN983051 NQR983051 NGV983051 MWZ983051 MND983051 MDH983051 LTL983051 LJP983051 KZT983051 KPX983051 KGB983051 JWF983051 JMJ983051 JCN983051 ISR983051 IIV983051 HYZ983051 HPD983051 HFH983051 GVL983051 GLP983051 GBT983051 FRX983051 FIB983051 EYF983051 EOJ983051 EEN983051 DUR983051 DKV983051 DAZ983051 CRD983051 CHH983051 BXL983051 BNP983051 BDT983051 ATX983051 AKB983051 AAF983051 QJ983051 GN983051 WSZ917515 WJD917515 VZH917515 VPL917515 VFP917515 UVT917515 ULX917515 UCB917515 TSF917515 TIJ917515 SYN917515 SOR917515 SEV917515 RUZ917515 RLD917515 RBH917515 QRL917515 QHP917515 PXT917515 PNX917515 PEB917515 OUF917515 OKJ917515 OAN917515 NQR917515 NGV917515 MWZ917515 MND917515 MDH917515 LTL917515 LJP917515 KZT917515 KPX917515 KGB917515 JWF917515 JMJ917515 JCN917515 ISR917515 IIV917515 HYZ917515 HPD917515 HFH917515 GVL917515 GLP917515 GBT917515 FRX917515 FIB917515 EYF917515 EOJ917515 EEN917515 DUR917515 DKV917515 DAZ917515 CRD917515 CHH917515 BXL917515 BNP917515 BDT917515 ATX917515 AKB917515 AAF917515 QJ917515 GN917515 WSZ851979 WJD851979 VZH851979 VPL851979 VFP851979 UVT851979 ULX851979 UCB851979 TSF851979 TIJ851979 SYN851979 SOR851979 SEV851979 RUZ851979 RLD851979 RBH851979 QRL851979 QHP851979 PXT851979 PNX851979 PEB851979 OUF851979 OKJ851979 OAN851979 NQR851979 NGV851979 MWZ851979 MND851979 MDH851979 LTL851979 LJP851979 KZT851979 KPX851979 KGB851979 JWF851979 JMJ851979 JCN851979 ISR851979 IIV851979 HYZ851979 HPD851979 HFH851979 GVL851979 GLP851979 GBT851979 FRX851979 FIB851979 EYF851979 EOJ851979 EEN851979 DUR851979 DKV851979 DAZ851979 CRD851979 CHH851979 BXL851979 BNP851979 BDT851979 ATX851979 AKB851979 AAF851979 QJ851979 GN851979 WSZ786443 WJD786443 VZH786443 VPL786443 VFP786443 UVT786443 ULX786443 UCB786443 TSF786443 TIJ786443 SYN786443 SOR786443 SEV786443 RUZ786443 RLD786443 RBH786443 QRL786443 QHP786443 PXT786443 PNX786443 PEB786443 OUF786443 OKJ786443 OAN786443 NQR786443 NGV786443 MWZ786443 MND786443 MDH786443 LTL786443 LJP786443 KZT786443 KPX786443 KGB786443 JWF786443 JMJ786443 JCN786443 ISR786443 IIV786443 HYZ786443 HPD786443 HFH786443 GVL786443 GLP786443 GBT786443 FRX786443 FIB786443 EYF786443 EOJ786443 EEN786443 DUR786443 DKV786443 DAZ786443 CRD786443 CHH786443 BXL786443 BNP786443 BDT786443 ATX786443 AKB786443 AAF786443 QJ786443 GN786443 WSZ720907 WJD720907 VZH720907 VPL720907 VFP720907 UVT720907 ULX720907 UCB720907 TSF720907 TIJ720907 SYN720907 SOR720907 SEV720907 RUZ720907 RLD720907 RBH720907 QRL720907 QHP720907 PXT720907 PNX720907 PEB720907 OUF720907 OKJ720907 OAN720907 NQR720907 NGV720907 MWZ720907 MND720907 MDH720907 LTL720907 LJP720907 KZT720907 KPX720907 KGB720907 JWF720907 JMJ720907 JCN720907 ISR720907 IIV720907 HYZ720907 HPD720907 HFH720907 GVL720907 GLP720907 GBT720907 FRX720907 FIB720907 EYF720907 EOJ720907 EEN720907 DUR720907 DKV720907 DAZ720907 CRD720907 CHH720907 BXL720907 BNP720907 BDT720907 ATX720907 AKB720907 AAF720907 QJ720907 GN720907 WSZ655371 WJD655371 VZH655371 VPL655371 VFP655371 UVT655371 ULX655371 UCB655371 TSF655371 TIJ655371 SYN655371 SOR655371 SEV655371 RUZ655371 RLD655371 RBH655371 QRL655371 QHP655371 PXT655371 PNX655371 PEB655371 OUF655371 OKJ655371 OAN655371 NQR655371 NGV655371 MWZ655371 MND655371 MDH655371 LTL655371 LJP655371 KZT655371 KPX655371 KGB655371 JWF655371 JMJ655371 JCN655371 ISR655371 IIV655371 HYZ655371 HPD655371 HFH655371 GVL655371 GLP655371 GBT655371 FRX655371 FIB655371 EYF655371 EOJ655371 EEN655371 DUR655371 DKV655371 DAZ655371 CRD655371 CHH655371 BXL655371 BNP655371 BDT655371 ATX655371 AKB655371 AAF655371 QJ655371 GN655371 WSZ589835 WJD589835 VZH589835 VPL589835 VFP589835 UVT589835 ULX589835 UCB589835 TSF589835 TIJ589835 SYN589835 SOR589835 SEV589835 RUZ589835 RLD589835 RBH589835 QRL589835 QHP589835 PXT589835 PNX589835 PEB589835 OUF589835 OKJ589835 OAN589835 NQR589835 NGV589835 MWZ589835 MND589835 MDH589835 LTL589835 LJP589835 KZT589835 KPX589835 KGB589835 JWF589835 JMJ589835 JCN589835 ISR589835 IIV589835 HYZ589835 HPD589835 HFH589835 GVL589835 GLP589835 GBT589835 FRX589835 FIB589835 EYF589835 EOJ589835 EEN589835 DUR589835 DKV589835 DAZ589835 CRD589835 CHH589835 BXL589835 BNP589835 BDT589835 ATX589835 AKB589835 AAF589835 QJ589835 GN589835 WSZ524299 WJD524299 VZH524299 VPL524299 VFP524299 UVT524299 ULX524299 UCB524299 TSF524299 TIJ524299 SYN524299 SOR524299 SEV524299 RUZ524299 RLD524299 RBH524299 QRL524299 QHP524299 PXT524299 PNX524299 PEB524299 OUF524299 OKJ524299 OAN524299 NQR524299 NGV524299 MWZ524299 MND524299 MDH524299 LTL524299 LJP524299 KZT524299 KPX524299 KGB524299 JWF524299 JMJ524299 JCN524299 ISR524299 IIV524299 HYZ524299 HPD524299 HFH524299 GVL524299 GLP524299 GBT524299 FRX524299 FIB524299 EYF524299 EOJ524299 EEN524299 DUR524299 DKV524299 DAZ524299 CRD524299 CHH524299 BXL524299 BNP524299 BDT524299 ATX524299 AKB524299 AAF524299 QJ524299 GN524299 WSZ458763 WJD458763 VZH458763 VPL458763 VFP458763 UVT458763 ULX458763 UCB458763 TSF458763 TIJ458763 SYN458763 SOR458763 SEV458763 RUZ458763 RLD458763 RBH458763 QRL458763 QHP458763 PXT458763 PNX458763 PEB458763 OUF458763 OKJ458763 OAN458763 NQR458763 NGV458763 MWZ458763 MND458763 MDH458763 LTL458763 LJP458763 KZT458763 KPX458763 KGB458763 JWF458763 JMJ458763 JCN458763 ISR458763 IIV458763 HYZ458763 HPD458763 HFH458763 GVL458763 GLP458763 GBT458763 FRX458763 FIB458763 EYF458763 EOJ458763 EEN458763 DUR458763 DKV458763 DAZ458763 CRD458763 CHH458763 BXL458763 BNP458763 BDT458763 ATX458763 AKB458763 AAF458763 QJ458763 GN458763 WSZ393227 WJD393227 VZH393227 VPL393227 VFP393227 UVT393227 ULX393227 UCB393227 TSF393227 TIJ393227 SYN393227 SOR393227 SEV393227 RUZ393227 RLD393227 RBH393227 QRL393227 QHP393227 PXT393227 PNX393227 PEB393227 OUF393227 OKJ393227 OAN393227 NQR393227 NGV393227 MWZ393227 MND393227 MDH393227 LTL393227 LJP393227 KZT393227 KPX393227 KGB393227 JWF393227 JMJ393227 JCN393227 ISR393227 IIV393227 HYZ393227 HPD393227 HFH393227 GVL393227 GLP393227 GBT393227 FRX393227 FIB393227 EYF393227 EOJ393227 EEN393227 DUR393227 DKV393227 DAZ393227 CRD393227 CHH393227 BXL393227 BNP393227 BDT393227 ATX393227 AKB393227 AAF393227 QJ393227 GN393227 WSZ327691 WJD327691 VZH327691 VPL327691 VFP327691 UVT327691 ULX327691 UCB327691 TSF327691 TIJ327691 SYN327691 SOR327691 SEV327691 RUZ327691 RLD327691 RBH327691 QRL327691 QHP327691 PXT327691 PNX327691 PEB327691 OUF327691 OKJ327691 OAN327691 NQR327691 NGV327691 MWZ327691 MND327691 MDH327691 LTL327691 LJP327691 KZT327691 KPX327691 KGB327691 JWF327691 JMJ327691 JCN327691 ISR327691 IIV327691 HYZ327691 HPD327691 HFH327691 GVL327691 GLP327691 GBT327691 FRX327691 FIB327691 EYF327691 EOJ327691 EEN327691 DUR327691 DKV327691 DAZ327691 CRD327691 CHH327691 BXL327691 BNP327691 BDT327691 ATX327691 AKB327691 AAF327691 QJ327691 GN327691 WSZ262155 WJD262155 VZH262155 VPL262155 VFP262155 UVT262155 ULX262155 UCB262155 TSF262155 TIJ262155 SYN262155 SOR262155 SEV262155 RUZ262155 RLD262155 RBH262155 QRL262155 QHP262155 PXT262155 PNX262155 PEB262155 OUF262155 OKJ262155 OAN262155 NQR262155 NGV262155 MWZ262155 MND262155 MDH262155 LTL262155 LJP262155 KZT262155 KPX262155 KGB262155 JWF262155 JMJ262155 JCN262155 ISR262155 IIV262155 HYZ262155 HPD262155 HFH262155 GVL262155 GLP262155 GBT262155 FRX262155 FIB262155 EYF262155 EOJ262155 EEN262155 DUR262155 DKV262155 DAZ262155 CRD262155 CHH262155 BXL262155 BNP262155 BDT262155 ATX262155 AKB262155 AAF262155 QJ262155 GN262155 WSZ196619 WJD196619 VZH196619 VPL196619 VFP196619 UVT196619 ULX196619 UCB196619 TSF196619 TIJ196619 SYN196619 SOR196619 SEV196619 RUZ196619 RLD196619 RBH196619 QRL196619 QHP196619 PXT196619 PNX196619 PEB196619 OUF196619 OKJ196619 OAN196619 NQR196619 NGV196619 MWZ196619 MND196619 MDH196619 LTL196619 LJP196619 KZT196619 KPX196619 KGB196619 JWF196619 JMJ196619 JCN196619 ISR196619 IIV196619 HYZ196619 HPD196619 HFH196619 GVL196619 GLP196619 GBT196619 FRX196619 FIB196619 EYF196619 EOJ196619 EEN196619 DUR196619 DKV196619 DAZ196619 CRD196619 CHH196619 BXL196619 BNP196619 BDT196619 ATX196619 AKB196619 AAF196619 QJ196619 GN196619 WSZ131083 WJD131083 VZH131083 VPL131083 VFP131083 UVT131083 ULX131083 UCB131083 TSF131083 TIJ131083 SYN131083 SOR131083 SEV131083 RUZ131083 RLD131083 RBH131083 QRL131083 QHP131083 PXT131083 PNX131083 PEB131083 OUF131083 OKJ131083 OAN131083 NQR131083 NGV131083 MWZ131083 MND131083 MDH131083 LTL131083 LJP131083 KZT131083 KPX131083 KGB131083 JWF131083 JMJ131083 JCN131083 ISR131083 IIV131083 HYZ131083 HPD131083 HFH131083 GVL131083 GLP131083 GBT131083 FRX131083 FIB131083 EYF131083 EOJ131083 EEN131083 DUR131083 DKV131083 DAZ131083 CRD131083 CHH131083 BXL131083 BNP131083 BDT131083 ATX131083 AKB131083 AAF131083 QJ131083 GN131083 WSZ65547 WJD65547 VZH65547 VPL65547 VFP65547 UVT65547 ULX65547 UCB65547 TSF65547 TIJ65547 SYN65547 SOR65547 SEV65547 RUZ65547 RLD65547 RBH65547 QRL65547 QHP65547 PXT65547 PNX65547 PEB65547 OUF65547 OKJ65547 OAN65547 NQR65547 NGV65547 MWZ65547 MND65547 MDH65547 LTL65547 LJP65547 KZT65547 KPX65547 KGB65547 JWF65547 JMJ65547 JCN65547 ISR65547 IIV65547 HYZ65547 HPD65547 HFH65547 GVL65547 GLP65547 GBT65547 FRX65547 FIB65547 EYF65547 EOJ65547 EEN65547 DUR65547 DKV65547 DAZ65547 CRD65547 CHH65547 BXL65547 BNP65547 BDT65547 ATX65547 AKB65547 AAF65547 QJ65547 GN65547 WSZ983053:WSZ983060 WJD983053:WJD983060 VZH983053:VZH983060 VPL983053:VPL983060 VFP983053:VFP983060 UVT983053:UVT983060 ULX983053:ULX983060 UCB983053:UCB983060 TSF983053:TSF983060 TIJ983053:TIJ983060 SYN983053:SYN983060 SOR983053:SOR983060 SEV983053:SEV983060 RUZ983053:RUZ983060 RLD983053:RLD983060 RBH983053:RBH983060 QRL983053:QRL983060 QHP983053:QHP983060 PXT983053:PXT983060 PNX983053:PNX983060 PEB983053:PEB983060 OUF983053:OUF983060 OKJ983053:OKJ983060 OAN983053:OAN983060 NQR983053:NQR983060 NGV983053:NGV983060 MWZ983053:MWZ983060 MND983053:MND983060 MDH983053:MDH983060 LTL983053:LTL983060 LJP983053:LJP983060 KZT983053:KZT983060 KPX983053:KPX983060 KGB983053:KGB983060 JWF983053:JWF983060 JMJ983053:JMJ983060 JCN983053:JCN983060 ISR983053:ISR983060 IIV983053:IIV983060 HYZ983053:HYZ983060 HPD983053:HPD983060 HFH983053:HFH983060 GVL983053:GVL983060 GLP983053:GLP983060 GBT983053:GBT983060 FRX983053:FRX983060 FIB983053:FIB983060 EYF983053:EYF983060 EOJ983053:EOJ983060 EEN983053:EEN983060 DUR983053:DUR983060 DKV983053:DKV983060 DAZ983053:DAZ983060 CRD983053:CRD983060 CHH983053:CHH983060 BXL983053:BXL983060 BNP983053:BNP983060 BDT983053:BDT983060 ATX983053:ATX983060 AKB983053:AKB983060 AAF983053:AAF983060 QJ983053:QJ983060 GN983053:GN983060 WSZ917517:WSZ917524 WJD917517:WJD917524 VZH917517:VZH917524 VPL917517:VPL917524 VFP917517:VFP917524 UVT917517:UVT917524 ULX917517:ULX917524 UCB917517:UCB917524 TSF917517:TSF917524 TIJ917517:TIJ917524 SYN917517:SYN917524 SOR917517:SOR917524 SEV917517:SEV917524 RUZ917517:RUZ917524 RLD917517:RLD917524 RBH917517:RBH917524 QRL917517:QRL917524 QHP917517:QHP917524 PXT917517:PXT917524 PNX917517:PNX917524 PEB917517:PEB917524 OUF917517:OUF917524 OKJ917517:OKJ917524 OAN917517:OAN917524 NQR917517:NQR917524 NGV917517:NGV917524 MWZ917517:MWZ917524 MND917517:MND917524 MDH917517:MDH917524 LTL917517:LTL917524 LJP917517:LJP917524 KZT917517:KZT917524 KPX917517:KPX917524 KGB917517:KGB917524 JWF917517:JWF917524 JMJ917517:JMJ917524 JCN917517:JCN917524 ISR917517:ISR917524 IIV917517:IIV917524 HYZ917517:HYZ917524 HPD917517:HPD917524 HFH917517:HFH917524 GVL917517:GVL917524 GLP917517:GLP917524 GBT917517:GBT917524 FRX917517:FRX917524 FIB917517:FIB917524 EYF917517:EYF917524 EOJ917517:EOJ917524 EEN917517:EEN917524 DUR917517:DUR917524 DKV917517:DKV917524 DAZ917517:DAZ917524 CRD917517:CRD917524 CHH917517:CHH917524 BXL917517:BXL917524 BNP917517:BNP917524 BDT917517:BDT917524 ATX917517:ATX917524 AKB917517:AKB917524 AAF917517:AAF917524 QJ917517:QJ917524 GN917517:GN917524 WSZ851981:WSZ851988 WJD851981:WJD851988 VZH851981:VZH851988 VPL851981:VPL851988 VFP851981:VFP851988 UVT851981:UVT851988 ULX851981:ULX851988 UCB851981:UCB851988 TSF851981:TSF851988 TIJ851981:TIJ851988 SYN851981:SYN851988 SOR851981:SOR851988 SEV851981:SEV851988 RUZ851981:RUZ851988 RLD851981:RLD851988 RBH851981:RBH851988 QRL851981:QRL851988 QHP851981:QHP851988 PXT851981:PXT851988 PNX851981:PNX851988 PEB851981:PEB851988 OUF851981:OUF851988 OKJ851981:OKJ851988 OAN851981:OAN851988 NQR851981:NQR851988 NGV851981:NGV851988 MWZ851981:MWZ851988 MND851981:MND851988 MDH851981:MDH851988 LTL851981:LTL851988 LJP851981:LJP851988 KZT851981:KZT851988 KPX851981:KPX851988 KGB851981:KGB851988 JWF851981:JWF851988 JMJ851981:JMJ851988 JCN851981:JCN851988 ISR851981:ISR851988 IIV851981:IIV851988 HYZ851981:HYZ851988 HPD851981:HPD851988 HFH851981:HFH851988 GVL851981:GVL851988 GLP851981:GLP851988 GBT851981:GBT851988 FRX851981:FRX851988 FIB851981:FIB851988 EYF851981:EYF851988 EOJ851981:EOJ851988 EEN851981:EEN851988 DUR851981:DUR851988 DKV851981:DKV851988 DAZ851981:DAZ851988 CRD851981:CRD851988 CHH851981:CHH851988 BXL851981:BXL851988 BNP851981:BNP851988 BDT851981:BDT851988 ATX851981:ATX851988 AKB851981:AKB851988 AAF851981:AAF851988 QJ851981:QJ851988 GN851981:GN851988 WSZ786445:WSZ786452 WJD786445:WJD786452 VZH786445:VZH786452 VPL786445:VPL786452 VFP786445:VFP786452 UVT786445:UVT786452 ULX786445:ULX786452 UCB786445:UCB786452 TSF786445:TSF786452 TIJ786445:TIJ786452 SYN786445:SYN786452 SOR786445:SOR786452 SEV786445:SEV786452 RUZ786445:RUZ786452 RLD786445:RLD786452 RBH786445:RBH786452 QRL786445:QRL786452 QHP786445:QHP786452 PXT786445:PXT786452 PNX786445:PNX786452 PEB786445:PEB786452 OUF786445:OUF786452 OKJ786445:OKJ786452 OAN786445:OAN786452 NQR786445:NQR786452 NGV786445:NGV786452 MWZ786445:MWZ786452 MND786445:MND786452 MDH786445:MDH786452 LTL786445:LTL786452 LJP786445:LJP786452 KZT786445:KZT786452 KPX786445:KPX786452 KGB786445:KGB786452 JWF786445:JWF786452 JMJ786445:JMJ786452 JCN786445:JCN786452 ISR786445:ISR786452 IIV786445:IIV786452 HYZ786445:HYZ786452 HPD786445:HPD786452 HFH786445:HFH786452 GVL786445:GVL786452 GLP786445:GLP786452 GBT786445:GBT786452 FRX786445:FRX786452 FIB786445:FIB786452 EYF786445:EYF786452 EOJ786445:EOJ786452 EEN786445:EEN786452 DUR786445:DUR786452 DKV786445:DKV786452 DAZ786445:DAZ786452 CRD786445:CRD786452 CHH786445:CHH786452 BXL786445:BXL786452 BNP786445:BNP786452 BDT786445:BDT786452 ATX786445:ATX786452 AKB786445:AKB786452 AAF786445:AAF786452 QJ786445:QJ786452 GN786445:GN786452 WSZ720909:WSZ720916 WJD720909:WJD720916 VZH720909:VZH720916 VPL720909:VPL720916 VFP720909:VFP720916 UVT720909:UVT720916 ULX720909:ULX720916 UCB720909:UCB720916 TSF720909:TSF720916 TIJ720909:TIJ720916 SYN720909:SYN720916 SOR720909:SOR720916 SEV720909:SEV720916 RUZ720909:RUZ720916 RLD720909:RLD720916 RBH720909:RBH720916 QRL720909:QRL720916 QHP720909:QHP720916 PXT720909:PXT720916 PNX720909:PNX720916 PEB720909:PEB720916 OUF720909:OUF720916 OKJ720909:OKJ720916 OAN720909:OAN720916 NQR720909:NQR720916 NGV720909:NGV720916 MWZ720909:MWZ720916 MND720909:MND720916 MDH720909:MDH720916 LTL720909:LTL720916 LJP720909:LJP720916 KZT720909:KZT720916 KPX720909:KPX720916 KGB720909:KGB720916 JWF720909:JWF720916 JMJ720909:JMJ720916 JCN720909:JCN720916 ISR720909:ISR720916 IIV720909:IIV720916 HYZ720909:HYZ720916 HPD720909:HPD720916 HFH720909:HFH720916 GVL720909:GVL720916 GLP720909:GLP720916 GBT720909:GBT720916 FRX720909:FRX720916 FIB720909:FIB720916 EYF720909:EYF720916 EOJ720909:EOJ720916 EEN720909:EEN720916 DUR720909:DUR720916 DKV720909:DKV720916 DAZ720909:DAZ720916 CRD720909:CRD720916 CHH720909:CHH720916 BXL720909:BXL720916 BNP720909:BNP720916 BDT720909:BDT720916 ATX720909:ATX720916 AKB720909:AKB720916 AAF720909:AAF720916 QJ720909:QJ720916 GN720909:GN720916 WSZ655373:WSZ655380 WJD655373:WJD655380 VZH655373:VZH655380 VPL655373:VPL655380 VFP655373:VFP655380 UVT655373:UVT655380 ULX655373:ULX655380 UCB655373:UCB655380 TSF655373:TSF655380 TIJ655373:TIJ655380 SYN655373:SYN655380 SOR655373:SOR655380 SEV655373:SEV655380 RUZ655373:RUZ655380 RLD655373:RLD655380 RBH655373:RBH655380 QRL655373:QRL655380 QHP655373:QHP655380 PXT655373:PXT655380 PNX655373:PNX655380 PEB655373:PEB655380 OUF655373:OUF655380 OKJ655373:OKJ655380 OAN655373:OAN655380 NQR655373:NQR655380 NGV655373:NGV655380 MWZ655373:MWZ655380 MND655373:MND655380 MDH655373:MDH655380 LTL655373:LTL655380 LJP655373:LJP655380 KZT655373:KZT655380 KPX655373:KPX655380 KGB655373:KGB655380 JWF655373:JWF655380 JMJ655373:JMJ655380 JCN655373:JCN655380 ISR655373:ISR655380 IIV655373:IIV655380 HYZ655373:HYZ655380 HPD655373:HPD655380 HFH655373:HFH655380 GVL655373:GVL655380 GLP655373:GLP655380 GBT655373:GBT655380 FRX655373:FRX655380 FIB655373:FIB655380 EYF655373:EYF655380 EOJ655373:EOJ655380 EEN655373:EEN655380 DUR655373:DUR655380 DKV655373:DKV655380 DAZ655373:DAZ655380 CRD655373:CRD655380 CHH655373:CHH655380 BXL655373:BXL655380 BNP655373:BNP655380 BDT655373:BDT655380 ATX655373:ATX655380 AKB655373:AKB655380 AAF655373:AAF655380 QJ655373:QJ655380 GN655373:GN655380 WSZ589837:WSZ589844 WJD589837:WJD589844 VZH589837:VZH589844 VPL589837:VPL589844 VFP589837:VFP589844 UVT589837:UVT589844 ULX589837:ULX589844 UCB589837:UCB589844 TSF589837:TSF589844 TIJ589837:TIJ589844 SYN589837:SYN589844 SOR589837:SOR589844 SEV589837:SEV589844 RUZ589837:RUZ589844 RLD589837:RLD589844 RBH589837:RBH589844 QRL589837:QRL589844 QHP589837:QHP589844 PXT589837:PXT589844 PNX589837:PNX589844 PEB589837:PEB589844 OUF589837:OUF589844 OKJ589837:OKJ589844 OAN589837:OAN589844 NQR589837:NQR589844 NGV589837:NGV589844 MWZ589837:MWZ589844 MND589837:MND589844 MDH589837:MDH589844 LTL589837:LTL589844 LJP589837:LJP589844 KZT589837:KZT589844 KPX589837:KPX589844 KGB589837:KGB589844 JWF589837:JWF589844 JMJ589837:JMJ589844 JCN589837:JCN589844 ISR589837:ISR589844 IIV589837:IIV589844 HYZ589837:HYZ589844 HPD589837:HPD589844 HFH589837:HFH589844 GVL589837:GVL589844 GLP589837:GLP589844 GBT589837:GBT589844 FRX589837:FRX589844 FIB589837:FIB589844 EYF589837:EYF589844 EOJ589837:EOJ589844 EEN589837:EEN589844 DUR589837:DUR589844 DKV589837:DKV589844 DAZ589837:DAZ589844 CRD589837:CRD589844 CHH589837:CHH589844 BXL589837:BXL589844 BNP589837:BNP589844 BDT589837:BDT589844 ATX589837:ATX589844 AKB589837:AKB589844 AAF589837:AAF589844 QJ589837:QJ589844 GN589837:GN589844 WSZ524301:WSZ524308 WJD524301:WJD524308 VZH524301:VZH524308 VPL524301:VPL524308 VFP524301:VFP524308 UVT524301:UVT524308 ULX524301:ULX524308 UCB524301:UCB524308 TSF524301:TSF524308 TIJ524301:TIJ524308 SYN524301:SYN524308 SOR524301:SOR524308 SEV524301:SEV524308 RUZ524301:RUZ524308 RLD524301:RLD524308 RBH524301:RBH524308 QRL524301:QRL524308 QHP524301:QHP524308 PXT524301:PXT524308 PNX524301:PNX524308 PEB524301:PEB524308 OUF524301:OUF524308 OKJ524301:OKJ524308 OAN524301:OAN524308 NQR524301:NQR524308 NGV524301:NGV524308 MWZ524301:MWZ524308 MND524301:MND524308 MDH524301:MDH524308 LTL524301:LTL524308 LJP524301:LJP524308 KZT524301:KZT524308 KPX524301:KPX524308 KGB524301:KGB524308 JWF524301:JWF524308 JMJ524301:JMJ524308 JCN524301:JCN524308 ISR524301:ISR524308 IIV524301:IIV524308 HYZ524301:HYZ524308 HPD524301:HPD524308 HFH524301:HFH524308 GVL524301:GVL524308 GLP524301:GLP524308 GBT524301:GBT524308 FRX524301:FRX524308 FIB524301:FIB524308 EYF524301:EYF524308 EOJ524301:EOJ524308 EEN524301:EEN524308 DUR524301:DUR524308 DKV524301:DKV524308 DAZ524301:DAZ524308 CRD524301:CRD524308 CHH524301:CHH524308 BXL524301:BXL524308 BNP524301:BNP524308 BDT524301:BDT524308 ATX524301:ATX524308 AKB524301:AKB524308 AAF524301:AAF524308 QJ524301:QJ524308 GN524301:GN524308 WSZ458765:WSZ458772 WJD458765:WJD458772 VZH458765:VZH458772 VPL458765:VPL458772 VFP458765:VFP458772 UVT458765:UVT458772 ULX458765:ULX458772 UCB458765:UCB458772 TSF458765:TSF458772 TIJ458765:TIJ458772 SYN458765:SYN458772 SOR458765:SOR458772 SEV458765:SEV458772 RUZ458765:RUZ458772 RLD458765:RLD458772 RBH458765:RBH458772 QRL458765:QRL458772 QHP458765:QHP458772 PXT458765:PXT458772 PNX458765:PNX458772 PEB458765:PEB458772 OUF458765:OUF458772 OKJ458765:OKJ458772 OAN458765:OAN458772 NQR458765:NQR458772 NGV458765:NGV458772 MWZ458765:MWZ458772 MND458765:MND458772 MDH458765:MDH458772 LTL458765:LTL458772 LJP458765:LJP458772 KZT458765:KZT458772 KPX458765:KPX458772 KGB458765:KGB458772 JWF458765:JWF458772 JMJ458765:JMJ458772 JCN458765:JCN458772 ISR458765:ISR458772 IIV458765:IIV458772 HYZ458765:HYZ458772 HPD458765:HPD458772 HFH458765:HFH458772 GVL458765:GVL458772 GLP458765:GLP458772 GBT458765:GBT458772 FRX458765:FRX458772 FIB458765:FIB458772 EYF458765:EYF458772 EOJ458765:EOJ458772 EEN458765:EEN458772 DUR458765:DUR458772 DKV458765:DKV458772 DAZ458765:DAZ458772 CRD458765:CRD458772 CHH458765:CHH458772 BXL458765:BXL458772 BNP458765:BNP458772 BDT458765:BDT458772 ATX458765:ATX458772 AKB458765:AKB458772 AAF458765:AAF458772 QJ458765:QJ458772 GN458765:GN458772 WSZ393229:WSZ393236 WJD393229:WJD393236 VZH393229:VZH393236 VPL393229:VPL393236 VFP393229:VFP393236 UVT393229:UVT393236 ULX393229:ULX393236 UCB393229:UCB393236 TSF393229:TSF393236 TIJ393229:TIJ393236 SYN393229:SYN393236 SOR393229:SOR393236 SEV393229:SEV393236 RUZ393229:RUZ393236 RLD393229:RLD393236 RBH393229:RBH393236 QRL393229:QRL393236 QHP393229:QHP393236 PXT393229:PXT393236 PNX393229:PNX393236 PEB393229:PEB393236 OUF393229:OUF393236 OKJ393229:OKJ393236 OAN393229:OAN393236 NQR393229:NQR393236 NGV393229:NGV393236 MWZ393229:MWZ393236 MND393229:MND393236 MDH393229:MDH393236 LTL393229:LTL393236 LJP393229:LJP393236 KZT393229:KZT393236 KPX393229:KPX393236 KGB393229:KGB393236 JWF393229:JWF393236 JMJ393229:JMJ393236 JCN393229:JCN393236 ISR393229:ISR393236 IIV393229:IIV393236 HYZ393229:HYZ393236 HPD393229:HPD393236 HFH393229:HFH393236 GVL393229:GVL393236 GLP393229:GLP393236 GBT393229:GBT393236 FRX393229:FRX393236 FIB393229:FIB393236 EYF393229:EYF393236 EOJ393229:EOJ393236 EEN393229:EEN393236 DUR393229:DUR393236 DKV393229:DKV393236 DAZ393229:DAZ393236 CRD393229:CRD393236 CHH393229:CHH393236 BXL393229:BXL393236 BNP393229:BNP393236 BDT393229:BDT393236 ATX393229:ATX393236 AKB393229:AKB393236 AAF393229:AAF393236 QJ393229:QJ393236 GN393229:GN393236 WSZ327693:WSZ327700 WJD327693:WJD327700 VZH327693:VZH327700 VPL327693:VPL327700 VFP327693:VFP327700 UVT327693:UVT327700 ULX327693:ULX327700 UCB327693:UCB327700 TSF327693:TSF327700 TIJ327693:TIJ327700 SYN327693:SYN327700 SOR327693:SOR327700 SEV327693:SEV327700 RUZ327693:RUZ327700 RLD327693:RLD327700 RBH327693:RBH327700 QRL327693:QRL327700 QHP327693:QHP327700 PXT327693:PXT327700 PNX327693:PNX327700 PEB327693:PEB327700 OUF327693:OUF327700 OKJ327693:OKJ327700 OAN327693:OAN327700 NQR327693:NQR327700 NGV327693:NGV327700 MWZ327693:MWZ327700 MND327693:MND327700 MDH327693:MDH327700 LTL327693:LTL327700 LJP327693:LJP327700 KZT327693:KZT327700 KPX327693:KPX327700 KGB327693:KGB327700 JWF327693:JWF327700 JMJ327693:JMJ327700 JCN327693:JCN327700 ISR327693:ISR327700 IIV327693:IIV327700 HYZ327693:HYZ327700 HPD327693:HPD327700 HFH327693:HFH327700 GVL327693:GVL327700 GLP327693:GLP327700 GBT327693:GBT327700 FRX327693:FRX327700 FIB327693:FIB327700 EYF327693:EYF327700 EOJ327693:EOJ327700 EEN327693:EEN327700 DUR327693:DUR327700 DKV327693:DKV327700 DAZ327693:DAZ327700 CRD327693:CRD327700 CHH327693:CHH327700 BXL327693:BXL327700 BNP327693:BNP327700 BDT327693:BDT327700 ATX327693:ATX327700 AKB327693:AKB327700 AAF327693:AAF327700 QJ327693:QJ327700 GN327693:GN327700 WSZ262157:WSZ262164 WJD262157:WJD262164 VZH262157:VZH262164 VPL262157:VPL262164 VFP262157:VFP262164 UVT262157:UVT262164 ULX262157:ULX262164 UCB262157:UCB262164 TSF262157:TSF262164 TIJ262157:TIJ262164 SYN262157:SYN262164 SOR262157:SOR262164 SEV262157:SEV262164 RUZ262157:RUZ262164 RLD262157:RLD262164 RBH262157:RBH262164 QRL262157:QRL262164 QHP262157:QHP262164 PXT262157:PXT262164 PNX262157:PNX262164 PEB262157:PEB262164 OUF262157:OUF262164 OKJ262157:OKJ262164 OAN262157:OAN262164 NQR262157:NQR262164 NGV262157:NGV262164 MWZ262157:MWZ262164 MND262157:MND262164 MDH262157:MDH262164 LTL262157:LTL262164 LJP262157:LJP262164 KZT262157:KZT262164 KPX262157:KPX262164 KGB262157:KGB262164 JWF262157:JWF262164 JMJ262157:JMJ262164 JCN262157:JCN262164 ISR262157:ISR262164 IIV262157:IIV262164 HYZ262157:HYZ262164 HPD262157:HPD262164 HFH262157:HFH262164 GVL262157:GVL262164 GLP262157:GLP262164 GBT262157:GBT262164 FRX262157:FRX262164 FIB262157:FIB262164 EYF262157:EYF262164 EOJ262157:EOJ262164 EEN262157:EEN262164 DUR262157:DUR262164 DKV262157:DKV262164 DAZ262157:DAZ262164 CRD262157:CRD262164 CHH262157:CHH262164 BXL262157:BXL262164 BNP262157:BNP262164 BDT262157:BDT262164 ATX262157:ATX262164 AKB262157:AKB262164 AAF262157:AAF262164 QJ262157:QJ262164 GN262157:GN262164 WSZ196621:WSZ196628 WJD196621:WJD196628 VZH196621:VZH196628 VPL196621:VPL196628 VFP196621:VFP196628 UVT196621:UVT196628 ULX196621:ULX196628 UCB196621:UCB196628 TSF196621:TSF196628 TIJ196621:TIJ196628 SYN196621:SYN196628 SOR196621:SOR196628 SEV196621:SEV196628 RUZ196621:RUZ196628 RLD196621:RLD196628 RBH196621:RBH196628 QRL196621:QRL196628 QHP196621:QHP196628 PXT196621:PXT196628 PNX196621:PNX196628 PEB196621:PEB196628 OUF196621:OUF196628 OKJ196621:OKJ196628 OAN196621:OAN196628 NQR196621:NQR196628 NGV196621:NGV196628 MWZ196621:MWZ196628 MND196621:MND196628 MDH196621:MDH196628 LTL196621:LTL196628 LJP196621:LJP196628 KZT196621:KZT196628 KPX196621:KPX196628 KGB196621:KGB196628 JWF196621:JWF196628 JMJ196621:JMJ196628 JCN196621:JCN196628 ISR196621:ISR196628 IIV196621:IIV196628 HYZ196621:HYZ196628 HPD196621:HPD196628 HFH196621:HFH196628 GVL196621:GVL196628 GLP196621:GLP196628 GBT196621:GBT196628 FRX196621:FRX196628 FIB196621:FIB196628 EYF196621:EYF196628 EOJ196621:EOJ196628 EEN196621:EEN196628 DUR196621:DUR196628 DKV196621:DKV196628 DAZ196621:DAZ196628 CRD196621:CRD196628 CHH196621:CHH196628 BXL196621:BXL196628 BNP196621:BNP196628 BDT196621:BDT196628 ATX196621:ATX196628 AKB196621:AKB196628 AAF196621:AAF196628 QJ196621:QJ196628 GN196621:GN196628 WSZ131085:WSZ131092 WJD131085:WJD131092 VZH131085:VZH131092 VPL131085:VPL131092 VFP131085:VFP131092 UVT131085:UVT131092 ULX131085:ULX131092 UCB131085:UCB131092 TSF131085:TSF131092 TIJ131085:TIJ131092 SYN131085:SYN131092 SOR131085:SOR131092 SEV131085:SEV131092 RUZ131085:RUZ131092 RLD131085:RLD131092 RBH131085:RBH131092 QRL131085:QRL131092 QHP131085:QHP131092 PXT131085:PXT131092 PNX131085:PNX131092 PEB131085:PEB131092 OUF131085:OUF131092 OKJ131085:OKJ131092 OAN131085:OAN131092 NQR131085:NQR131092 NGV131085:NGV131092 MWZ131085:MWZ131092 MND131085:MND131092 MDH131085:MDH131092 LTL131085:LTL131092 LJP131085:LJP131092 KZT131085:KZT131092 KPX131085:KPX131092 KGB131085:KGB131092 JWF131085:JWF131092 JMJ131085:JMJ131092 JCN131085:JCN131092 ISR131085:ISR131092 IIV131085:IIV131092 HYZ131085:HYZ131092 HPD131085:HPD131092 HFH131085:HFH131092 GVL131085:GVL131092 GLP131085:GLP131092 GBT131085:GBT131092 FRX131085:FRX131092 FIB131085:FIB131092 EYF131085:EYF131092 EOJ131085:EOJ131092 EEN131085:EEN131092 DUR131085:DUR131092 DKV131085:DKV131092 DAZ131085:DAZ131092 CRD131085:CRD131092 CHH131085:CHH131092 BXL131085:BXL131092 BNP131085:BNP131092 BDT131085:BDT131092 ATX131085:ATX131092 AKB131085:AKB131092 AAF131085:AAF131092 QJ131085:QJ131092 GN131085:GN131092 WSZ65549:WSZ65556 WJD65549:WJD65556 VZH65549:VZH65556 VPL65549:VPL65556 VFP65549:VFP65556 UVT65549:UVT65556 ULX65549:ULX65556 UCB65549:UCB65556 TSF65549:TSF65556 TIJ65549:TIJ65556 SYN65549:SYN65556 SOR65549:SOR65556 SEV65549:SEV65556 RUZ65549:RUZ65556 RLD65549:RLD65556 RBH65549:RBH65556 QRL65549:QRL65556 QHP65549:QHP65556 PXT65549:PXT65556 PNX65549:PNX65556 PEB65549:PEB65556 OUF65549:OUF65556 OKJ65549:OKJ65556 OAN65549:OAN65556 NQR65549:NQR65556 NGV65549:NGV65556 MWZ65549:MWZ65556 MND65549:MND65556 MDH65549:MDH65556 LTL65549:LTL65556 LJP65549:LJP65556 KZT65549:KZT65556 KPX65549:KPX65556 KGB65549:KGB65556 JWF65549:JWF65556 JMJ65549:JMJ65556 JCN65549:JCN65556 ISR65549:ISR65556 IIV65549:IIV65556 HYZ65549:HYZ65556 HPD65549:HPD65556 HFH65549:HFH65556 GVL65549:GVL65556 GLP65549:GLP65556 GBT65549:GBT65556 FRX65549:FRX65556 FIB65549:FIB65556 EYF65549:EYF65556 EOJ65549:EOJ65556 EEN65549:EEN65556 DUR65549:DUR65556 DKV65549:DKV65556 DAZ65549:DAZ65556 CRD65549:CRD65556 CHH65549:CHH65556 BXL65549:BXL65556 BNP65549:BNP65556 BDT65549:BDT65556 ATX65549:ATX65556 AKB65549:AKB65556 AAF65549:AAF65556 QJ65549:QJ65556 GN65549:GN65556 WSZ983062:WSZ983063 WJD983062:WJD983063 VZH983062:VZH983063 VPL983062:VPL983063 VFP983062:VFP983063 UVT983062:UVT983063 ULX983062:ULX983063 UCB983062:UCB983063 TSF983062:TSF983063 TIJ983062:TIJ983063 SYN983062:SYN983063 SOR983062:SOR983063 SEV983062:SEV983063 RUZ983062:RUZ983063 RLD983062:RLD983063 RBH983062:RBH983063 QRL983062:QRL983063 QHP983062:QHP983063 PXT983062:PXT983063 PNX983062:PNX983063 PEB983062:PEB983063 OUF983062:OUF983063 OKJ983062:OKJ983063 OAN983062:OAN983063 NQR983062:NQR983063 NGV983062:NGV983063 MWZ983062:MWZ983063 MND983062:MND983063 MDH983062:MDH983063 LTL983062:LTL983063 LJP983062:LJP983063 KZT983062:KZT983063 KPX983062:KPX983063 KGB983062:KGB983063 JWF983062:JWF983063 JMJ983062:JMJ983063 JCN983062:JCN983063 ISR983062:ISR983063 IIV983062:IIV983063 HYZ983062:HYZ983063 HPD983062:HPD983063 HFH983062:HFH983063 GVL983062:GVL983063 GLP983062:GLP983063 GBT983062:GBT983063 FRX983062:FRX983063 FIB983062:FIB983063 EYF983062:EYF983063 EOJ983062:EOJ983063 EEN983062:EEN983063 DUR983062:DUR983063 DKV983062:DKV983063 DAZ983062:DAZ983063 CRD983062:CRD983063 CHH983062:CHH983063 BXL983062:BXL983063 BNP983062:BNP983063 BDT983062:BDT983063 ATX983062:ATX983063 AKB983062:AKB983063 AAF983062:AAF983063 QJ983062:QJ983063 GN983062:GN983063 WSZ917526:WSZ917527 WJD917526:WJD917527 VZH917526:VZH917527 VPL917526:VPL917527 VFP917526:VFP917527 UVT917526:UVT917527 ULX917526:ULX917527 UCB917526:UCB917527 TSF917526:TSF917527 TIJ917526:TIJ917527 SYN917526:SYN917527 SOR917526:SOR917527 SEV917526:SEV917527 RUZ917526:RUZ917527 RLD917526:RLD917527 RBH917526:RBH917527 QRL917526:QRL917527 QHP917526:QHP917527 PXT917526:PXT917527 PNX917526:PNX917527 PEB917526:PEB917527 OUF917526:OUF917527 OKJ917526:OKJ917527 OAN917526:OAN917527 NQR917526:NQR917527 NGV917526:NGV917527 MWZ917526:MWZ917527 MND917526:MND917527 MDH917526:MDH917527 LTL917526:LTL917527 LJP917526:LJP917527 KZT917526:KZT917527 KPX917526:KPX917527 KGB917526:KGB917527 JWF917526:JWF917527 JMJ917526:JMJ917527 JCN917526:JCN917527 ISR917526:ISR917527 IIV917526:IIV917527 HYZ917526:HYZ917527 HPD917526:HPD917527 HFH917526:HFH917527 GVL917526:GVL917527 GLP917526:GLP917527 GBT917526:GBT917527 FRX917526:FRX917527 FIB917526:FIB917527 EYF917526:EYF917527 EOJ917526:EOJ917527 EEN917526:EEN917527 DUR917526:DUR917527 DKV917526:DKV917527 DAZ917526:DAZ917527 CRD917526:CRD917527 CHH917526:CHH917527 BXL917526:BXL917527 BNP917526:BNP917527 BDT917526:BDT917527 ATX917526:ATX917527 AKB917526:AKB917527 AAF917526:AAF917527 QJ917526:QJ917527 GN917526:GN917527 WSZ851990:WSZ851991 WJD851990:WJD851991 VZH851990:VZH851991 VPL851990:VPL851991 VFP851990:VFP851991 UVT851990:UVT851991 ULX851990:ULX851991 UCB851990:UCB851991 TSF851990:TSF851991 TIJ851990:TIJ851991 SYN851990:SYN851991 SOR851990:SOR851991 SEV851990:SEV851991 RUZ851990:RUZ851991 RLD851990:RLD851991 RBH851990:RBH851991 QRL851990:QRL851991 QHP851990:QHP851991 PXT851990:PXT851991 PNX851990:PNX851991 PEB851990:PEB851991 OUF851990:OUF851991 OKJ851990:OKJ851991 OAN851990:OAN851991 NQR851990:NQR851991 NGV851990:NGV851991 MWZ851990:MWZ851991 MND851990:MND851991 MDH851990:MDH851991 LTL851990:LTL851991 LJP851990:LJP851991 KZT851990:KZT851991 KPX851990:KPX851991 KGB851990:KGB851991 JWF851990:JWF851991 JMJ851990:JMJ851991 JCN851990:JCN851991 ISR851990:ISR851991 IIV851990:IIV851991 HYZ851990:HYZ851991 HPD851990:HPD851991 HFH851990:HFH851991 GVL851990:GVL851991 GLP851990:GLP851991 GBT851990:GBT851991 FRX851990:FRX851991 FIB851990:FIB851991 EYF851990:EYF851991 EOJ851990:EOJ851991 EEN851990:EEN851991 DUR851990:DUR851991 DKV851990:DKV851991 DAZ851990:DAZ851991 CRD851990:CRD851991 CHH851990:CHH851991 BXL851990:BXL851991 BNP851990:BNP851991 BDT851990:BDT851991 ATX851990:ATX851991 AKB851990:AKB851991 AAF851990:AAF851991 QJ851990:QJ851991 GN851990:GN851991 WSZ786454:WSZ786455 WJD786454:WJD786455 VZH786454:VZH786455 VPL786454:VPL786455 VFP786454:VFP786455 UVT786454:UVT786455 ULX786454:ULX786455 UCB786454:UCB786455 TSF786454:TSF786455 TIJ786454:TIJ786455 SYN786454:SYN786455 SOR786454:SOR786455 SEV786454:SEV786455 RUZ786454:RUZ786455 RLD786454:RLD786455 RBH786454:RBH786455 QRL786454:QRL786455 QHP786454:QHP786455 PXT786454:PXT786455 PNX786454:PNX786455 PEB786454:PEB786455 OUF786454:OUF786455 OKJ786454:OKJ786455 OAN786454:OAN786455 NQR786454:NQR786455 NGV786454:NGV786455 MWZ786454:MWZ786455 MND786454:MND786455 MDH786454:MDH786455 LTL786454:LTL786455 LJP786454:LJP786455 KZT786454:KZT786455 KPX786454:KPX786455 KGB786454:KGB786455 JWF786454:JWF786455 JMJ786454:JMJ786455 JCN786454:JCN786455 ISR786454:ISR786455 IIV786454:IIV786455 HYZ786454:HYZ786455 HPD786454:HPD786455 HFH786454:HFH786455 GVL786454:GVL786455 GLP786454:GLP786455 GBT786454:GBT786455 FRX786454:FRX786455 FIB786454:FIB786455 EYF786454:EYF786455 EOJ786454:EOJ786455 EEN786454:EEN786455 DUR786454:DUR786455 DKV786454:DKV786455 DAZ786454:DAZ786455 CRD786454:CRD786455 CHH786454:CHH786455 BXL786454:BXL786455 BNP786454:BNP786455 BDT786454:BDT786455 ATX786454:ATX786455 AKB786454:AKB786455 AAF786454:AAF786455 QJ786454:QJ786455 GN786454:GN786455 WSZ720918:WSZ720919 WJD720918:WJD720919 VZH720918:VZH720919 VPL720918:VPL720919 VFP720918:VFP720919 UVT720918:UVT720919 ULX720918:ULX720919 UCB720918:UCB720919 TSF720918:TSF720919 TIJ720918:TIJ720919 SYN720918:SYN720919 SOR720918:SOR720919 SEV720918:SEV720919 RUZ720918:RUZ720919 RLD720918:RLD720919 RBH720918:RBH720919 QRL720918:QRL720919 QHP720918:QHP720919 PXT720918:PXT720919 PNX720918:PNX720919 PEB720918:PEB720919 OUF720918:OUF720919 OKJ720918:OKJ720919 OAN720918:OAN720919 NQR720918:NQR720919 NGV720918:NGV720919 MWZ720918:MWZ720919 MND720918:MND720919 MDH720918:MDH720919 LTL720918:LTL720919 LJP720918:LJP720919 KZT720918:KZT720919 KPX720918:KPX720919 KGB720918:KGB720919 JWF720918:JWF720919 JMJ720918:JMJ720919 JCN720918:JCN720919 ISR720918:ISR720919 IIV720918:IIV720919 HYZ720918:HYZ720919 HPD720918:HPD720919 HFH720918:HFH720919 GVL720918:GVL720919 GLP720918:GLP720919 GBT720918:GBT720919 FRX720918:FRX720919 FIB720918:FIB720919 EYF720918:EYF720919 EOJ720918:EOJ720919 EEN720918:EEN720919 DUR720918:DUR720919 DKV720918:DKV720919 DAZ720918:DAZ720919 CRD720918:CRD720919 CHH720918:CHH720919 BXL720918:BXL720919 BNP720918:BNP720919 BDT720918:BDT720919 ATX720918:ATX720919 AKB720918:AKB720919 AAF720918:AAF720919 QJ720918:QJ720919 GN720918:GN720919 WSZ655382:WSZ655383 WJD655382:WJD655383 VZH655382:VZH655383 VPL655382:VPL655383 VFP655382:VFP655383 UVT655382:UVT655383 ULX655382:ULX655383 UCB655382:UCB655383 TSF655382:TSF655383 TIJ655382:TIJ655383 SYN655382:SYN655383 SOR655382:SOR655383 SEV655382:SEV655383 RUZ655382:RUZ655383 RLD655382:RLD655383 RBH655382:RBH655383 QRL655382:QRL655383 QHP655382:QHP655383 PXT655382:PXT655383 PNX655382:PNX655383 PEB655382:PEB655383 OUF655382:OUF655383 OKJ655382:OKJ655383 OAN655382:OAN655383 NQR655382:NQR655383 NGV655382:NGV655383 MWZ655382:MWZ655383 MND655382:MND655383 MDH655382:MDH655383 LTL655382:LTL655383 LJP655382:LJP655383 KZT655382:KZT655383 KPX655382:KPX655383 KGB655382:KGB655383 JWF655382:JWF655383 JMJ655382:JMJ655383 JCN655382:JCN655383 ISR655382:ISR655383 IIV655382:IIV655383 HYZ655382:HYZ655383 HPD655382:HPD655383 HFH655382:HFH655383 GVL655382:GVL655383 GLP655382:GLP655383 GBT655382:GBT655383 FRX655382:FRX655383 FIB655382:FIB655383 EYF655382:EYF655383 EOJ655382:EOJ655383 EEN655382:EEN655383 DUR655382:DUR655383 DKV655382:DKV655383 DAZ655382:DAZ655383 CRD655382:CRD655383 CHH655382:CHH655383 BXL655382:BXL655383 BNP655382:BNP655383 BDT655382:BDT655383 ATX655382:ATX655383 AKB655382:AKB655383 AAF655382:AAF655383 QJ655382:QJ655383 GN655382:GN655383 WSZ589846:WSZ589847 WJD589846:WJD589847 VZH589846:VZH589847 VPL589846:VPL589847 VFP589846:VFP589847 UVT589846:UVT589847 ULX589846:ULX589847 UCB589846:UCB589847 TSF589846:TSF589847 TIJ589846:TIJ589847 SYN589846:SYN589847 SOR589846:SOR589847 SEV589846:SEV589847 RUZ589846:RUZ589847 RLD589846:RLD589847 RBH589846:RBH589847 QRL589846:QRL589847 QHP589846:QHP589847 PXT589846:PXT589847 PNX589846:PNX589847 PEB589846:PEB589847 OUF589846:OUF589847 OKJ589846:OKJ589847 OAN589846:OAN589847 NQR589846:NQR589847 NGV589846:NGV589847 MWZ589846:MWZ589847 MND589846:MND589847 MDH589846:MDH589847 LTL589846:LTL589847 LJP589846:LJP589847 KZT589846:KZT589847 KPX589846:KPX589847 KGB589846:KGB589847 JWF589846:JWF589847 JMJ589846:JMJ589847 JCN589846:JCN589847 ISR589846:ISR589847 IIV589846:IIV589847 HYZ589846:HYZ589847 HPD589846:HPD589847 HFH589846:HFH589847 GVL589846:GVL589847 GLP589846:GLP589847 GBT589846:GBT589847 FRX589846:FRX589847 FIB589846:FIB589847 EYF589846:EYF589847 EOJ589846:EOJ589847 EEN589846:EEN589847 DUR589846:DUR589847 DKV589846:DKV589847 DAZ589846:DAZ589847 CRD589846:CRD589847 CHH589846:CHH589847 BXL589846:BXL589847 BNP589846:BNP589847 BDT589846:BDT589847 ATX589846:ATX589847 AKB589846:AKB589847 AAF589846:AAF589847 QJ589846:QJ589847 GN589846:GN589847 WSZ524310:WSZ524311 WJD524310:WJD524311 VZH524310:VZH524311 VPL524310:VPL524311 VFP524310:VFP524311 UVT524310:UVT524311 ULX524310:ULX524311 UCB524310:UCB524311 TSF524310:TSF524311 TIJ524310:TIJ524311 SYN524310:SYN524311 SOR524310:SOR524311 SEV524310:SEV524311 RUZ524310:RUZ524311 RLD524310:RLD524311 RBH524310:RBH524311 QRL524310:QRL524311 QHP524310:QHP524311 PXT524310:PXT524311 PNX524310:PNX524311 PEB524310:PEB524311 OUF524310:OUF524311 OKJ524310:OKJ524311 OAN524310:OAN524311 NQR524310:NQR524311 NGV524310:NGV524311 MWZ524310:MWZ524311 MND524310:MND524311 MDH524310:MDH524311 LTL524310:LTL524311 LJP524310:LJP524311 KZT524310:KZT524311 KPX524310:KPX524311 KGB524310:KGB524311 JWF524310:JWF524311 JMJ524310:JMJ524311 JCN524310:JCN524311 ISR524310:ISR524311 IIV524310:IIV524311 HYZ524310:HYZ524311 HPD524310:HPD524311 HFH524310:HFH524311 GVL524310:GVL524311 GLP524310:GLP524311 GBT524310:GBT524311 FRX524310:FRX524311 FIB524310:FIB524311 EYF524310:EYF524311 EOJ524310:EOJ524311 EEN524310:EEN524311 DUR524310:DUR524311 DKV524310:DKV524311 DAZ524310:DAZ524311 CRD524310:CRD524311 CHH524310:CHH524311 BXL524310:BXL524311 BNP524310:BNP524311 BDT524310:BDT524311 ATX524310:ATX524311 AKB524310:AKB524311 AAF524310:AAF524311 QJ524310:QJ524311 GN524310:GN524311 WSZ458774:WSZ458775 WJD458774:WJD458775 VZH458774:VZH458775 VPL458774:VPL458775 VFP458774:VFP458775 UVT458774:UVT458775 ULX458774:ULX458775 UCB458774:UCB458775 TSF458774:TSF458775 TIJ458774:TIJ458775 SYN458774:SYN458775 SOR458774:SOR458775 SEV458774:SEV458775 RUZ458774:RUZ458775 RLD458774:RLD458775 RBH458774:RBH458775 QRL458774:QRL458775 QHP458774:QHP458775 PXT458774:PXT458775 PNX458774:PNX458775 PEB458774:PEB458775 OUF458774:OUF458775 OKJ458774:OKJ458775 OAN458774:OAN458775 NQR458774:NQR458775 NGV458774:NGV458775 MWZ458774:MWZ458775 MND458774:MND458775 MDH458774:MDH458775 LTL458774:LTL458775 LJP458774:LJP458775 KZT458774:KZT458775 KPX458774:KPX458775 KGB458774:KGB458775 JWF458774:JWF458775 JMJ458774:JMJ458775 JCN458774:JCN458775 ISR458774:ISR458775 IIV458774:IIV458775 HYZ458774:HYZ458775 HPD458774:HPD458775 HFH458774:HFH458775 GVL458774:GVL458775 GLP458774:GLP458775 GBT458774:GBT458775 FRX458774:FRX458775 FIB458774:FIB458775 EYF458774:EYF458775 EOJ458774:EOJ458775 EEN458774:EEN458775 DUR458774:DUR458775 DKV458774:DKV458775 DAZ458774:DAZ458775 CRD458774:CRD458775 CHH458774:CHH458775 BXL458774:BXL458775 BNP458774:BNP458775 BDT458774:BDT458775 ATX458774:ATX458775 AKB458774:AKB458775 AAF458774:AAF458775 QJ458774:QJ458775 GN458774:GN458775 WSZ393238:WSZ393239 WJD393238:WJD393239 VZH393238:VZH393239 VPL393238:VPL393239 VFP393238:VFP393239 UVT393238:UVT393239 ULX393238:ULX393239 UCB393238:UCB393239 TSF393238:TSF393239 TIJ393238:TIJ393239 SYN393238:SYN393239 SOR393238:SOR393239 SEV393238:SEV393239 RUZ393238:RUZ393239 RLD393238:RLD393239 RBH393238:RBH393239 QRL393238:QRL393239 QHP393238:QHP393239 PXT393238:PXT393239 PNX393238:PNX393239 PEB393238:PEB393239 OUF393238:OUF393239 OKJ393238:OKJ393239 OAN393238:OAN393239 NQR393238:NQR393239 NGV393238:NGV393239 MWZ393238:MWZ393239 MND393238:MND393239 MDH393238:MDH393239 LTL393238:LTL393239 LJP393238:LJP393239 KZT393238:KZT393239 KPX393238:KPX393239 KGB393238:KGB393239 JWF393238:JWF393239 JMJ393238:JMJ393239 JCN393238:JCN393239 ISR393238:ISR393239 IIV393238:IIV393239 HYZ393238:HYZ393239 HPD393238:HPD393239 HFH393238:HFH393239 GVL393238:GVL393239 GLP393238:GLP393239 GBT393238:GBT393239 FRX393238:FRX393239 FIB393238:FIB393239 EYF393238:EYF393239 EOJ393238:EOJ393239 EEN393238:EEN393239 DUR393238:DUR393239 DKV393238:DKV393239 DAZ393238:DAZ393239 CRD393238:CRD393239 CHH393238:CHH393239 BXL393238:BXL393239 BNP393238:BNP393239 BDT393238:BDT393239 ATX393238:ATX393239 AKB393238:AKB393239 AAF393238:AAF393239 QJ393238:QJ393239 GN393238:GN393239 WSZ327702:WSZ327703 WJD327702:WJD327703 VZH327702:VZH327703 VPL327702:VPL327703 VFP327702:VFP327703 UVT327702:UVT327703 ULX327702:ULX327703 UCB327702:UCB327703 TSF327702:TSF327703 TIJ327702:TIJ327703 SYN327702:SYN327703 SOR327702:SOR327703 SEV327702:SEV327703 RUZ327702:RUZ327703 RLD327702:RLD327703 RBH327702:RBH327703 QRL327702:QRL327703 QHP327702:QHP327703 PXT327702:PXT327703 PNX327702:PNX327703 PEB327702:PEB327703 OUF327702:OUF327703 OKJ327702:OKJ327703 OAN327702:OAN327703 NQR327702:NQR327703 NGV327702:NGV327703 MWZ327702:MWZ327703 MND327702:MND327703 MDH327702:MDH327703 LTL327702:LTL327703 LJP327702:LJP327703 KZT327702:KZT327703 KPX327702:KPX327703 KGB327702:KGB327703 JWF327702:JWF327703 JMJ327702:JMJ327703 JCN327702:JCN327703 ISR327702:ISR327703 IIV327702:IIV327703 HYZ327702:HYZ327703 HPD327702:HPD327703 HFH327702:HFH327703 GVL327702:GVL327703 GLP327702:GLP327703 GBT327702:GBT327703 FRX327702:FRX327703 FIB327702:FIB327703 EYF327702:EYF327703 EOJ327702:EOJ327703 EEN327702:EEN327703 DUR327702:DUR327703 DKV327702:DKV327703 DAZ327702:DAZ327703 CRD327702:CRD327703 CHH327702:CHH327703 BXL327702:BXL327703 BNP327702:BNP327703 BDT327702:BDT327703 ATX327702:ATX327703 AKB327702:AKB327703 AAF327702:AAF327703 QJ327702:QJ327703 GN327702:GN327703 WSZ262166:WSZ262167 WJD262166:WJD262167 VZH262166:VZH262167 VPL262166:VPL262167 VFP262166:VFP262167 UVT262166:UVT262167 ULX262166:ULX262167 UCB262166:UCB262167 TSF262166:TSF262167 TIJ262166:TIJ262167 SYN262166:SYN262167 SOR262166:SOR262167 SEV262166:SEV262167 RUZ262166:RUZ262167 RLD262166:RLD262167 RBH262166:RBH262167 QRL262166:QRL262167 QHP262166:QHP262167 PXT262166:PXT262167 PNX262166:PNX262167 PEB262166:PEB262167 OUF262166:OUF262167 OKJ262166:OKJ262167 OAN262166:OAN262167 NQR262166:NQR262167 NGV262166:NGV262167 MWZ262166:MWZ262167 MND262166:MND262167 MDH262166:MDH262167 LTL262166:LTL262167 LJP262166:LJP262167 KZT262166:KZT262167 KPX262166:KPX262167 KGB262166:KGB262167 JWF262166:JWF262167 JMJ262166:JMJ262167 JCN262166:JCN262167 ISR262166:ISR262167 IIV262166:IIV262167 HYZ262166:HYZ262167 HPD262166:HPD262167 HFH262166:HFH262167 GVL262166:GVL262167 GLP262166:GLP262167 GBT262166:GBT262167 FRX262166:FRX262167 FIB262166:FIB262167 EYF262166:EYF262167 EOJ262166:EOJ262167 EEN262166:EEN262167 DUR262166:DUR262167 DKV262166:DKV262167 DAZ262166:DAZ262167 CRD262166:CRD262167 CHH262166:CHH262167 BXL262166:BXL262167 BNP262166:BNP262167 BDT262166:BDT262167 ATX262166:ATX262167 AKB262166:AKB262167 AAF262166:AAF262167 QJ262166:QJ262167 GN262166:GN262167 WSZ196630:WSZ196631 WJD196630:WJD196631 VZH196630:VZH196631 VPL196630:VPL196631 VFP196630:VFP196631 UVT196630:UVT196631 ULX196630:ULX196631 UCB196630:UCB196631 TSF196630:TSF196631 TIJ196630:TIJ196631 SYN196630:SYN196631 SOR196630:SOR196631 SEV196630:SEV196631 RUZ196630:RUZ196631 RLD196630:RLD196631 RBH196630:RBH196631 QRL196630:QRL196631 QHP196630:QHP196631 PXT196630:PXT196631 PNX196630:PNX196631 PEB196630:PEB196631 OUF196630:OUF196631 OKJ196630:OKJ196631 OAN196630:OAN196631 NQR196630:NQR196631 NGV196630:NGV196631 MWZ196630:MWZ196631 MND196630:MND196631 MDH196630:MDH196631 LTL196630:LTL196631 LJP196630:LJP196631 KZT196630:KZT196631 KPX196630:KPX196631 KGB196630:KGB196631 JWF196630:JWF196631 JMJ196630:JMJ196631 JCN196630:JCN196631 ISR196630:ISR196631 IIV196630:IIV196631 HYZ196630:HYZ196631 HPD196630:HPD196631 HFH196630:HFH196631 GVL196630:GVL196631 GLP196630:GLP196631 GBT196630:GBT196631 FRX196630:FRX196631 FIB196630:FIB196631 EYF196630:EYF196631 EOJ196630:EOJ196631 EEN196630:EEN196631 DUR196630:DUR196631 DKV196630:DKV196631 DAZ196630:DAZ196631 CRD196630:CRD196631 CHH196630:CHH196631 BXL196630:BXL196631 BNP196630:BNP196631 BDT196630:BDT196631 ATX196630:ATX196631 AKB196630:AKB196631 AAF196630:AAF196631 QJ196630:QJ196631 GN196630:GN196631 WSZ131094:WSZ131095 WJD131094:WJD131095 VZH131094:VZH131095 VPL131094:VPL131095 VFP131094:VFP131095 UVT131094:UVT131095 ULX131094:ULX131095 UCB131094:UCB131095 TSF131094:TSF131095 TIJ131094:TIJ131095 SYN131094:SYN131095 SOR131094:SOR131095 SEV131094:SEV131095 RUZ131094:RUZ131095 RLD131094:RLD131095 RBH131094:RBH131095 QRL131094:QRL131095 QHP131094:QHP131095 PXT131094:PXT131095 PNX131094:PNX131095 PEB131094:PEB131095 OUF131094:OUF131095 OKJ131094:OKJ131095 OAN131094:OAN131095 NQR131094:NQR131095 NGV131094:NGV131095 MWZ131094:MWZ131095 MND131094:MND131095 MDH131094:MDH131095 LTL131094:LTL131095 LJP131094:LJP131095 KZT131094:KZT131095 KPX131094:KPX131095 KGB131094:KGB131095 JWF131094:JWF131095 JMJ131094:JMJ131095 JCN131094:JCN131095 ISR131094:ISR131095 IIV131094:IIV131095 HYZ131094:HYZ131095 HPD131094:HPD131095 HFH131094:HFH131095 GVL131094:GVL131095 GLP131094:GLP131095 GBT131094:GBT131095 FRX131094:FRX131095 FIB131094:FIB131095 EYF131094:EYF131095 EOJ131094:EOJ131095 EEN131094:EEN131095 DUR131094:DUR131095 DKV131094:DKV131095 DAZ131094:DAZ131095 CRD131094:CRD131095 CHH131094:CHH131095 BXL131094:BXL131095 BNP131094:BNP131095 BDT131094:BDT131095 ATX131094:ATX131095 AKB131094:AKB131095 AAF131094:AAF131095 QJ131094:QJ131095 GN131094:GN131095 WSZ65558:WSZ65559 WJD65558:WJD65559 VZH65558:VZH65559 VPL65558:VPL65559 VFP65558:VFP65559 UVT65558:UVT65559 ULX65558:ULX65559 UCB65558:UCB65559 TSF65558:TSF65559 TIJ65558:TIJ65559 SYN65558:SYN65559 SOR65558:SOR65559 SEV65558:SEV65559 RUZ65558:RUZ65559 RLD65558:RLD65559 RBH65558:RBH65559 QRL65558:QRL65559 QHP65558:QHP65559 PXT65558:PXT65559 PNX65558:PNX65559 PEB65558:PEB65559 OUF65558:OUF65559 OKJ65558:OKJ65559 OAN65558:OAN65559 NQR65558:NQR65559 NGV65558:NGV65559 MWZ65558:MWZ65559 MND65558:MND65559 MDH65558:MDH65559 LTL65558:LTL65559 LJP65558:LJP65559 KZT65558:KZT65559 KPX65558:KPX65559 KGB65558:KGB65559 JWF65558:JWF65559 JMJ65558:JMJ65559 JCN65558:JCN65559 ISR65558:ISR65559 IIV65558:IIV65559 HYZ65558:HYZ65559 HPD65558:HPD65559 HFH65558:HFH65559 GVL65558:GVL65559 GLP65558:GLP65559 GBT65558:GBT65559 FRX65558:FRX65559 FIB65558:FIB65559 EYF65558:EYF65559 EOJ65558:EOJ65559 EEN65558:EEN65559 DUR65558:DUR65559 DKV65558:DKV65559 DAZ65558:DAZ65559 CRD65558:CRD65559 CHH65558:CHH65559 BXL65558:BXL65559 BNP65558:BNP65559 BDT65558:BDT65559 ATX65558:ATX65559 AKB65558:AKB65559 AAF65558:AAF65559 QJ65558:QJ65559 GN65558:GN65559 WSZ27:WSZ28 WJD27:WJD28 VZH27:VZH28 VPL27:VPL28 VFP27:VFP28 UVT27:UVT28 ULX27:ULX28 UCB27:UCB28 TSF27:TSF28 TIJ27:TIJ28 SYN27:SYN28 SOR27:SOR28 SEV27:SEV28 RUZ27:RUZ28 RLD27:RLD28 RBH27:RBH28 QRL27:QRL28 QHP27:QHP28 PXT27:PXT28 PNX27:PNX28 PEB27:PEB28 OUF27:OUF28 OKJ27:OKJ28 OAN27:OAN28 NQR27:NQR28 NGV27:NGV28 MWZ27:MWZ28 MND27:MND28 MDH27:MDH28 LTL27:LTL28 LJP27:LJP28 KZT27:KZT28 KPX27:KPX28 KGB27:KGB28 JWF27:JWF28 JMJ27:JMJ28 JCN27:JCN28 ISR27:ISR28 IIV27:IIV28 HYZ27:HYZ28 HPD27:HPD28 HFH27:HFH28 GVL27:GVL28 GLP27:GLP28 GBT27:GBT28 FRX27:FRX28 FIB27:FIB28 EYF27:EYF28 EOJ27:EOJ28 EEN27:EEN28 DUR27:DUR28 DKV27:DKV28 DAZ27:DAZ28 CRD27:CRD28 CHH27:CHH28 BXL27:BXL28 BNP27:BNP28 BDT27:BDT28 ATX27:ATX28 AKB27:AKB28 AAF27:AAF28 QJ27:QJ28 GN27:GN28 WSZ983025 WJD983025 VZH983025 VPL983025 VFP983025 UVT983025 ULX983025 UCB983025 TSF983025 TIJ983025 SYN983025 SOR983025 SEV983025 RUZ983025 RLD983025 RBH983025 QRL983025 QHP983025 PXT983025 PNX983025 PEB983025 OUF983025 OKJ983025 OAN983025 NQR983025 NGV983025 MWZ983025 MND983025 MDH983025 LTL983025 LJP983025 KZT983025 KPX983025 KGB983025 JWF983025 JMJ983025 JCN983025 ISR983025 IIV983025 HYZ983025 HPD983025 HFH983025 GVL983025 GLP983025 GBT983025 FRX983025 FIB983025 EYF983025 EOJ983025 EEN983025 DUR983025 DKV983025 DAZ983025 CRD983025 CHH983025 BXL983025 BNP983025 BDT983025 ATX983025 AKB983025 AAF983025 QJ983025 GN983025 WSZ917489 WJD917489 VZH917489 VPL917489 VFP917489 UVT917489 ULX917489 UCB917489 TSF917489 TIJ917489 SYN917489 SOR917489 SEV917489 RUZ917489 RLD917489 RBH917489 QRL917489 QHP917489 PXT917489 PNX917489 PEB917489 OUF917489 OKJ917489 OAN917489 NQR917489 NGV917489 MWZ917489 MND917489 MDH917489 LTL917489 LJP917489 KZT917489 KPX917489 KGB917489 JWF917489 JMJ917489 JCN917489 ISR917489 IIV917489 HYZ917489 HPD917489 HFH917489 GVL917489 GLP917489 GBT917489 FRX917489 FIB917489 EYF917489 EOJ917489 EEN917489 DUR917489 DKV917489 DAZ917489 CRD917489 CHH917489 BXL917489 BNP917489 BDT917489 ATX917489 AKB917489 AAF917489 QJ917489 GN917489 WSZ851953 WJD851953 VZH851953 VPL851953 VFP851953 UVT851953 ULX851953 UCB851953 TSF851953 TIJ851953 SYN851953 SOR851953 SEV851953 RUZ851953 RLD851953 RBH851953 QRL851953 QHP851953 PXT851953 PNX851953 PEB851953 OUF851953 OKJ851953 OAN851953 NQR851953 NGV851953 MWZ851953 MND851953 MDH851953 LTL851953 LJP851953 KZT851953 KPX851953 KGB851953 JWF851953 JMJ851953 JCN851953 ISR851953 IIV851953 HYZ851953 HPD851953 HFH851953 GVL851953 GLP851953 GBT851953 FRX851953 FIB851953 EYF851953 EOJ851953 EEN851953 DUR851953 DKV851953 DAZ851953 CRD851953 CHH851953 BXL851953 BNP851953 BDT851953 ATX851953 AKB851953 AAF851953 QJ851953 GN851953 WSZ786417 WJD786417 VZH786417 VPL786417 VFP786417 UVT786417 ULX786417 UCB786417 TSF786417 TIJ786417 SYN786417 SOR786417 SEV786417 RUZ786417 RLD786417 RBH786417 QRL786417 QHP786417 PXT786417 PNX786417 PEB786417 OUF786417 OKJ786417 OAN786417 NQR786417 NGV786417 MWZ786417 MND786417 MDH786417 LTL786417 LJP786417 KZT786417 KPX786417 KGB786417 JWF786417 JMJ786417 JCN786417 ISR786417 IIV786417 HYZ786417 HPD786417 HFH786417 GVL786417 GLP786417 GBT786417 FRX786417 FIB786417 EYF786417 EOJ786417 EEN786417 DUR786417 DKV786417 DAZ786417 CRD786417 CHH786417 BXL786417 BNP786417 BDT786417 ATX786417 AKB786417 AAF786417 QJ786417 GN786417 WSZ720881 WJD720881 VZH720881 VPL720881 VFP720881 UVT720881 ULX720881 UCB720881 TSF720881 TIJ720881 SYN720881 SOR720881 SEV720881 RUZ720881 RLD720881 RBH720881 QRL720881 QHP720881 PXT720881 PNX720881 PEB720881 OUF720881 OKJ720881 OAN720881 NQR720881 NGV720881 MWZ720881 MND720881 MDH720881 LTL720881 LJP720881 KZT720881 KPX720881 KGB720881 JWF720881 JMJ720881 JCN720881 ISR720881 IIV720881 HYZ720881 HPD720881 HFH720881 GVL720881 GLP720881 GBT720881 FRX720881 FIB720881 EYF720881 EOJ720881 EEN720881 DUR720881 DKV720881 DAZ720881 CRD720881 CHH720881 BXL720881 BNP720881 BDT720881 ATX720881 AKB720881 AAF720881 QJ720881 GN720881 WSZ655345 WJD655345 VZH655345 VPL655345 VFP655345 UVT655345 ULX655345 UCB655345 TSF655345 TIJ655345 SYN655345 SOR655345 SEV655345 RUZ655345 RLD655345 RBH655345 QRL655345 QHP655345 PXT655345 PNX655345 PEB655345 OUF655345 OKJ655345 OAN655345 NQR655345 NGV655345 MWZ655345 MND655345 MDH655345 LTL655345 LJP655345 KZT655345 KPX655345 KGB655345 JWF655345 JMJ655345 JCN655345 ISR655345 IIV655345 HYZ655345 HPD655345 HFH655345 GVL655345 GLP655345 GBT655345 FRX655345 FIB655345 EYF655345 EOJ655345 EEN655345 DUR655345 DKV655345 DAZ655345 CRD655345 CHH655345 BXL655345 BNP655345 BDT655345 ATX655345 AKB655345 AAF655345 QJ655345 GN655345 WSZ589809 WJD589809 VZH589809 VPL589809 VFP589809 UVT589809 ULX589809 UCB589809 TSF589809 TIJ589809 SYN589809 SOR589809 SEV589809 RUZ589809 RLD589809 RBH589809 QRL589809 QHP589809 PXT589809 PNX589809 PEB589809 OUF589809 OKJ589809 OAN589809 NQR589809 NGV589809 MWZ589809 MND589809 MDH589809 LTL589809 LJP589809 KZT589809 KPX589809 KGB589809 JWF589809 JMJ589809 JCN589809 ISR589809 IIV589809 HYZ589809 HPD589809 HFH589809 GVL589809 GLP589809 GBT589809 FRX589809 FIB589809 EYF589809 EOJ589809 EEN589809 DUR589809 DKV589809 DAZ589809 CRD589809 CHH589809 BXL589809 BNP589809 BDT589809 ATX589809 AKB589809 AAF589809 QJ589809 GN589809 WSZ524273 WJD524273 VZH524273 VPL524273 VFP524273 UVT524273 ULX524273 UCB524273 TSF524273 TIJ524273 SYN524273 SOR524273 SEV524273 RUZ524273 RLD524273 RBH524273 QRL524273 QHP524273 PXT524273 PNX524273 PEB524273 OUF524273 OKJ524273 OAN524273 NQR524273 NGV524273 MWZ524273 MND524273 MDH524273 LTL524273 LJP524273 KZT524273 KPX524273 KGB524273 JWF524273 JMJ524273 JCN524273 ISR524273 IIV524273 HYZ524273 HPD524273 HFH524273 GVL524273 GLP524273 GBT524273 FRX524273 FIB524273 EYF524273 EOJ524273 EEN524273 DUR524273 DKV524273 DAZ524273 CRD524273 CHH524273 BXL524273 BNP524273 BDT524273 ATX524273 AKB524273 AAF524273 QJ524273 GN524273 WSZ458737 WJD458737 VZH458737 VPL458737 VFP458737 UVT458737 ULX458737 UCB458737 TSF458737 TIJ458737 SYN458737 SOR458737 SEV458737 RUZ458737 RLD458737 RBH458737 QRL458737 QHP458737 PXT458737 PNX458737 PEB458737 OUF458737 OKJ458737 OAN458737 NQR458737 NGV458737 MWZ458737 MND458737 MDH458737 LTL458737 LJP458737 KZT458737 KPX458737 KGB458737 JWF458737 JMJ458737 JCN458737 ISR458737 IIV458737 HYZ458737 HPD458737 HFH458737 GVL458737 GLP458737 GBT458737 FRX458737 FIB458737 EYF458737 EOJ458737 EEN458737 DUR458737 DKV458737 DAZ458737 CRD458737 CHH458737 BXL458737 BNP458737 BDT458737 ATX458737 AKB458737 AAF458737 QJ458737 GN458737 WSZ393201 WJD393201 VZH393201 VPL393201 VFP393201 UVT393201 ULX393201 UCB393201 TSF393201 TIJ393201 SYN393201 SOR393201 SEV393201 RUZ393201 RLD393201 RBH393201 QRL393201 QHP393201 PXT393201 PNX393201 PEB393201 OUF393201 OKJ393201 OAN393201 NQR393201 NGV393201 MWZ393201 MND393201 MDH393201 LTL393201 LJP393201 KZT393201 KPX393201 KGB393201 JWF393201 JMJ393201 JCN393201 ISR393201 IIV393201 HYZ393201 HPD393201 HFH393201 GVL393201 GLP393201 GBT393201 FRX393201 FIB393201 EYF393201 EOJ393201 EEN393201 DUR393201 DKV393201 DAZ393201 CRD393201 CHH393201 BXL393201 BNP393201 BDT393201 ATX393201 AKB393201 AAF393201 QJ393201 GN393201 WSZ327665 WJD327665 VZH327665 VPL327665 VFP327665 UVT327665 ULX327665 UCB327665 TSF327665 TIJ327665 SYN327665 SOR327665 SEV327665 RUZ327665 RLD327665 RBH327665 QRL327665 QHP327665 PXT327665 PNX327665 PEB327665 OUF327665 OKJ327665 OAN327665 NQR327665 NGV327665 MWZ327665 MND327665 MDH327665 LTL327665 LJP327665 KZT327665 KPX327665 KGB327665 JWF327665 JMJ327665 JCN327665 ISR327665 IIV327665 HYZ327665 HPD327665 HFH327665 GVL327665 GLP327665 GBT327665 FRX327665 FIB327665 EYF327665 EOJ327665 EEN327665 DUR327665 DKV327665 DAZ327665 CRD327665 CHH327665 BXL327665 BNP327665 BDT327665 ATX327665 AKB327665 AAF327665 QJ327665 GN327665 WSZ262129 WJD262129 VZH262129 VPL262129 VFP262129 UVT262129 ULX262129 UCB262129 TSF262129 TIJ262129 SYN262129 SOR262129 SEV262129 RUZ262129 RLD262129 RBH262129 QRL262129 QHP262129 PXT262129 PNX262129 PEB262129 OUF262129 OKJ262129 OAN262129 NQR262129 NGV262129 MWZ262129 MND262129 MDH262129 LTL262129 LJP262129 KZT262129 KPX262129 KGB262129 JWF262129 JMJ262129 JCN262129 ISR262129 IIV262129 HYZ262129 HPD262129 HFH262129 GVL262129 GLP262129 GBT262129 FRX262129 FIB262129 EYF262129 EOJ262129 EEN262129 DUR262129 DKV262129 DAZ262129 CRD262129 CHH262129 BXL262129 BNP262129 BDT262129 ATX262129 AKB262129 AAF262129 QJ262129 GN262129 WSZ196593 WJD196593 VZH196593 VPL196593 VFP196593 UVT196593 ULX196593 UCB196593 TSF196593 TIJ196593 SYN196593 SOR196593 SEV196593 RUZ196593 RLD196593 RBH196593 QRL196593 QHP196593 PXT196593 PNX196593 PEB196593 OUF196593 OKJ196593 OAN196593 NQR196593 NGV196593 MWZ196593 MND196593 MDH196593 LTL196593 LJP196593 KZT196593 KPX196593 KGB196593 JWF196593 JMJ196593 JCN196593 ISR196593 IIV196593 HYZ196593 HPD196593 HFH196593 GVL196593 GLP196593 GBT196593 FRX196593 FIB196593 EYF196593 EOJ196593 EEN196593 DUR196593 DKV196593 DAZ196593 CRD196593 CHH196593 BXL196593 BNP196593 BDT196593 ATX196593 AKB196593 AAF196593 QJ196593 GN196593 WSZ131057 WJD131057 VZH131057 VPL131057 VFP131057 UVT131057 ULX131057 UCB131057 TSF131057 TIJ131057 SYN131057 SOR131057 SEV131057 RUZ131057 RLD131057 RBH131057 QRL131057 QHP131057 PXT131057 PNX131057 PEB131057 OUF131057 OKJ131057 OAN131057 NQR131057 NGV131057 MWZ131057 MND131057 MDH131057 LTL131057 LJP131057 KZT131057 KPX131057 KGB131057 JWF131057 JMJ131057 JCN131057 ISR131057 IIV131057 HYZ131057 HPD131057 HFH131057 GVL131057 GLP131057 GBT131057 FRX131057 FIB131057 EYF131057 EOJ131057 EEN131057 DUR131057 DKV131057 DAZ131057 CRD131057 CHH131057 BXL131057 BNP131057 BDT131057 ATX131057 AKB131057 AAF131057 QJ131057 GN131057 WSZ65521 WJD65521 VZH65521 VPL65521 VFP65521 UVT65521 ULX65521 UCB65521 TSF65521 TIJ65521 SYN65521 SOR65521 SEV65521 RUZ65521 RLD65521 RBH65521 QRL65521 QHP65521 PXT65521 PNX65521 PEB65521 OUF65521 OKJ65521 OAN65521 NQR65521 NGV65521 MWZ65521 MND65521 MDH65521 LTL65521 LJP65521 KZT65521 KPX65521 KGB65521 JWF65521 JMJ65521 JCN65521 ISR65521 IIV65521 HYZ65521 HPD65521 HFH65521 GVL65521 GLP65521 GBT65521 FRX65521 FIB65521 EYF65521 EOJ65521 EEN65521 DUR65521 DKV65521 DAZ65521 CRD65521 CHH65521 BXL65521 BNP65521 BDT65521 ATX65521 AKB65521 AAF65521 QJ65521 WSW983028:WSX983030 WJA983028:WJB983030 VZE983028:VZF983030 VPI983028:VPJ983030 VFM983028:VFN983030 UVQ983028:UVR983030 ULU983028:ULV983030 UBY983028:UBZ983030 TSC983028:TSD983030 TIG983028:TIH983030 SYK983028:SYL983030 SOO983028:SOP983030 SES983028:SET983030 RUW983028:RUX983030 RLA983028:RLB983030 RBE983028:RBF983030 QRI983028:QRJ983030 QHM983028:QHN983030 PXQ983028:PXR983030 PNU983028:PNV983030 PDY983028:PDZ983030 OUC983028:OUD983030 OKG983028:OKH983030 OAK983028:OAL983030 NQO983028:NQP983030 NGS983028:NGT983030 MWW983028:MWX983030 MNA983028:MNB983030 MDE983028:MDF983030 LTI983028:LTJ983030 LJM983028:LJN983030 KZQ983028:KZR983030 KPU983028:KPV983030 KFY983028:KFZ983030 JWC983028:JWD983030 JMG983028:JMH983030 JCK983028:JCL983030 ISO983028:ISP983030 IIS983028:IIT983030 HYW983028:HYX983030 HPA983028:HPB983030 HFE983028:HFF983030 GVI983028:GVJ983030 GLM983028:GLN983030 GBQ983028:GBR983030 FRU983028:FRV983030 FHY983028:FHZ983030 EYC983028:EYD983030 EOG983028:EOH983030 EEK983028:EEL983030 DUO983028:DUP983030 DKS983028:DKT983030 DAW983028:DAX983030 CRA983028:CRB983030 CHE983028:CHF983030 BXI983028:BXJ983030 BNM983028:BNN983030 BDQ983028:BDR983030 ATU983028:ATV983030 AJY983028:AJZ983030 AAC983028:AAD983030 QG983028:QH983030 GK983028:GL983030 WSW917492:WSX917494 WJA917492:WJB917494 VZE917492:VZF917494 VPI917492:VPJ917494 VFM917492:VFN917494 UVQ917492:UVR917494 ULU917492:ULV917494 UBY917492:UBZ917494 TSC917492:TSD917494 TIG917492:TIH917494 SYK917492:SYL917494 SOO917492:SOP917494 SES917492:SET917494 RUW917492:RUX917494 RLA917492:RLB917494 RBE917492:RBF917494 QRI917492:QRJ917494 QHM917492:QHN917494 PXQ917492:PXR917494 PNU917492:PNV917494 PDY917492:PDZ917494 OUC917492:OUD917494 OKG917492:OKH917494 OAK917492:OAL917494 NQO917492:NQP917494 NGS917492:NGT917494 MWW917492:MWX917494 MNA917492:MNB917494 MDE917492:MDF917494 LTI917492:LTJ917494 LJM917492:LJN917494 KZQ917492:KZR917494 KPU917492:KPV917494 KFY917492:KFZ917494 JWC917492:JWD917494 JMG917492:JMH917494 JCK917492:JCL917494 ISO917492:ISP917494 IIS917492:IIT917494 HYW917492:HYX917494 HPA917492:HPB917494 HFE917492:HFF917494 GVI917492:GVJ917494 GLM917492:GLN917494 GBQ917492:GBR917494 FRU917492:FRV917494 FHY917492:FHZ917494 EYC917492:EYD917494 EOG917492:EOH917494 EEK917492:EEL917494 DUO917492:DUP917494 DKS917492:DKT917494 DAW917492:DAX917494 CRA917492:CRB917494 CHE917492:CHF917494 BXI917492:BXJ917494 BNM917492:BNN917494 BDQ917492:BDR917494 ATU917492:ATV917494 AJY917492:AJZ917494 AAC917492:AAD917494 QG917492:QH917494 GK917492:GL917494 WSW851956:WSX851958 WJA851956:WJB851958 VZE851956:VZF851958 VPI851956:VPJ851958 VFM851956:VFN851958 UVQ851956:UVR851958 ULU851956:ULV851958 UBY851956:UBZ851958 TSC851956:TSD851958 TIG851956:TIH851958 SYK851956:SYL851958 SOO851956:SOP851958 SES851956:SET851958 RUW851956:RUX851958 RLA851956:RLB851958 RBE851956:RBF851958 QRI851956:QRJ851958 QHM851956:QHN851958 PXQ851956:PXR851958 PNU851956:PNV851958 PDY851956:PDZ851958 OUC851956:OUD851958 OKG851956:OKH851958 OAK851956:OAL851958 NQO851956:NQP851958 NGS851956:NGT851958 MWW851956:MWX851958 MNA851956:MNB851958 MDE851956:MDF851958 LTI851956:LTJ851958 LJM851956:LJN851958 KZQ851956:KZR851958 KPU851956:KPV851958 KFY851956:KFZ851958 JWC851956:JWD851958 JMG851956:JMH851958 JCK851956:JCL851958 ISO851956:ISP851958 IIS851956:IIT851958 HYW851956:HYX851958 HPA851956:HPB851958 HFE851956:HFF851958 GVI851956:GVJ851958 GLM851956:GLN851958 GBQ851956:GBR851958 FRU851956:FRV851958 FHY851956:FHZ851958 EYC851956:EYD851958 EOG851956:EOH851958 EEK851956:EEL851958 DUO851956:DUP851958 DKS851956:DKT851958 DAW851956:DAX851958 CRA851956:CRB851958 CHE851956:CHF851958 BXI851956:BXJ851958 BNM851956:BNN851958 BDQ851956:BDR851958 ATU851956:ATV851958 AJY851956:AJZ851958 AAC851956:AAD851958 QG851956:QH851958 GK851956:GL851958 WSW786420:WSX786422 WJA786420:WJB786422 VZE786420:VZF786422 VPI786420:VPJ786422 VFM786420:VFN786422 UVQ786420:UVR786422 ULU786420:ULV786422 UBY786420:UBZ786422 TSC786420:TSD786422 TIG786420:TIH786422 SYK786420:SYL786422 SOO786420:SOP786422 SES786420:SET786422 RUW786420:RUX786422 RLA786420:RLB786422 RBE786420:RBF786422 QRI786420:QRJ786422 QHM786420:QHN786422 PXQ786420:PXR786422 PNU786420:PNV786422 PDY786420:PDZ786422 OUC786420:OUD786422 OKG786420:OKH786422 OAK786420:OAL786422 NQO786420:NQP786422 NGS786420:NGT786422 MWW786420:MWX786422 MNA786420:MNB786422 MDE786420:MDF786422 LTI786420:LTJ786422 LJM786420:LJN786422 KZQ786420:KZR786422 KPU786420:KPV786422 KFY786420:KFZ786422 JWC786420:JWD786422 JMG786420:JMH786422 JCK786420:JCL786422 ISO786420:ISP786422 IIS786420:IIT786422 HYW786420:HYX786422 HPA786420:HPB786422 HFE786420:HFF786422 GVI786420:GVJ786422 GLM786420:GLN786422 GBQ786420:GBR786422 FRU786420:FRV786422 FHY786420:FHZ786422 EYC786420:EYD786422 EOG786420:EOH786422 EEK786420:EEL786422 DUO786420:DUP786422 DKS786420:DKT786422 DAW786420:DAX786422 CRA786420:CRB786422 CHE786420:CHF786422 BXI786420:BXJ786422 BNM786420:BNN786422 BDQ786420:BDR786422 ATU786420:ATV786422 AJY786420:AJZ786422 AAC786420:AAD786422 QG786420:QH786422 GK786420:GL786422 WSW720884:WSX720886 WJA720884:WJB720886 VZE720884:VZF720886 VPI720884:VPJ720886 VFM720884:VFN720886 UVQ720884:UVR720886 ULU720884:ULV720886 UBY720884:UBZ720886 TSC720884:TSD720886 TIG720884:TIH720886 SYK720884:SYL720886 SOO720884:SOP720886 SES720884:SET720886 RUW720884:RUX720886 RLA720884:RLB720886 RBE720884:RBF720886 QRI720884:QRJ720886 QHM720884:QHN720886 PXQ720884:PXR720886 PNU720884:PNV720886 PDY720884:PDZ720886 OUC720884:OUD720886 OKG720884:OKH720886 OAK720884:OAL720886 NQO720884:NQP720886 NGS720884:NGT720886 MWW720884:MWX720886 MNA720884:MNB720886 MDE720884:MDF720886 LTI720884:LTJ720886 LJM720884:LJN720886 KZQ720884:KZR720886 KPU720884:KPV720886 KFY720884:KFZ720886 JWC720884:JWD720886 JMG720884:JMH720886 JCK720884:JCL720886 ISO720884:ISP720886 IIS720884:IIT720886 HYW720884:HYX720886 HPA720884:HPB720886 HFE720884:HFF720886 GVI720884:GVJ720886 GLM720884:GLN720886 GBQ720884:GBR720886 FRU720884:FRV720886 FHY720884:FHZ720886 EYC720884:EYD720886 EOG720884:EOH720886 EEK720884:EEL720886 DUO720884:DUP720886 DKS720884:DKT720886 DAW720884:DAX720886 CRA720884:CRB720886 CHE720884:CHF720886 BXI720884:BXJ720886 BNM720884:BNN720886 BDQ720884:BDR720886 ATU720884:ATV720886 AJY720884:AJZ720886 AAC720884:AAD720886 QG720884:QH720886 GK720884:GL720886 WSW655348:WSX655350 WJA655348:WJB655350 VZE655348:VZF655350 VPI655348:VPJ655350 VFM655348:VFN655350 UVQ655348:UVR655350 ULU655348:ULV655350 UBY655348:UBZ655350 TSC655348:TSD655350 TIG655348:TIH655350 SYK655348:SYL655350 SOO655348:SOP655350 SES655348:SET655350 RUW655348:RUX655350 RLA655348:RLB655350 RBE655348:RBF655350 QRI655348:QRJ655350 QHM655348:QHN655350 PXQ655348:PXR655350 PNU655348:PNV655350 PDY655348:PDZ655350 OUC655348:OUD655350 OKG655348:OKH655350 OAK655348:OAL655350 NQO655348:NQP655350 NGS655348:NGT655350 MWW655348:MWX655350 MNA655348:MNB655350 MDE655348:MDF655350 LTI655348:LTJ655350 LJM655348:LJN655350 KZQ655348:KZR655350 KPU655348:KPV655350 KFY655348:KFZ655350 JWC655348:JWD655350 JMG655348:JMH655350 JCK655348:JCL655350 ISO655348:ISP655350 IIS655348:IIT655350 HYW655348:HYX655350 HPA655348:HPB655350 HFE655348:HFF655350 GVI655348:GVJ655350 GLM655348:GLN655350 GBQ655348:GBR655350 FRU655348:FRV655350 FHY655348:FHZ655350 EYC655348:EYD655350 EOG655348:EOH655350 EEK655348:EEL655350 DUO655348:DUP655350 DKS655348:DKT655350 DAW655348:DAX655350 CRA655348:CRB655350 CHE655348:CHF655350 BXI655348:BXJ655350 BNM655348:BNN655350 BDQ655348:BDR655350 ATU655348:ATV655350 AJY655348:AJZ655350 AAC655348:AAD655350 QG655348:QH655350 GK655348:GL655350 WSW589812:WSX589814 WJA589812:WJB589814 VZE589812:VZF589814 VPI589812:VPJ589814 VFM589812:VFN589814 UVQ589812:UVR589814 ULU589812:ULV589814 UBY589812:UBZ589814 TSC589812:TSD589814 TIG589812:TIH589814 SYK589812:SYL589814 SOO589812:SOP589814 SES589812:SET589814 RUW589812:RUX589814 RLA589812:RLB589814 RBE589812:RBF589814 QRI589812:QRJ589814 QHM589812:QHN589814 PXQ589812:PXR589814 PNU589812:PNV589814 PDY589812:PDZ589814 OUC589812:OUD589814 OKG589812:OKH589814 OAK589812:OAL589814 NQO589812:NQP589814 NGS589812:NGT589814 MWW589812:MWX589814 MNA589812:MNB589814 MDE589812:MDF589814 LTI589812:LTJ589814 LJM589812:LJN589814 KZQ589812:KZR589814 KPU589812:KPV589814 KFY589812:KFZ589814 JWC589812:JWD589814 JMG589812:JMH589814 JCK589812:JCL589814 ISO589812:ISP589814 IIS589812:IIT589814 HYW589812:HYX589814 HPA589812:HPB589814 HFE589812:HFF589814 GVI589812:GVJ589814 GLM589812:GLN589814 GBQ589812:GBR589814 FRU589812:FRV589814 FHY589812:FHZ589814 EYC589812:EYD589814 EOG589812:EOH589814 EEK589812:EEL589814 DUO589812:DUP589814 DKS589812:DKT589814 DAW589812:DAX589814 CRA589812:CRB589814 CHE589812:CHF589814 BXI589812:BXJ589814 BNM589812:BNN589814 BDQ589812:BDR589814 ATU589812:ATV589814 AJY589812:AJZ589814 AAC589812:AAD589814 QG589812:QH589814 GK589812:GL589814 WSW524276:WSX524278 WJA524276:WJB524278 VZE524276:VZF524278 VPI524276:VPJ524278 VFM524276:VFN524278 UVQ524276:UVR524278 ULU524276:ULV524278 UBY524276:UBZ524278 TSC524276:TSD524278 TIG524276:TIH524278 SYK524276:SYL524278 SOO524276:SOP524278 SES524276:SET524278 RUW524276:RUX524278 RLA524276:RLB524278 RBE524276:RBF524278 QRI524276:QRJ524278 QHM524276:QHN524278 PXQ524276:PXR524278 PNU524276:PNV524278 PDY524276:PDZ524278 OUC524276:OUD524278 OKG524276:OKH524278 OAK524276:OAL524278 NQO524276:NQP524278 NGS524276:NGT524278 MWW524276:MWX524278 MNA524276:MNB524278 MDE524276:MDF524278 LTI524276:LTJ524278 LJM524276:LJN524278 KZQ524276:KZR524278 KPU524276:KPV524278 KFY524276:KFZ524278 JWC524276:JWD524278 JMG524276:JMH524278 JCK524276:JCL524278 ISO524276:ISP524278 IIS524276:IIT524278 HYW524276:HYX524278 HPA524276:HPB524278 HFE524276:HFF524278 GVI524276:GVJ524278 GLM524276:GLN524278 GBQ524276:GBR524278 FRU524276:FRV524278 FHY524276:FHZ524278 EYC524276:EYD524278 EOG524276:EOH524278 EEK524276:EEL524278 DUO524276:DUP524278 DKS524276:DKT524278 DAW524276:DAX524278 CRA524276:CRB524278 CHE524276:CHF524278 BXI524276:BXJ524278 BNM524276:BNN524278 BDQ524276:BDR524278 ATU524276:ATV524278 AJY524276:AJZ524278 AAC524276:AAD524278 QG524276:QH524278 GK524276:GL524278 WSW458740:WSX458742 WJA458740:WJB458742 VZE458740:VZF458742 VPI458740:VPJ458742 VFM458740:VFN458742 UVQ458740:UVR458742 ULU458740:ULV458742 UBY458740:UBZ458742 TSC458740:TSD458742 TIG458740:TIH458742 SYK458740:SYL458742 SOO458740:SOP458742 SES458740:SET458742 RUW458740:RUX458742 RLA458740:RLB458742 RBE458740:RBF458742 QRI458740:QRJ458742 QHM458740:QHN458742 PXQ458740:PXR458742 PNU458740:PNV458742 PDY458740:PDZ458742 OUC458740:OUD458742 OKG458740:OKH458742 OAK458740:OAL458742 NQO458740:NQP458742 NGS458740:NGT458742 MWW458740:MWX458742 MNA458740:MNB458742 MDE458740:MDF458742 LTI458740:LTJ458742 LJM458740:LJN458742 KZQ458740:KZR458742 KPU458740:KPV458742 KFY458740:KFZ458742 JWC458740:JWD458742 JMG458740:JMH458742 JCK458740:JCL458742 ISO458740:ISP458742 IIS458740:IIT458742 HYW458740:HYX458742 HPA458740:HPB458742 HFE458740:HFF458742 GVI458740:GVJ458742 GLM458740:GLN458742 GBQ458740:GBR458742 FRU458740:FRV458742 FHY458740:FHZ458742 EYC458740:EYD458742 EOG458740:EOH458742 EEK458740:EEL458742 DUO458740:DUP458742 DKS458740:DKT458742 DAW458740:DAX458742 CRA458740:CRB458742 CHE458740:CHF458742 BXI458740:BXJ458742 BNM458740:BNN458742 BDQ458740:BDR458742 ATU458740:ATV458742 AJY458740:AJZ458742 AAC458740:AAD458742 QG458740:QH458742 GK458740:GL458742 WSW393204:WSX393206 WJA393204:WJB393206 VZE393204:VZF393206 VPI393204:VPJ393206 VFM393204:VFN393206 UVQ393204:UVR393206 ULU393204:ULV393206 UBY393204:UBZ393206 TSC393204:TSD393206 TIG393204:TIH393206 SYK393204:SYL393206 SOO393204:SOP393206 SES393204:SET393206 RUW393204:RUX393206 RLA393204:RLB393206 RBE393204:RBF393206 QRI393204:QRJ393206 QHM393204:QHN393206 PXQ393204:PXR393206 PNU393204:PNV393206 PDY393204:PDZ393206 OUC393204:OUD393206 OKG393204:OKH393206 OAK393204:OAL393206 NQO393204:NQP393206 NGS393204:NGT393206 MWW393204:MWX393206 MNA393204:MNB393206 MDE393204:MDF393206 LTI393204:LTJ393206 LJM393204:LJN393206 KZQ393204:KZR393206 KPU393204:KPV393206 KFY393204:KFZ393206 JWC393204:JWD393206 JMG393204:JMH393206 JCK393204:JCL393206 ISO393204:ISP393206 IIS393204:IIT393206 HYW393204:HYX393206 HPA393204:HPB393206 HFE393204:HFF393206 GVI393204:GVJ393206 GLM393204:GLN393206 GBQ393204:GBR393206 FRU393204:FRV393206 FHY393204:FHZ393206 EYC393204:EYD393206 EOG393204:EOH393206 EEK393204:EEL393206 DUO393204:DUP393206 DKS393204:DKT393206 DAW393204:DAX393206 CRA393204:CRB393206 CHE393204:CHF393206 BXI393204:BXJ393206 BNM393204:BNN393206 BDQ393204:BDR393206 ATU393204:ATV393206 AJY393204:AJZ393206 AAC393204:AAD393206 QG393204:QH393206 GK393204:GL393206 WSW327668:WSX327670 WJA327668:WJB327670 VZE327668:VZF327670 VPI327668:VPJ327670 VFM327668:VFN327670 UVQ327668:UVR327670 ULU327668:ULV327670 UBY327668:UBZ327670 TSC327668:TSD327670 TIG327668:TIH327670 SYK327668:SYL327670 SOO327668:SOP327670 SES327668:SET327670 RUW327668:RUX327670 RLA327668:RLB327670 RBE327668:RBF327670 QRI327668:QRJ327670 QHM327668:QHN327670 PXQ327668:PXR327670 PNU327668:PNV327670 PDY327668:PDZ327670 OUC327668:OUD327670 OKG327668:OKH327670 OAK327668:OAL327670 NQO327668:NQP327670 NGS327668:NGT327670 MWW327668:MWX327670 MNA327668:MNB327670 MDE327668:MDF327670 LTI327668:LTJ327670 LJM327668:LJN327670 KZQ327668:KZR327670 KPU327668:KPV327670 KFY327668:KFZ327670 JWC327668:JWD327670 JMG327668:JMH327670 JCK327668:JCL327670 ISO327668:ISP327670 IIS327668:IIT327670 HYW327668:HYX327670 HPA327668:HPB327670 HFE327668:HFF327670 GVI327668:GVJ327670 GLM327668:GLN327670 GBQ327668:GBR327670 FRU327668:FRV327670 FHY327668:FHZ327670 EYC327668:EYD327670 EOG327668:EOH327670 EEK327668:EEL327670 DUO327668:DUP327670 DKS327668:DKT327670 DAW327668:DAX327670 CRA327668:CRB327670 CHE327668:CHF327670 BXI327668:BXJ327670 BNM327668:BNN327670 BDQ327668:BDR327670 ATU327668:ATV327670 AJY327668:AJZ327670 AAC327668:AAD327670 QG327668:QH327670 GK327668:GL327670 WSW262132:WSX262134 WJA262132:WJB262134 VZE262132:VZF262134 VPI262132:VPJ262134 VFM262132:VFN262134 UVQ262132:UVR262134 ULU262132:ULV262134 UBY262132:UBZ262134 TSC262132:TSD262134 TIG262132:TIH262134 SYK262132:SYL262134 SOO262132:SOP262134 SES262132:SET262134 RUW262132:RUX262134 RLA262132:RLB262134 RBE262132:RBF262134 QRI262132:QRJ262134 QHM262132:QHN262134 PXQ262132:PXR262134 PNU262132:PNV262134 PDY262132:PDZ262134 OUC262132:OUD262134 OKG262132:OKH262134 OAK262132:OAL262134 NQO262132:NQP262134 NGS262132:NGT262134 MWW262132:MWX262134 MNA262132:MNB262134 MDE262132:MDF262134 LTI262132:LTJ262134 LJM262132:LJN262134 KZQ262132:KZR262134 KPU262132:KPV262134 KFY262132:KFZ262134 JWC262132:JWD262134 JMG262132:JMH262134 JCK262132:JCL262134 ISO262132:ISP262134 IIS262132:IIT262134 HYW262132:HYX262134 HPA262132:HPB262134 HFE262132:HFF262134 GVI262132:GVJ262134 GLM262132:GLN262134 GBQ262132:GBR262134 FRU262132:FRV262134 FHY262132:FHZ262134 EYC262132:EYD262134 EOG262132:EOH262134 EEK262132:EEL262134 DUO262132:DUP262134 DKS262132:DKT262134 DAW262132:DAX262134 CRA262132:CRB262134 CHE262132:CHF262134 BXI262132:BXJ262134 BNM262132:BNN262134 BDQ262132:BDR262134 ATU262132:ATV262134 AJY262132:AJZ262134 AAC262132:AAD262134 QG262132:QH262134 GK262132:GL262134 WSW196596:WSX196598 WJA196596:WJB196598 VZE196596:VZF196598 VPI196596:VPJ196598 VFM196596:VFN196598 UVQ196596:UVR196598 ULU196596:ULV196598 UBY196596:UBZ196598 TSC196596:TSD196598 TIG196596:TIH196598 SYK196596:SYL196598 SOO196596:SOP196598 SES196596:SET196598 RUW196596:RUX196598 RLA196596:RLB196598 RBE196596:RBF196598 QRI196596:QRJ196598 QHM196596:QHN196598 PXQ196596:PXR196598 PNU196596:PNV196598 PDY196596:PDZ196598 OUC196596:OUD196598 OKG196596:OKH196598 OAK196596:OAL196598 NQO196596:NQP196598 NGS196596:NGT196598 MWW196596:MWX196598 MNA196596:MNB196598 MDE196596:MDF196598 LTI196596:LTJ196598 LJM196596:LJN196598 KZQ196596:KZR196598 KPU196596:KPV196598 KFY196596:KFZ196598 JWC196596:JWD196598 JMG196596:JMH196598 JCK196596:JCL196598 ISO196596:ISP196598 IIS196596:IIT196598 HYW196596:HYX196598 HPA196596:HPB196598 HFE196596:HFF196598 GVI196596:GVJ196598 GLM196596:GLN196598 GBQ196596:GBR196598 FRU196596:FRV196598 FHY196596:FHZ196598 EYC196596:EYD196598 EOG196596:EOH196598 EEK196596:EEL196598 DUO196596:DUP196598 DKS196596:DKT196598 DAW196596:DAX196598 CRA196596:CRB196598 CHE196596:CHF196598 BXI196596:BXJ196598 BNM196596:BNN196598 BDQ196596:BDR196598 ATU196596:ATV196598 AJY196596:AJZ196598 AAC196596:AAD196598 QG196596:QH196598 GK196596:GL196598 WSW131060:WSX131062 WJA131060:WJB131062 VZE131060:VZF131062 VPI131060:VPJ131062 VFM131060:VFN131062 UVQ131060:UVR131062 ULU131060:ULV131062 UBY131060:UBZ131062 TSC131060:TSD131062 TIG131060:TIH131062 SYK131060:SYL131062 SOO131060:SOP131062 SES131060:SET131062 RUW131060:RUX131062 RLA131060:RLB131062 RBE131060:RBF131062 QRI131060:QRJ131062 QHM131060:QHN131062 PXQ131060:PXR131062 PNU131060:PNV131062 PDY131060:PDZ131062 OUC131060:OUD131062 OKG131060:OKH131062 OAK131060:OAL131062 NQO131060:NQP131062 NGS131060:NGT131062 MWW131060:MWX131062 MNA131060:MNB131062 MDE131060:MDF131062 LTI131060:LTJ131062 LJM131060:LJN131062 KZQ131060:KZR131062 KPU131060:KPV131062 KFY131060:KFZ131062 JWC131060:JWD131062 JMG131060:JMH131062 JCK131060:JCL131062 ISO131060:ISP131062 IIS131060:IIT131062 HYW131060:HYX131062 HPA131060:HPB131062 HFE131060:HFF131062 GVI131060:GVJ131062 GLM131060:GLN131062 GBQ131060:GBR131062 FRU131060:FRV131062 FHY131060:FHZ131062 EYC131060:EYD131062 EOG131060:EOH131062 EEK131060:EEL131062 DUO131060:DUP131062 DKS131060:DKT131062 DAW131060:DAX131062 CRA131060:CRB131062 CHE131060:CHF131062 BXI131060:BXJ131062 BNM131060:BNN131062 BDQ131060:BDR131062 ATU131060:ATV131062 AJY131060:AJZ131062 AAC131060:AAD131062 QG131060:QH131062 GK131060:GL131062 WSW65524:WSX65526 WJA65524:WJB65526 VZE65524:VZF65526 VPI65524:VPJ65526 VFM65524:VFN65526 UVQ65524:UVR65526 ULU65524:ULV65526 UBY65524:UBZ65526 TSC65524:TSD65526 TIG65524:TIH65526 SYK65524:SYL65526 SOO65524:SOP65526 SES65524:SET65526 RUW65524:RUX65526 RLA65524:RLB65526 RBE65524:RBF65526 QRI65524:QRJ65526 QHM65524:QHN65526 PXQ65524:PXR65526 PNU65524:PNV65526 PDY65524:PDZ65526 OUC65524:OUD65526 OKG65524:OKH65526 OAK65524:OAL65526 NQO65524:NQP65526 NGS65524:NGT65526 MWW65524:MWX65526 MNA65524:MNB65526 MDE65524:MDF65526 LTI65524:LTJ65526 LJM65524:LJN65526 KZQ65524:KZR65526 KPU65524:KPV65526 KFY65524:KFZ65526 JWC65524:JWD65526 JMG65524:JMH65526 JCK65524:JCL65526 ISO65524:ISP65526 IIS65524:IIT65526 HYW65524:HYX65526 HPA65524:HPB65526 HFE65524:HFF65526 GVI65524:GVJ65526 GLM65524:GLN65526 GBQ65524:GBR65526 FRU65524:FRV65526 FHY65524:FHZ65526 EYC65524:EYD65526 EOG65524:EOH65526 EEK65524:EEL65526 DUO65524:DUP65526 DKS65524:DKT65526 DAW65524:DAX65526 CRA65524:CRB65526 CHE65524:CHF65526 BXI65524:BXJ65526 BNM65524:BNN65526 BDQ65524:BDR65526 ATU65524:ATV65526 AJY65524:AJZ65526 AAC65524:AAD65526 QG65524:QH65526 GK65524:GL65526 WTB983028:WTC983030 WJF983028:WJG983030 VZJ983028:VZK983030 VPN983028:VPO983030 VFR983028:VFS983030 UVV983028:UVW983030 ULZ983028:UMA983030 UCD983028:UCE983030 TSH983028:TSI983030 TIL983028:TIM983030 SYP983028:SYQ983030 SOT983028:SOU983030 SEX983028:SEY983030 RVB983028:RVC983030 RLF983028:RLG983030 RBJ983028:RBK983030 QRN983028:QRO983030 QHR983028:QHS983030 PXV983028:PXW983030 PNZ983028:POA983030 PED983028:PEE983030 OUH983028:OUI983030 OKL983028:OKM983030 OAP983028:OAQ983030 NQT983028:NQU983030 NGX983028:NGY983030 MXB983028:MXC983030 MNF983028:MNG983030 MDJ983028:MDK983030 LTN983028:LTO983030 LJR983028:LJS983030 KZV983028:KZW983030 KPZ983028:KQA983030 KGD983028:KGE983030 JWH983028:JWI983030 JML983028:JMM983030 JCP983028:JCQ983030 IST983028:ISU983030 IIX983028:IIY983030 HZB983028:HZC983030 HPF983028:HPG983030 HFJ983028:HFK983030 GVN983028:GVO983030 GLR983028:GLS983030 GBV983028:GBW983030 FRZ983028:FSA983030 FID983028:FIE983030 EYH983028:EYI983030 EOL983028:EOM983030 EEP983028:EEQ983030 DUT983028:DUU983030 DKX983028:DKY983030 DBB983028:DBC983030 CRF983028:CRG983030 CHJ983028:CHK983030 BXN983028:BXO983030 BNR983028:BNS983030 BDV983028:BDW983030 ATZ983028:AUA983030 AKD983028:AKE983030 AAH983028:AAI983030 QL983028:QM983030 GP983028:GQ983030 WTB917492:WTC917494 WJF917492:WJG917494 VZJ917492:VZK917494 VPN917492:VPO917494 VFR917492:VFS917494 UVV917492:UVW917494 ULZ917492:UMA917494 UCD917492:UCE917494 TSH917492:TSI917494 TIL917492:TIM917494 SYP917492:SYQ917494 SOT917492:SOU917494 SEX917492:SEY917494 RVB917492:RVC917494 RLF917492:RLG917494 RBJ917492:RBK917494 QRN917492:QRO917494 QHR917492:QHS917494 PXV917492:PXW917494 PNZ917492:POA917494 PED917492:PEE917494 OUH917492:OUI917494 OKL917492:OKM917494 OAP917492:OAQ917494 NQT917492:NQU917494 NGX917492:NGY917494 MXB917492:MXC917494 MNF917492:MNG917494 MDJ917492:MDK917494 LTN917492:LTO917494 LJR917492:LJS917494 KZV917492:KZW917494 KPZ917492:KQA917494 KGD917492:KGE917494 JWH917492:JWI917494 JML917492:JMM917494 JCP917492:JCQ917494 IST917492:ISU917494 IIX917492:IIY917494 HZB917492:HZC917494 HPF917492:HPG917494 HFJ917492:HFK917494 GVN917492:GVO917494 GLR917492:GLS917494 GBV917492:GBW917494 FRZ917492:FSA917494 FID917492:FIE917494 EYH917492:EYI917494 EOL917492:EOM917494 EEP917492:EEQ917494 DUT917492:DUU917494 DKX917492:DKY917494 DBB917492:DBC917494 CRF917492:CRG917494 CHJ917492:CHK917494 BXN917492:BXO917494 BNR917492:BNS917494 BDV917492:BDW917494 ATZ917492:AUA917494 AKD917492:AKE917494 AAH917492:AAI917494 QL917492:QM917494 GP917492:GQ917494 WTB851956:WTC851958 WJF851956:WJG851958 VZJ851956:VZK851958 VPN851956:VPO851958 VFR851956:VFS851958 UVV851956:UVW851958 ULZ851956:UMA851958 UCD851956:UCE851958 TSH851956:TSI851958 TIL851956:TIM851958 SYP851956:SYQ851958 SOT851956:SOU851958 SEX851956:SEY851958 RVB851956:RVC851958 RLF851956:RLG851958 RBJ851956:RBK851958 QRN851956:QRO851958 QHR851956:QHS851958 PXV851956:PXW851958 PNZ851956:POA851958 PED851956:PEE851958 OUH851956:OUI851958 OKL851956:OKM851958 OAP851956:OAQ851958 NQT851956:NQU851958 NGX851956:NGY851958 MXB851956:MXC851958 MNF851956:MNG851958 MDJ851956:MDK851958 LTN851956:LTO851958 LJR851956:LJS851958 KZV851956:KZW851958 KPZ851956:KQA851958 KGD851956:KGE851958 JWH851956:JWI851958 JML851956:JMM851958 JCP851956:JCQ851958 IST851956:ISU851958 IIX851956:IIY851958 HZB851956:HZC851958 HPF851956:HPG851958 HFJ851956:HFK851958 GVN851956:GVO851958 GLR851956:GLS851958 GBV851956:GBW851958 FRZ851956:FSA851958 FID851956:FIE851958 EYH851956:EYI851958 EOL851956:EOM851958 EEP851956:EEQ851958 DUT851956:DUU851958 DKX851956:DKY851958 DBB851956:DBC851958 CRF851956:CRG851958 CHJ851956:CHK851958 BXN851956:BXO851958 BNR851956:BNS851958 BDV851956:BDW851958 ATZ851956:AUA851958 AKD851956:AKE851958 AAH851956:AAI851958 QL851956:QM851958 GP851956:GQ851958 WTB786420:WTC786422 WJF786420:WJG786422 VZJ786420:VZK786422 VPN786420:VPO786422 VFR786420:VFS786422 UVV786420:UVW786422 ULZ786420:UMA786422 UCD786420:UCE786422 TSH786420:TSI786422 TIL786420:TIM786422 SYP786420:SYQ786422 SOT786420:SOU786422 SEX786420:SEY786422 RVB786420:RVC786422 RLF786420:RLG786422 RBJ786420:RBK786422 QRN786420:QRO786422 QHR786420:QHS786422 PXV786420:PXW786422 PNZ786420:POA786422 PED786420:PEE786422 OUH786420:OUI786422 OKL786420:OKM786422 OAP786420:OAQ786422 NQT786420:NQU786422 NGX786420:NGY786422 MXB786420:MXC786422 MNF786420:MNG786422 MDJ786420:MDK786422 LTN786420:LTO786422 LJR786420:LJS786422 KZV786420:KZW786422 KPZ786420:KQA786422 KGD786420:KGE786422 JWH786420:JWI786422 JML786420:JMM786422 JCP786420:JCQ786422 IST786420:ISU786422 IIX786420:IIY786422 HZB786420:HZC786422 HPF786420:HPG786422 HFJ786420:HFK786422 GVN786420:GVO786422 GLR786420:GLS786422 GBV786420:GBW786422 FRZ786420:FSA786422 FID786420:FIE786422 EYH786420:EYI786422 EOL786420:EOM786422 EEP786420:EEQ786422 DUT786420:DUU786422 DKX786420:DKY786422 DBB786420:DBC786422 CRF786420:CRG786422 CHJ786420:CHK786422 BXN786420:BXO786422 BNR786420:BNS786422 BDV786420:BDW786422 ATZ786420:AUA786422 AKD786420:AKE786422 AAH786420:AAI786422 QL786420:QM786422 GP786420:GQ786422 WTB720884:WTC720886 WJF720884:WJG720886 VZJ720884:VZK720886 VPN720884:VPO720886 VFR720884:VFS720886 UVV720884:UVW720886 ULZ720884:UMA720886 UCD720884:UCE720886 TSH720884:TSI720886 TIL720884:TIM720886 SYP720884:SYQ720886 SOT720884:SOU720886 SEX720884:SEY720886 RVB720884:RVC720886 RLF720884:RLG720886 RBJ720884:RBK720886 QRN720884:QRO720886 QHR720884:QHS720886 PXV720884:PXW720886 PNZ720884:POA720886 PED720884:PEE720886 OUH720884:OUI720886 OKL720884:OKM720886 OAP720884:OAQ720886 NQT720884:NQU720886 NGX720884:NGY720886 MXB720884:MXC720886 MNF720884:MNG720886 MDJ720884:MDK720886 LTN720884:LTO720886 LJR720884:LJS720886 KZV720884:KZW720886 KPZ720884:KQA720886 KGD720884:KGE720886 JWH720884:JWI720886 JML720884:JMM720886 JCP720884:JCQ720886 IST720884:ISU720886 IIX720884:IIY720886 HZB720884:HZC720886 HPF720884:HPG720886 HFJ720884:HFK720886 GVN720884:GVO720886 GLR720884:GLS720886 GBV720884:GBW720886 FRZ720884:FSA720886 FID720884:FIE720886 EYH720884:EYI720886 EOL720884:EOM720886 EEP720884:EEQ720886 DUT720884:DUU720886 DKX720884:DKY720886 DBB720884:DBC720886 CRF720884:CRG720886 CHJ720884:CHK720886 BXN720884:BXO720886 BNR720884:BNS720886 BDV720884:BDW720886 ATZ720884:AUA720886 AKD720884:AKE720886 AAH720884:AAI720886 QL720884:QM720886 GP720884:GQ720886 WTB655348:WTC655350 WJF655348:WJG655350 VZJ655348:VZK655350 VPN655348:VPO655350 VFR655348:VFS655350 UVV655348:UVW655350 ULZ655348:UMA655350 UCD655348:UCE655350 TSH655348:TSI655350 TIL655348:TIM655350 SYP655348:SYQ655350 SOT655348:SOU655350 SEX655348:SEY655350 RVB655348:RVC655350 RLF655348:RLG655350 RBJ655348:RBK655350 QRN655348:QRO655350 QHR655348:QHS655350 PXV655348:PXW655350 PNZ655348:POA655350 PED655348:PEE655350 OUH655348:OUI655350 OKL655348:OKM655350 OAP655348:OAQ655350 NQT655348:NQU655350 NGX655348:NGY655350 MXB655348:MXC655350 MNF655348:MNG655350 MDJ655348:MDK655350 LTN655348:LTO655350 LJR655348:LJS655350 KZV655348:KZW655350 KPZ655348:KQA655350 KGD655348:KGE655350 JWH655348:JWI655350 JML655348:JMM655350 JCP655348:JCQ655350 IST655348:ISU655350 IIX655348:IIY655350 HZB655348:HZC655350 HPF655348:HPG655350 HFJ655348:HFK655350 GVN655348:GVO655350 GLR655348:GLS655350 GBV655348:GBW655350 FRZ655348:FSA655350 FID655348:FIE655350 EYH655348:EYI655350 EOL655348:EOM655350 EEP655348:EEQ655350 DUT655348:DUU655350 DKX655348:DKY655350 DBB655348:DBC655350 CRF655348:CRG655350 CHJ655348:CHK655350 BXN655348:BXO655350 BNR655348:BNS655350 BDV655348:BDW655350 ATZ655348:AUA655350 AKD655348:AKE655350 AAH655348:AAI655350 QL655348:QM655350 GP655348:GQ655350 WTB589812:WTC589814 WJF589812:WJG589814 VZJ589812:VZK589814 VPN589812:VPO589814 VFR589812:VFS589814 UVV589812:UVW589814 ULZ589812:UMA589814 UCD589812:UCE589814 TSH589812:TSI589814 TIL589812:TIM589814 SYP589812:SYQ589814 SOT589812:SOU589814 SEX589812:SEY589814 RVB589812:RVC589814 RLF589812:RLG589814 RBJ589812:RBK589814 QRN589812:QRO589814 QHR589812:QHS589814 PXV589812:PXW589814 PNZ589812:POA589814 PED589812:PEE589814 OUH589812:OUI589814 OKL589812:OKM589814 OAP589812:OAQ589814 NQT589812:NQU589814 NGX589812:NGY589814 MXB589812:MXC589814 MNF589812:MNG589814 MDJ589812:MDK589814 LTN589812:LTO589814 LJR589812:LJS589814 KZV589812:KZW589814 KPZ589812:KQA589814 KGD589812:KGE589814 JWH589812:JWI589814 JML589812:JMM589814 JCP589812:JCQ589814 IST589812:ISU589814 IIX589812:IIY589814 HZB589812:HZC589814 HPF589812:HPG589814 HFJ589812:HFK589814 GVN589812:GVO589814 GLR589812:GLS589814 GBV589812:GBW589814 FRZ589812:FSA589814 FID589812:FIE589814 EYH589812:EYI589814 EOL589812:EOM589814 EEP589812:EEQ589814 DUT589812:DUU589814 DKX589812:DKY589814 DBB589812:DBC589814 CRF589812:CRG589814 CHJ589812:CHK589814 BXN589812:BXO589814 BNR589812:BNS589814 BDV589812:BDW589814 ATZ589812:AUA589814 AKD589812:AKE589814 AAH589812:AAI589814 QL589812:QM589814 GP589812:GQ589814 WTB524276:WTC524278 WJF524276:WJG524278 VZJ524276:VZK524278 VPN524276:VPO524278 VFR524276:VFS524278 UVV524276:UVW524278 ULZ524276:UMA524278 UCD524276:UCE524278 TSH524276:TSI524278 TIL524276:TIM524278 SYP524276:SYQ524278 SOT524276:SOU524278 SEX524276:SEY524278 RVB524276:RVC524278 RLF524276:RLG524278 RBJ524276:RBK524278 QRN524276:QRO524278 QHR524276:QHS524278 PXV524276:PXW524278 PNZ524276:POA524278 PED524276:PEE524278 OUH524276:OUI524278 OKL524276:OKM524278 OAP524276:OAQ524278 NQT524276:NQU524278 NGX524276:NGY524278 MXB524276:MXC524278 MNF524276:MNG524278 MDJ524276:MDK524278 LTN524276:LTO524278 LJR524276:LJS524278 KZV524276:KZW524278 KPZ524276:KQA524278 KGD524276:KGE524278 JWH524276:JWI524278 JML524276:JMM524278 JCP524276:JCQ524278 IST524276:ISU524278 IIX524276:IIY524278 HZB524276:HZC524278 HPF524276:HPG524278 HFJ524276:HFK524278 GVN524276:GVO524278 GLR524276:GLS524278 GBV524276:GBW524278 FRZ524276:FSA524278 FID524276:FIE524278 EYH524276:EYI524278 EOL524276:EOM524278 EEP524276:EEQ524278 DUT524276:DUU524278 DKX524276:DKY524278 DBB524276:DBC524278 CRF524276:CRG524278 CHJ524276:CHK524278 BXN524276:BXO524278 BNR524276:BNS524278 BDV524276:BDW524278 ATZ524276:AUA524278 AKD524276:AKE524278 AAH524276:AAI524278 QL524276:QM524278 GP524276:GQ524278 WTB458740:WTC458742 WJF458740:WJG458742 VZJ458740:VZK458742 VPN458740:VPO458742 VFR458740:VFS458742 UVV458740:UVW458742 ULZ458740:UMA458742 UCD458740:UCE458742 TSH458740:TSI458742 TIL458740:TIM458742 SYP458740:SYQ458742 SOT458740:SOU458742 SEX458740:SEY458742 RVB458740:RVC458742 RLF458740:RLG458742 RBJ458740:RBK458742 QRN458740:QRO458742 QHR458740:QHS458742 PXV458740:PXW458742 PNZ458740:POA458742 PED458740:PEE458742 OUH458740:OUI458742 OKL458740:OKM458742 OAP458740:OAQ458742 NQT458740:NQU458742 NGX458740:NGY458742 MXB458740:MXC458742 MNF458740:MNG458742 MDJ458740:MDK458742 LTN458740:LTO458742 LJR458740:LJS458742 KZV458740:KZW458742 KPZ458740:KQA458742 KGD458740:KGE458742 JWH458740:JWI458742 JML458740:JMM458742 JCP458740:JCQ458742 IST458740:ISU458742 IIX458740:IIY458742 HZB458740:HZC458742 HPF458740:HPG458742 HFJ458740:HFK458742 GVN458740:GVO458742 GLR458740:GLS458742 GBV458740:GBW458742 FRZ458740:FSA458742 FID458740:FIE458742 EYH458740:EYI458742 EOL458740:EOM458742 EEP458740:EEQ458742 DUT458740:DUU458742 DKX458740:DKY458742 DBB458740:DBC458742 CRF458740:CRG458742 CHJ458740:CHK458742 BXN458740:BXO458742 BNR458740:BNS458742 BDV458740:BDW458742 ATZ458740:AUA458742 AKD458740:AKE458742 AAH458740:AAI458742 QL458740:QM458742 GP458740:GQ458742 WTB393204:WTC393206 WJF393204:WJG393206 VZJ393204:VZK393206 VPN393204:VPO393206 VFR393204:VFS393206 UVV393204:UVW393206 ULZ393204:UMA393206 UCD393204:UCE393206 TSH393204:TSI393206 TIL393204:TIM393206 SYP393204:SYQ393206 SOT393204:SOU393206 SEX393204:SEY393206 RVB393204:RVC393206 RLF393204:RLG393206 RBJ393204:RBK393206 QRN393204:QRO393206 QHR393204:QHS393206 PXV393204:PXW393206 PNZ393204:POA393206 PED393204:PEE393206 OUH393204:OUI393206 OKL393204:OKM393206 OAP393204:OAQ393206 NQT393204:NQU393206 NGX393204:NGY393206 MXB393204:MXC393206 MNF393204:MNG393206 MDJ393204:MDK393206 LTN393204:LTO393206 LJR393204:LJS393206 KZV393204:KZW393206 KPZ393204:KQA393206 KGD393204:KGE393206 JWH393204:JWI393206 JML393204:JMM393206 JCP393204:JCQ393206 IST393204:ISU393206 IIX393204:IIY393206 HZB393204:HZC393206 HPF393204:HPG393206 HFJ393204:HFK393206 GVN393204:GVO393206 GLR393204:GLS393206 GBV393204:GBW393206 FRZ393204:FSA393206 FID393204:FIE393206 EYH393204:EYI393206 EOL393204:EOM393206 EEP393204:EEQ393206 DUT393204:DUU393206 DKX393204:DKY393206 DBB393204:DBC393206 CRF393204:CRG393206 CHJ393204:CHK393206 BXN393204:BXO393206 BNR393204:BNS393206 BDV393204:BDW393206 ATZ393204:AUA393206 AKD393204:AKE393206 AAH393204:AAI393206 QL393204:QM393206 GP393204:GQ393206 WTB327668:WTC327670 WJF327668:WJG327670 VZJ327668:VZK327670 VPN327668:VPO327670 VFR327668:VFS327670 UVV327668:UVW327670 ULZ327668:UMA327670 UCD327668:UCE327670 TSH327668:TSI327670 TIL327668:TIM327670 SYP327668:SYQ327670 SOT327668:SOU327670 SEX327668:SEY327670 RVB327668:RVC327670 RLF327668:RLG327670 RBJ327668:RBK327670 QRN327668:QRO327670 QHR327668:QHS327670 PXV327668:PXW327670 PNZ327668:POA327670 PED327668:PEE327670 OUH327668:OUI327670 OKL327668:OKM327670 OAP327668:OAQ327670 NQT327668:NQU327670 NGX327668:NGY327670 MXB327668:MXC327670 MNF327668:MNG327670 MDJ327668:MDK327670 LTN327668:LTO327670 LJR327668:LJS327670 KZV327668:KZW327670 KPZ327668:KQA327670 KGD327668:KGE327670 JWH327668:JWI327670 JML327668:JMM327670 JCP327668:JCQ327670 IST327668:ISU327670 IIX327668:IIY327670 HZB327668:HZC327670 HPF327668:HPG327670 HFJ327668:HFK327670 GVN327668:GVO327670 GLR327668:GLS327670 GBV327668:GBW327670 FRZ327668:FSA327670 FID327668:FIE327670 EYH327668:EYI327670 EOL327668:EOM327670 EEP327668:EEQ327670 DUT327668:DUU327670 DKX327668:DKY327670 DBB327668:DBC327670 CRF327668:CRG327670 CHJ327668:CHK327670 BXN327668:BXO327670 BNR327668:BNS327670 BDV327668:BDW327670 ATZ327668:AUA327670 AKD327668:AKE327670 AAH327668:AAI327670 QL327668:QM327670 GP327668:GQ327670 WTB262132:WTC262134 WJF262132:WJG262134 VZJ262132:VZK262134 VPN262132:VPO262134 VFR262132:VFS262134 UVV262132:UVW262134 ULZ262132:UMA262134 UCD262132:UCE262134 TSH262132:TSI262134 TIL262132:TIM262134 SYP262132:SYQ262134 SOT262132:SOU262134 SEX262132:SEY262134 RVB262132:RVC262134 RLF262132:RLG262134 RBJ262132:RBK262134 QRN262132:QRO262134 QHR262132:QHS262134 PXV262132:PXW262134 PNZ262132:POA262134 PED262132:PEE262134 OUH262132:OUI262134 OKL262132:OKM262134 OAP262132:OAQ262134 NQT262132:NQU262134 NGX262132:NGY262134 MXB262132:MXC262134 MNF262132:MNG262134 MDJ262132:MDK262134 LTN262132:LTO262134 LJR262132:LJS262134 KZV262132:KZW262134 KPZ262132:KQA262134 KGD262132:KGE262134 JWH262132:JWI262134 JML262132:JMM262134 JCP262132:JCQ262134 IST262132:ISU262134 IIX262132:IIY262134 HZB262132:HZC262134 HPF262132:HPG262134 HFJ262132:HFK262134 GVN262132:GVO262134 GLR262132:GLS262134 GBV262132:GBW262134 FRZ262132:FSA262134 FID262132:FIE262134 EYH262132:EYI262134 EOL262132:EOM262134 EEP262132:EEQ262134 DUT262132:DUU262134 DKX262132:DKY262134 DBB262132:DBC262134 CRF262132:CRG262134 CHJ262132:CHK262134 BXN262132:BXO262134 BNR262132:BNS262134 BDV262132:BDW262134 ATZ262132:AUA262134 AKD262132:AKE262134 AAH262132:AAI262134 QL262132:QM262134 GP262132:GQ262134 WTB196596:WTC196598 WJF196596:WJG196598 VZJ196596:VZK196598 VPN196596:VPO196598 VFR196596:VFS196598 UVV196596:UVW196598 ULZ196596:UMA196598 UCD196596:UCE196598 TSH196596:TSI196598 TIL196596:TIM196598 SYP196596:SYQ196598 SOT196596:SOU196598 SEX196596:SEY196598 RVB196596:RVC196598 RLF196596:RLG196598 RBJ196596:RBK196598 QRN196596:QRO196598 QHR196596:QHS196598 PXV196596:PXW196598 PNZ196596:POA196598 PED196596:PEE196598 OUH196596:OUI196598 OKL196596:OKM196598 OAP196596:OAQ196598 NQT196596:NQU196598 NGX196596:NGY196598 MXB196596:MXC196598 MNF196596:MNG196598 MDJ196596:MDK196598 LTN196596:LTO196598 LJR196596:LJS196598 KZV196596:KZW196598 KPZ196596:KQA196598 KGD196596:KGE196598 JWH196596:JWI196598 JML196596:JMM196598 JCP196596:JCQ196598 IST196596:ISU196598 IIX196596:IIY196598 HZB196596:HZC196598 HPF196596:HPG196598 HFJ196596:HFK196598 GVN196596:GVO196598 GLR196596:GLS196598 GBV196596:GBW196598 FRZ196596:FSA196598 FID196596:FIE196598 EYH196596:EYI196598 EOL196596:EOM196598 EEP196596:EEQ196598 DUT196596:DUU196598 DKX196596:DKY196598 DBB196596:DBC196598 CRF196596:CRG196598 CHJ196596:CHK196598 BXN196596:BXO196598 BNR196596:BNS196598 BDV196596:BDW196598 ATZ196596:AUA196598 AKD196596:AKE196598 AAH196596:AAI196598 QL196596:QM196598 GP196596:GQ196598 WTB131060:WTC131062 WJF131060:WJG131062 VZJ131060:VZK131062 VPN131060:VPO131062 VFR131060:VFS131062 UVV131060:UVW131062 ULZ131060:UMA131062 UCD131060:UCE131062 TSH131060:TSI131062 TIL131060:TIM131062 SYP131060:SYQ131062 SOT131060:SOU131062 SEX131060:SEY131062 RVB131060:RVC131062 RLF131060:RLG131062 RBJ131060:RBK131062 QRN131060:QRO131062 QHR131060:QHS131062 PXV131060:PXW131062 PNZ131060:POA131062 PED131060:PEE131062 OUH131060:OUI131062 OKL131060:OKM131062 OAP131060:OAQ131062 NQT131060:NQU131062 NGX131060:NGY131062 MXB131060:MXC131062 MNF131060:MNG131062 MDJ131060:MDK131062 LTN131060:LTO131062 LJR131060:LJS131062 KZV131060:KZW131062 KPZ131060:KQA131062 KGD131060:KGE131062 JWH131060:JWI131062 JML131060:JMM131062 JCP131060:JCQ131062 IST131060:ISU131062 IIX131060:IIY131062 HZB131060:HZC131062 HPF131060:HPG131062 HFJ131060:HFK131062 GVN131060:GVO131062 GLR131060:GLS131062 GBV131060:GBW131062 FRZ131060:FSA131062 FID131060:FIE131062 EYH131060:EYI131062 EOL131060:EOM131062 EEP131060:EEQ131062 DUT131060:DUU131062 DKX131060:DKY131062 DBB131060:DBC131062 CRF131060:CRG131062 CHJ131060:CHK131062 BXN131060:BXO131062 BNR131060:BNS131062 BDV131060:BDW131062 ATZ131060:AUA131062 AKD131060:AKE131062 AAH131060:AAI131062 QL131060:QM131062 GP131060:GQ131062 WTB65524:WTC65526 WJF65524:WJG65526 VZJ65524:VZK65526 VPN65524:VPO65526 VFR65524:VFS65526 UVV65524:UVW65526 ULZ65524:UMA65526 UCD65524:UCE65526 TSH65524:TSI65526 TIL65524:TIM65526 SYP65524:SYQ65526 SOT65524:SOU65526 SEX65524:SEY65526 RVB65524:RVC65526 RLF65524:RLG65526 RBJ65524:RBK65526 QRN65524:QRO65526 QHR65524:QHS65526 PXV65524:PXW65526 PNZ65524:POA65526 PED65524:PEE65526 OUH65524:OUI65526 OKL65524:OKM65526 OAP65524:OAQ65526 NQT65524:NQU65526 NGX65524:NGY65526 MXB65524:MXC65526 MNF65524:MNG65526 MDJ65524:MDK65526 LTN65524:LTO65526 LJR65524:LJS65526 KZV65524:KZW65526 KPZ65524:KQA65526 KGD65524:KGE65526 JWH65524:JWI65526 JML65524:JMM65526 JCP65524:JCQ65526 IST65524:ISU65526 IIX65524:IIY65526 HZB65524:HZC65526 HPF65524:HPG65526 HFJ65524:HFK65526 GVN65524:GVO65526 GLR65524:GLS65526 GBV65524:GBW65526 FRZ65524:FSA65526 FID65524:FIE65526 EYH65524:EYI65526 EOL65524:EOM65526 EEP65524:EEQ65526 DUT65524:DUU65526 DKX65524:DKY65526 DBB65524:DBC65526 CRF65524:CRG65526 CHJ65524:CHK65526 BXN65524:BXO65526 BNR65524:BNS65526 BDV65524:BDW65526 ATZ65524:AUA65526 AKD65524:AKE65526 AAH65524:AAI65526 QL65524:QM65526 GP65524:GQ65526 WSZ983027:WSZ983030 WJD983027:WJD983030 VZH983027:VZH983030 VPL983027:VPL983030 VFP983027:VFP983030 UVT983027:UVT983030 ULX983027:ULX983030 UCB983027:UCB983030 TSF983027:TSF983030 TIJ983027:TIJ983030 SYN983027:SYN983030 SOR983027:SOR983030 SEV983027:SEV983030 RUZ983027:RUZ983030 RLD983027:RLD983030 RBH983027:RBH983030 QRL983027:QRL983030 QHP983027:QHP983030 PXT983027:PXT983030 PNX983027:PNX983030 PEB983027:PEB983030 OUF983027:OUF983030 OKJ983027:OKJ983030 OAN983027:OAN983030 NQR983027:NQR983030 NGV983027:NGV983030 MWZ983027:MWZ983030 MND983027:MND983030 MDH983027:MDH983030 LTL983027:LTL983030 LJP983027:LJP983030 KZT983027:KZT983030 KPX983027:KPX983030 KGB983027:KGB983030 JWF983027:JWF983030 JMJ983027:JMJ983030 JCN983027:JCN983030 ISR983027:ISR983030 IIV983027:IIV983030 HYZ983027:HYZ983030 HPD983027:HPD983030 HFH983027:HFH983030 GVL983027:GVL983030 GLP983027:GLP983030 GBT983027:GBT983030 FRX983027:FRX983030 FIB983027:FIB983030 EYF983027:EYF983030 EOJ983027:EOJ983030 EEN983027:EEN983030 DUR983027:DUR983030 DKV983027:DKV983030 DAZ983027:DAZ983030 CRD983027:CRD983030 CHH983027:CHH983030 BXL983027:BXL983030 BNP983027:BNP983030 BDT983027:BDT983030 ATX983027:ATX983030 AKB983027:AKB983030 AAF983027:AAF983030 QJ983027:QJ983030 GN983027:GN983030 WSZ917491:WSZ917494 WJD917491:WJD917494 VZH917491:VZH917494 VPL917491:VPL917494 VFP917491:VFP917494 UVT917491:UVT917494 ULX917491:ULX917494 UCB917491:UCB917494 TSF917491:TSF917494 TIJ917491:TIJ917494 SYN917491:SYN917494 SOR917491:SOR917494 SEV917491:SEV917494 RUZ917491:RUZ917494 RLD917491:RLD917494 RBH917491:RBH917494 QRL917491:QRL917494 QHP917491:QHP917494 PXT917491:PXT917494 PNX917491:PNX917494 PEB917491:PEB917494 OUF917491:OUF917494 OKJ917491:OKJ917494 OAN917491:OAN917494 NQR917491:NQR917494 NGV917491:NGV917494 MWZ917491:MWZ917494 MND917491:MND917494 MDH917491:MDH917494 LTL917491:LTL917494 LJP917491:LJP917494 KZT917491:KZT917494 KPX917491:KPX917494 KGB917491:KGB917494 JWF917491:JWF917494 JMJ917491:JMJ917494 JCN917491:JCN917494 ISR917491:ISR917494 IIV917491:IIV917494 HYZ917491:HYZ917494 HPD917491:HPD917494 HFH917491:HFH917494 GVL917491:GVL917494 GLP917491:GLP917494 GBT917491:GBT917494 FRX917491:FRX917494 FIB917491:FIB917494 EYF917491:EYF917494 EOJ917491:EOJ917494 EEN917491:EEN917494 DUR917491:DUR917494 DKV917491:DKV917494 DAZ917491:DAZ917494 CRD917491:CRD917494 CHH917491:CHH917494 BXL917491:BXL917494 BNP917491:BNP917494 BDT917491:BDT917494 ATX917491:ATX917494 AKB917491:AKB917494 AAF917491:AAF917494 QJ917491:QJ917494 GN917491:GN917494 WSZ851955:WSZ851958 WJD851955:WJD851958 VZH851955:VZH851958 VPL851955:VPL851958 VFP851955:VFP851958 UVT851955:UVT851958 ULX851955:ULX851958 UCB851955:UCB851958 TSF851955:TSF851958 TIJ851955:TIJ851958 SYN851955:SYN851958 SOR851955:SOR851958 SEV851955:SEV851958 RUZ851955:RUZ851958 RLD851955:RLD851958 RBH851955:RBH851958 QRL851955:QRL851958 QHP851955:QHP851958 PXT851955:PXT851958 PNX851955:PNX851958 PEB851955:PEB851958 OUF851955:OUF851958 OKJ851955:OKJ851958 OAN851955:OAN851958 NQR851955:NQR851958 NGV851955:NGV851958 MWZ851955:MWZ851958 MND851955:MND851958 MDH851955:MDH851958 LTL851955:LTL851958 LJP851955:LJP851958 KZT851955:KZT851958 KPX851955:KPX851958 KGB851955:KGB851958 JWF851955:JWF851958 JMJ851955:JMJ851958 JCN851955:JCN851958 ISR851955:ISR851958 IIV851955:IIV851958 HYZ851955:HYZ851958 HPD851955:HPD851958 HFH851955:HFH851958 GVL851955:GVL851958 GLP851955:GLP851958 GBT851955:GBT851958 FRX851955:FRX851958 FIB851955:FIB851958 EYF851955:EYF851958 EOJ851955:EOJ851958 EEN851955:EEN851958 DUR851955:DUR851958 DKV851955:DKV851958 DAZ851955:DAZ851958 CRD851955:CRD851958 CHH851955:CHH851958 BXL851955:BXL851958 BNP851955:BNP851958 BDT851955:BDT851958 ATX851955:ATX851958 AKB851955:AKB851958 AAF851955:AAF851958 QJ851955:QJ851958 GN851955:GN851958 WSZ786419:WSZ786422 WJD786419:WJD786422 VZH786419:VZH786422 VPL786419:VPL786422 VFP786419:VFP786422 UVT786419:UVT786422 ULX786419:ULX786422 UCB786419:UCB786422 TSF786419:TSF786422 TIJ786419:TIJ786422 SYN786419:SYN786422 SOR786419:SOR786422 SEV786419:SEV786422 RUZ786419:RUZ786422 RLD786419:RLD786422 RBH786419:RBH786422 QRL786419:QRL786422 QHP786419:QHP786422 PXT786419:PXT786422 PNX786419:PNX786422 PEB786419:PEB786422 OUF786419:OUF786422 OKJ786419:OKJ786422 OAN786419:OAN786422 NQR786419:NQR786422 NGV786419:NGV786422 MWZ786419:MWZ786422 MND786419:MND786422 MDH786419:MDH786422 LTL786419:LTL786422 LJP786419:LJP786422 KZT786419:KZT786422 KPX786419:KPX786422 KGB786419:KGB786422 JWF786419:JWF786422 JMJ786419:JMJ786422 JCN786419:JCN786422 ISR786419:ISR786422 IIV786419:IIV786422 HYZ786419:HYZ786422 HPD786419:HPD786422 HFH786419:HFH786422 GVL786419:GVL786422 GLP786419:GLP786422 GBT786419:GBT786422 FRX786419:FRX786422 FIB786419:FIB786422 EYF786419:EYF786422 EOJ786419:EOJ786422 EEN786419:EEN786422 DUR786419:DUR786422 DKV786419:DKV786422 DAZ786419:DAZ786422 CRD786419:CRD786422 CHH786419:CHH786422 BXL786419:BXL786422 BNP786419:BNP786422 BDT786419:BDT786422 ATX786419:ATX786422 AKB786419:AKB786422 AAF786419:AAF786422 QJ786419:QJ786422 GN786419:GN786422 WSZ720883:WSZ720886 WJD720883:WJD720886 VZH720883:VZH720886 VPL720883:VPL720886 VFP720883:VFP720886 UVT720883:UVT720886 ULX720883:ULX720886 UCB720883:UCB720886 TSF720883:TSF720886 TIJ720883:TIJ720886 SYN720883:SYN720886 SOR720883:SOR720886 SEV720883:SEV720886 RUZ720883:RUZ720886 RLD720883:RLD720886 RBH720883:RBH720886 QRL720883:QRL720886 QHP720883:QHP720886 PXT720883:PXT720886 PNX720883:PNX720886 PEB720883:PEB720886 OUF720883:OUF720886 OKJ720883:OKJ720886 OAN720883:OAN720886 NQR720883:NQR720886 NGV720883:NGV720886 MWZ720883:MWZ720886 MND720883:MND720886 MDH720883:MDH720886 LTL720883:LTL720886 LJP720883:LJP720886 KZT720883:KZT720886 KPX720883:KPX720886 KGB720883:KGB720886 JWF720883:JWF720886 JMJ720883:JMJ720886 JCN720883:JCN720886 ISR720883:ISR720886 IIV720883:IIV720886 HYZ720883:HYZ720886 HPD720883:HPD720886 HFH720883:HFH720886 GVL720883:GVL720886 GLP720883:GLP720886 GBT720883:GBT720886 FRX720883:FRX720886 FIB720883:FIB720886 EYF720883:EYF720886 EOJ720883:EOJ720886 EEN720883:EEN720886 DUR720883:DUR720886 DKV720883:DKV720886 DAZ720883:DAZ720886 CRD720883:CRD720886 CHH720883:CHH720886 BXL720883:BXL720886 BNP720883:BNP720886 BDT720883:BDT720886 ATX720883:ATX720886 AKB720883:AKB720886 AAF720883:AAF720886 QJ720883:QJ720886 GN720883:GN720886 WSZ655347:WSZ655350 WJD655347:WJD655350 VZH655347:VZH655350 VPL655347:VPL655350 VFP655347:VFP655350 UVT655347:UVT655350 ULX655347:ULX655350 UCB655347:UCB655350 TSF655347:TSF655350 TIJ655347:TIJ655350 SYN655347:SYN655350 SOR655347:SOR655350 SEV655347:SEV655350 RUZ655347:RUZ655350 RLD655347:RLD655350 RBH655347:RBH655350 QRL655347:QRL655350 QHP655347:QHP655350 PXT655347:PXT655350 PNX655347:PNX655350 PEB655347:PEB655350 OUF655347:OUF655350 OKJ655347:OKJ655350 OAN655347:OAN655350 NQR655347:NQR655350 NGV655347:NGV655350 MWZ655347:MWZ655350 MND655347:MND655350 MDH655347:MDH655350 LTL655347:LTL655350 LJP655347:LJP655350 KZT655347:KZT655350 KPX655347:KPX655350 KGB655347:KGB655350 JWF655347:JWF655350 JMJ655347:JMJ655350 JCN655347:JCN655350 ISR655347:ISR655350 IIV655347:IIV655350 HYZ655347:HYZ655350 HPD655347:HPD655350 HFH655347:HFH655350 GVL655347:GVL655350 GLP655347:GLP655350 GBT655347:GBT655350 FRX655347:FRX655350 FIB655347:FIB655350 EYF655347:EYF655350 EOJ655347:EOJ655350 EEN655347:EEN655350 DUR655347:DUR655350 DKV655347:DKV655350 DAZ655347:DAZ655350 CRD655347:CRD655350 CHH655347:CHH655350 BXL655347:BXL655350 BNP655347:BNP655350 BDT655347:BDT655350 ATX655347:ATX655350 AKB655347:AKB655350 AAF655347:AAF655350 QJ655347:QJ655350 GN655347:GN655350 WSZ589811:WSZ589814 WJD589811:WJD589814 VZH589811:VZH589814 VPL589811:VPL589814 VFP589811:VFP589814 UVT589811:UVT589814 ULX589811:ULX589814 UCB589811:UCB589814 TSF589811:TSF589814 TIJ589811:TIJ589814 SYN589811:SYN589814 SOR589811:SOR589814 SEV589811:SEV589814 RUZ589811:RUZ589814 RLD589811:RLD589814 RBH589811:RBH589814 QRL589811:QRL589814 QHP589811:QHP589814 PXT589811:PXT589814 PNX589811:PNX589814 PEB589811:PEB589814 OUF589811:OUF589814 OKJ589811:OKJ589814 OAN589811:OAN589814 NQR589811:NQR589814 NGV589811:NGV589814 MWZ589811:MWZ589814 MND589811:MND589814 MDH589811:MDH589814 LTL589811:LTL589814 LJP589811:LJP589814 KZT589811:KZT589814 KPX589811:KPX589814 KGB589811:KGB589814 JWF589811:JWF589814 JMJ589811:JMJ589814 JCN589811:JCN589814 ISR589811:ISR589814 IIV589811:IIV589814 HYZ589811:HYZ589814 HPD589811:HPD589814 HFH589811:HFH589814 GVL589811:GVL589814 GLP589811:GLP589814 GBT589811:GBT589814 FRX589811:FRX589814 FIB589811:FIB589814 EYF589811:EYF589814 EOJ589811:EOJ589814 EEN589811:EEN589814 DUR589811:DUR589814 DKV589811:DKV589814 DAZ589811:DAZ589814 CRD589811:CRD589814 CHH589811:CHH589814 BXL589811:BXL589814 BNP589811:BNP589814 BDT589811:BDT589814 ATX589811:ATX589814 AKB589811:AKB589814 AAF589811:AAF589814 QJ589811:QJ589814 GN589811:GN589814 WSZ524275:WSZ524278 WJD524275:WJD524278 VZH524275:VZH524278 VPL524275:VPL524278 VFP524275:VFP524278 UVT524275:UVT524278 ULX524275:ULX524278 UCB524275:UCB524278 TSF524275:TSF524278 TIJ524275:TIJ524278 SYN524275:SYN524278 SOR524275:SOR524278 SEV524275:SEV524278 RUZ524275:RUZ524278 RLD524275:RLD524278 RBH524275:RBH524278 QRL524275:QRL524278 QHP524275:QHP524278 PXT524275:PXT524278 PNX524275:PNX524278 PEB524275:PEB524278 OUF524275:OUF524278 OKJ524275:OKJ524278 OAN524275:OAN524278 NQR524275:NQR524278 NGV524275:NGV524278 MWZ524275:MWZ524278 MND524275:MND524278 MDH524275:MDH524278 LTL524275:LTL524278 LJP524275:LJP524278 KZT524275:KZT524278 KPX524275:KPX524278 KGB524275:KGB524278 JWF524275:JWF524278 JMJ524275:JMJ524278 JCN524275:JCN524278 ISR524275:ISR524278 IIV524275:IIV524278 HYZ524275:HYZ524278 HPD524275:HPD524278 HFH524275:HFH524278 GVL524275:GVL524278 GLP524275:GLP524278 GBT524275:GBT524278 FRX524275:FRX524278 FIB524275:FIB524278 EYF524275:EYF524278 EOJ524275:EOJ524278 EEN524275:EEN524278 DUR524275:DUR524278 DKV524275:DKV524278 DAZ524275:DAZ524278 CRD524275:CRD524278 CHH524275:CHH524278 BXL524275:BXL524278 BNP524275:BNP524278 BDT524275:BDT524278 ATX524275:ATX524278 AKB524275:AKB524278 AAF524275:AAF524278 QJ524275:QJ524278 GN524275:GN524278 WSZ458739:WSZ458742 WJD458739:WJD458742 VZH458739:VZH458742 VPL458739:VPL458742 VFP458739:VFP458742 UVT458739:UVT458742 ULX458739:ULX458742 UCB458739:UCB458742 TSF458739:TSF458742 TIJ458739:TIJ458742 SYN458739:SYN458742 SOR458739:SOR458742 SEV458739:SEV458742 RUZ458739:RUZ458742 RLD458739:RLD458742 RBH458739:RBH458742 QRL458739:QRL458742 QHP458739:QHP458742 PXT458739:PXT458742 PNX458739:PNX458742 PEB458739:PEB458742 OUF458739:OUF458742 OKJ458739:OKJ458742 OAN458739:OAN458742 NQR458739:NQR458742 NGV458739:NGV458742 MWZ458739:MWZ458742 MND458739:MND458742 MDH458739:MDH458742 LTL458739:LTL458742 LJP458739:LJP458742 KZT458739:KZT458742 KPX458739:KPX458742 KGB458739:KGB458742 JWF458739:JWF458742 JMJ458739:JMJ458742 JCN458739:JCN458742 ISR458739:ISR458742 IIV458739:IIV458742 HYZ458739:HYZ458742 HPD458739:HPD458742 HFH458739:HFH458742 GVL458739:GVL458742 GLP458739:GLP458742 GBT458739:GBT458742 FRX458739:FRX458742 FIB458739:FIB458742 EYF458739:EYF458742 EOJ458739:EOJ458742 EEN458739:EEN458742 DUR458739:DUR458742 DKV458739:DKV458742 DAZ458739:DAZ458742 CRD458739:CRD458742 CHH458739:CHH458742 BXL458739:BXL458742 BNP458739:BNP458742 BDT458739:BDT458742 ATX458739:ATX458742 AKB458739:AKB458742 AAF458739:AAF458742 QJ458739:QJ458742 GN458739:GN458742 WSZ393203:WSZ393206 WJD393203:WJD393206 VZH393203:VZH393206 VPL393203:VPL393206 VFP393203:VFP393206 UVT393203:UVT393206 ULX393203:ULX393206 UCB393203:UCB393206 TSF393203:TSF393206 TIJ393203:TIJ393206 SYN393203:SYN393206 SOR393203:SOR393206 SEV393203:SEV393206 RUZ393203:RUZ393206 RLD393203:RLD393206 RBH393203:RBH393206 QRL393203:QRL393206 QHP393203:QHP393206 PXT393203:PXT393206 PNX393203:PNX393206 PEB393203:PEB393206 OUF393203:OUF393206 OKJ393203:OKJ393206 OAN393203:OAN393206 NQR393203:NQR393206 NGV393203:NGV393206 MWZ393203:MWZ393206 MND393203:MND393206 MDH393203:MDH393206 LTL393203:LTL393206 LJP393203:LJP393206 KZT393203:KZT393206 KPX393203:KPX393206 KGB393203:KGB393206 JWF393203:JWF393206 JMJ393203:JMJ393206 JCN393203:JCN393206 ISR393203:ISR393206 IIV393203:IIV393206 HYZ393203:HYZ393206 HPD393203:HPD393206 HFH393203:HFH393206 GVL393203:GVL393206 GLP393203:GLP393206 GBT393203:GBT393206 FRX393203:FRX393206 FIB393203:FIB393206 EYF393203:EYF393206 EOJ393203:EOJ393206 EEN393203:EEN393206 DUR393203:DUR393206 DKV393203:DKV393206 DAZ393203:DAZ393206 CRD393203:CRD393206 CHH393203:CHH393206 BXL393203:BXL393206 BNP393203:BNP393206 BDT393203:BDT393206 ATX393203:ATX393206 AKB393203:AKB393206 AAF393203:AAF393206 QJ393203:QJ393206 GN393203:GN393206 WSZ327667:WSZ327670 WJD327667:WJD327670 VZH327667:VZH327670 VPL327667:VPL327670 VFP327667:VFP327670 UVT327667:UVT327670 ULX327667:ULX327670 UCB327667:UCB327670 TSF327667:TSF327670 TIJ327667:TIJ327670 SYN327667:SYN327670 SOR327667:SOR327670 SEV327667:SEV327670 RUZ327667:RUZ327670 RLD327667:RLD327670 RBH327667:RBH327670 QRL327667:QRL327670 QHP327667:QHP327670 PXT327667:PXT327670 PNX327667:PNX327670 PEB327667:PEB327670 OUF327667:OUF327670 OKJ327667:OKJ327670 OAN327667:OAN327670 NQR327667:NQR327670 NGV327667:NGV327670 MWZ327667:MWZ327670 MND327667:MND327670 MDH327667:MDH327670 LTL327667:LTL327670 LJP327667:LJP327670 KZT327667:KZT327670 KPX327667:KPX327670 KGB327667:KGB327670 JWF327667:JWF327670 JMJ327667:JMJ327670 JCN327667:JCN327670 ISR327667:ISR327670 IIV327667:IIV327670 HYZ327667:HYZ327670 HPD327667:HPD327670 HFH327667:HFH327670 GVL327667:GVL327670 GLP327667:GLP327670 GBT327667:GBT327670 FRX327667:FRX327670 FIB327667:FIB327670 EYF327667:EYF327670 EOJ327667:EOJ327670 EEN327667:EEN327670 DUR327667:DUR327670 DKV327667:DKV327670 DAZ327667:DAZ327670 CRD327667:CRD327670 CHH327667:CHH327670 BXL327667:BXL327670 BNP327667:BNP327670 BDT327667:BDT327670 ATX327667:ATX327670 AKB327667:AKB327670 AAF327667:AAF327670 QJ327667:QJ327670 GN327667:GN327670 WSZ262131:WSZ262134 WJD262131:WJD262134 VZH262131:VZH262134 VPL262131:VPL262134 VFP262131:VFP262134 UVT262131:UVT262134 ULX262131:ULX262134 UCB262131:UCB262134 TSF262131:TSF262134 TIJ262131:TIJ262134 SYN262131:SYN262134 SOR262131:SOR262134 SEV262131:SEV262134 RUZ262131:RUZ262134 RLD262131:RLD262134 RBH262131:RBH262134 QRL262131:QRL262134 QHP262131:QHP262134 PXT262131:PXT262134 PNX262131:PNX262134 PEB262131:PEB262134 OUF262131:OUF262134 OKJ262131:OKJ262134 OAN262131:OAN262134 NQR262131:NQR262134 NGV262131:NGV262134 MWZ262131:MWZ262134 MND262131:MND262134 MDH262131:MDH262134 LTL262131:LTL262134 LJP262131:LJP262134 KZT262131:KZT262134 KPX262131:KPX262134 KGB262131:KGB262134 JWF262131:JWF262134 JMJ262131:JMJ262134 JCN262131:JCN262134 ISR262131:ISR262134 IIV262131:IIV262134 HYZ262131:HYZ262134 HPD262131:HPD262134 HFH262131:HFH262134 GVL262131:GVL262134 GLP262131:GLP262134 GBT262131:GBT262134 FRX262131:FRX262134 FIB262131:FIB262134 EYF262131:EYF262134 EOJ262131:EOJ262134 EEN262131:EEN262134 DUR262131:DUR262134 DKV262131:DKV262134 DAZ262131:DAZ262134 CRD262131:CRD262134 CHH262131:CHH262134 BXL262131:BXL262134 BNP262131:BNP262134 BDT262131:BDT262134 ATX262131:ATX262134 AKB262131:AKB262134 AAF262131:AAF262134 QJ262131:QJ262134 GN262131:GN262134 WSZ196595:WSZ196598 WJD196595:WJD196598 VZH196595:VZH196598 VPL196595:VPL196598 VFP196595:VFP196598 UVT196595:UVT196598 ULX196595:ULX196598 UCB196595:UCB196598 TSF196595:TSF196598 TIJ196595:TIJ196598 SYN196595:SYN196598 SOR196595:SOR196598 SEV196595:SEV196598 RUZ196595:RUZ196598 RLD196595:RLD196598 RBH196595:RBH196598 QRL196595:QRL196598 QHP196595:QHP196598 PXT196595:PXT196598 PNX196595:PNX196598 PEB196595:PEB196598 OUF196595:OUF196598 OKJ196595:OKJ196598 OAN196595:OAN196598 NQR196595:NQR196598 NGV196595:NGV196598 MWZ196595:MWZ196598 MND196595:MND196598 MDH196595:MDH196598 LTL196595:LTL196598 LJP196595:LJP196598 KZT196595:KZT196598 KPX196595:KPX196598 KGB196595:KGB196598 JWF196595:JWF196598 JMJ196595:JMJ196598 JCN196595:JCN196598 ISR196595:ISR196598 IIV196595:IIV196598 HYZ196595:HYZ196598 HPD196595:HPD196598 HFH196595:HFH196598 GVL196595:GVL196598 GLP196595:GLP196598 GBT196595:GBT196598 FRX196595:FRX196598 FIB196595:FIB196598 EYF196595:EYF196598 EOJ196595:EOJ196598 EEN196595:EEN196598 DUR196595:DUR196598 DKV196595:DKV196598 DAZ196595:DAZ196598 CRD196595:CRD196598 CHH196595:CHH196598 BXL196595:BXL196598 BNP196595:BNP196598 BDT196595:BDT196598 ATX196595:ATX196598 AKB196595:AKB196598 AAF196595:AAF196598 QJ196595:QJ196598 GN196595:GN196598 WSZ131059:WSZ131062 WJD131059:WJD131062 VZH131059:VZH131062 VPL131059:VPL131062 VFP131059:VFP131062 UVT131059:UVT131062 ULX131059:ULX131062 UCB131059:UCB131062 TSF131059:TSF131062 TIJ131059:TIJ131062 SYN131059:SYN131062 SOR131059:SOR131062 SEV131059:SEV131062 RUZ131059:RUZ131062 RLD131059:RLD131062 RBH131059:RBH131062 QRL131059:QRL131062 QHP131059:QHP131062 PXT131059:PXT131062 PNX131059:PNX131062 PEB131059:PEB131062 OUF131059:OUF131062 OKJ131059:OKJ131062 OAN131059:OAN131062 NQR131059:NQR131062 NGV131059:NGV131062 MWZ131059:MWZ131062 MND131059:MND131062 MDH131059:MDH131062 LTL131059:LTL131062 LJP131059:LJP131062 KZT131059:KZT131062 KPX131059:KPX131062 KGB131059:KGB131062 JWF131059:JWF131062 JMJ131059:JMJ131062 JCN131059:JCN131062 ISR131059:ISR131062 IIV131059:IIV131062 HYZ131059:HYZ131062 HPD131059:HPD131062 HFH131059:HFH131062 GVL131059:GVL131062 GLP131059:GLP131062 GBT131059:GBT131062 FRX131059:FRX131062 FIB131059:FIB131062 EYF131059:EYF131062 EOJ131059:EOJ131062 EEN131059:EEN131062 DUR131059:DUR131062 DKV131059:DKV131062 DAZ131059:DAZ131062 CRD131059:CRD131062 CHH131059:CHH131062 BXL131059:BXL131062 BNP131059:BNP131062 BDT131059:BDT131062 ATX131059:ATX131062 AKB131059:AKB131062 AAF131059:AAF131062 QJ131059:QJ131062 GN131059:GN131062 WSZ65523:WSZ65526 WJD65523:WJD65526 VZH65523:VZH65526 VPL65523:VPL65526 VFP65523:VFP65526 UVT65523:UVT65526 ULX65523:ULX65526 UCB65523:UCB65526 TSF65523:TSF65526 TIJ65523:TIJ65526 SYN65523:SYN65526 SOR65523:SOR65526 SEV65523:SEV65526 RUZ65523:RUZ65526 RLD65523:RLD65526 RBH65523:RBH65526 QRL65523:QRL65526 QHP65523:QHP65526 PXT65523:PXT65526 PNX65523:PNX65526 PEB65523:PEB65526 OUF65523:OUF65526 OKJ65523:OKJ65526 OAN65523:OAN65526 NQR65523:NQR65526 NGV65523:NGV65526 MWZ65523:MWZ65526 MND65523:MND65526 MDH65523:MDH65526 LTL65523:LTL65526 LJP65523:LJP65526 KZT65523:KZT65526 KPX65523:KPX65526 KGB65523:KGB65526 JWF65523:JWF65526 JMJ65523:JMJ65526 JCN65523:JCN65526 ISR65523:ISR65526 IIV65523:IIV65526 HYZ65523:HYZ65526 HPD65523:HPD65526 HFH65523:HFH65526 GVL65523:GVL65526 GLP65523:GLP65526 GBT65523:GBT65526 FRX65523:FRX65526 FIB65523:FIB65526 EYF65523:EYF65526 EOJ65523:EOJ65526 EEN65523:EEN65526 DUR65523:DUR65526 DKV65523:DKV65526 DAZ65523:DAZ65526 CRD65523:CRD65526 CHH65523:CHH65526 BXL65523:BXL65526 BNP65523:BNP65526 BDT65523:BDT65526 ATX65523:ATX65526 AKB65523:AKB65526 AAF65523:AAF65526 QJ65523:QJ65526 GN65523:GN65526 GP11:GQ16 WSW983032:WSX983034 WJA983032:WJB983034 VZE983032:VZF983034 VPI983032:VPJ983034 VFM983032:VFN983034 UVQ983032:UVR983034 ULU983032:ULV983034 UBY983032:UBZ983034 TSC983032:TSD983034 TIG983032:TIH983034 SYK983032:SYL983034 SOO983032:SOP983034 SES983032:SET983034 RUW983032:RUX983034 RLA983032:RLB983034 RBE983032:RBF983034 QRI983032:QRJ983034 QHM983032:QHN983034 PXQ983032:PXR983034 PNU983032:PNV983034 PDY983032:PDZ983034 OUC983032:OUD983034 OKG983032:OKH983034 OAK983032:OAL983034 NQO983032:NQP983034 NGS983032:NGT983034 MWW983032:MWX983034 MNA983032:MNB983034 MDE983032:MDF983034 LTI983032:LTJ983034 LJM983032:LJN983034 KZQ983032:KZR983034 KPU983032:KPV983034 KFY983032:KFZ983034 JWC983032:JWD983034 JMG983032:JMH983034 JCK983032:JCL983034 ISO983032:ISP983034 IIS983032:IIT983034 HYW983032:HYX983034 HPA983032:HPB983034 HFE983032:HFF983034 GVI983032:GVJ983034 GLM983032:GLN983034 GBQ983032:GBR983034 FRU983032:FRV983034 FHY983032:FHZ983034 EYC983032:EYD983034 EOG983032:EOH983034 EEK983032:EEL983034 DUO983032:DUP983034 DKS983032:DKT983034 DAW983032:DAX983034 CRA983032:CRB983034 CHE983032:CHF983034 BXI983032:BXJ983034 BNM983032:BNN983034 BDQ983032:BDR983034 ATU983032:ATV983034 AJY983032:AJZ983034 AAC983032:AAD983034 QG983032:QH983034 GK983032:GL983034 WSW917496:WSX917498 WJA917496:WJB917498 VZE917496:VZF917498 VPI917496:VPJ917498 VFM917496:VFN917498 UVQ917496:UVR917498 ULU917496:ULV917498 UBY917496:UBZ917498 TSC917496:TSD917498 TIG917496:TIH917498 SYK917496:SYL917498 SOO917496:SOP917498 SES917496:SET917498 RUW917496:RUX917498 RLA917496:RLB917498 RBE917496:RBF917498 QRI917496:QRJ917498 QHM917496:QHN917498 PXQ917496:PXR917498 PNU917496:PNV917498 PDY917496:PDZ917498 OUC917496:OUD917498 OKG917496:OKH917498 OAK917496:OAL917498 NQO917496:NQP917498 NGS917496:NGT917498 MWW917496:MWX917498 MNA917496:MNB917498 MDE917496:MDF917498 LTI917496:LTJ917498 LJM917496:LJN917498 KZQ917496:KZR917498 KPU917496:KPV917498 KFY917496:KFZ917498 JWC917496:JWD917498 JMG917496:JMH917498 JCK917496:JCL917498 ISO917496:ISP917498 IIS917496:IIT917498 HYW917496:HYX917498 HPA917496:HPB917498 HFE917496:HFF917498 GVI917496:GVJ917498 GLM917496:GLN917498 GBQ917496:GBR917498 FRU917496:FRV917498 FHY917496:FHZ917498 EYC917496:EYD917498 EOG917496:EOH917498 EEK917496:EEL917498 DUO917496:DUP917498 DKS917496:DKT917498 DAW917496:DAX917498 CRA917496:CRB917498 CHE917496:CHF917498 BXI917496:BXJ917498 BNM917496:BNN917498 BDQ917496:BDR917498 ATU917496:ATV917498 AJY917496:AJZ917498 AAC917496:AAD917498 QG917496:QH917498 GK917496:GL917498 WSW851960:WSX851962 WJA851960:WJB851962 VZE851960:VZF851962 VPI851960:VPJ851962 VFM851960:VFN851962 UVQ851960:UVR851962 ULU851960:ULV851962 UBY851960:UBZ851962 TSC851960:TSD851962 TIG851960:TIH851962 SYK851960:SYL851962 SOO851960:SOP851962 SES851960:SET851962 RUW851960:RUX851962 RLA851960:RLB851962 RBE851960:RBF851962 QRI851960:QRJ851962 QHM851960:QHN851962 PXQ851960:PXR851962 PNU851960:PNV851962 PDY851960:PDZ851962 OUC851960:OUD851962 OKG851960:OKH851962 OAK851960:OAL851962 NQO851960:NQP851962 NGS851960:NGT851962 MWW851960:MWX851962 MNA851960:MNB851962 MDE851960:MDF851962 LTI851960:LTJ851962 LJM851960:LJN851962 KZQ851960:KZR851962 KPU851960:KPV851962 KFY851960:KFZ851962 JWC851960:JWD851962 JMG851960:JMH851962 JCK851960:JCL851962 ISO851960:ISP851962 IIS851960:IIT851962 HYW851960:HYX851962 HPA851960:HPB851962 HFE851960:HFF851962 GVI851960:GVJ851962 GLM851960:GLN851962 GBQ851960:GBR851962 FRU851960:FRV851962 FHY851960:FHZ851962 EYC851960:EYD851962 EOG851960:EOH851962 EEK851960:EEL851962 DUO851960:DUP851962 DKS851960:DKT851962 DAW851960:DAX851962 CRA851960:CRB851962 CHE851960:CHF851962 BXI851960:BXJ851962 BNM851960:BNN851962 BDQ851960:BDR851962 ATU851960:ATV851962 AJY851960:AJZ851962 AAC851960:AAD851962 QG851960:QH851962 GK851960:GL851962 WSW786424:WSX786426 WJA786424:WJB786426 VZE786424:VZF786426 VPI786424:VPJ786426 VFM786424:VFN786426 UVQ786424:UVR786426 ULU786424:ULV786426 UBY786424:UBZ786426 TSC786424:TSD786426 TIG786424:TIH786426 SYK786424:SYL786426 SOO786424:SOP786426 SES786424:SET786426 RUW786424:RUX786426 RLA786424:RLB786426 RBE786424:RBF786426 QRI786424:QRJ786426 QHM786424:QHN786426 PXQ786424:PXR786426 PNU786424:PNV786426 PDY786424:PDZ786426 OUC786424:OUD786426 OKG786424:OKH786426 OAK786424:OAL786426 NQO786424:NQP786426 NGS786424:NGT786426 MWW786424:MWX786426 MNA786424:MNB786426 MDE786424:MDF786426 LTI786424:LTJ786426 LJM786424:LJN786426 KZQ786424:KZR786426 KPU786424:KPV786426 KFY786424:KFZ786426 JWC786424:JWD786426 JMG786424:JMH786426 JCK786424:JCL786426 ISO786424:ISP786426 IIS786424:IIT786426 HYW786424:HYX786426 HPA786424:HPB786426 HFE786424:HFF786426 GVI786424:GVJ786426 GLM786424:GLN786426 GBQ786424:GBR786426 FRU786424:FRV786426 FHY786424:FHZ786426 EYC786424:EYD786426 EOG786424:EOH786426 EEK786424:EEL786426 DUO786424:DUP786426 DKS786424:DKT786426 DAW786424:DAX786426 CRA786424:CRB786426 CHE786424:CHF786426 BXI786424:BXJ786426 BNM786424:BNN786426 BDQ786424:BDR786426 ATU786424:ATV786426 AJY786424:AJZ786426 AAC786424:AAD786426 QG786424:QH786426 GK786424:GL786426 WSW720888:WSX720890 WJA720888:WJB720890 VZE720888:VZF720890 VPI720888:VPJ720890 VFM720888:VFN720890 UVQ720888:UVR720890 ULU720888:ULV720890 UBY720888:UBZ720890 TSC720888:TSD720890 TIG720888:TIH720890 SYK720888:SYL720890 SOO720888:SOP720890 SES720888:SET720890 RUW720888:RUX720890 RLA720888:RLB720890 RBE720888:RBF720890 QRI720888:QRJ720890 QHM720888:QHN720890 PXQ720888:PXR720890 PNU720888:PNV720890 PDY720888:PDZ720890 OUC720888:OUD720890 OKG720888:OKH720890 OAK720888:OAL720890 NQO720888:NQP720890 NGS720888:NGT720890 MWW720888:MWX720890 MNA720888:MNB720890 MDE720888:MDF720890 LTI720888:LTJ720890 LJM720888:LJN720890 KZQ720888:KZR720890 KPU720888:KPV720890 KFY720888:KFZ720890 JWC720888:JWD720890 JMG720888:JMH720890 JCK720888:JCL720890 ISO720888:ISP720890 IIS720888:IIT720890 HYW720888:HYX720890 HPA720888:HPB720890 HFE720888:HFF720890 GVI720888:GVJ720890 GLM720888:GLN720890 GBQ720888:GBR720890 FRU720888:FRV720890 FHY720888:FHZ720890 EYC720888:EYD720890 EOG720888:EOH720890 EEK720888:EEL720890 DUO720888:DUP720890 DKS720888:DKT720890 DAW720888:DAX720890 CRA720888:CRB720890 CHE720888:CHF720890 BXI720888:BXJ720890 BNM720888:BNN720890 BDQ720888:BDR720890 ATU720888:ATV720890 AJY720888:AJZ720890 AAC720888:AAD720890 QG720888:QH720890 GK720888:GL720890 WSW655352:WSX655354 WJA655352:WJB655354 VZE655352:VZF655354 VPI655352:VPJ655354 VFM655352:VFN655354 UVQ655352:UVR655354 ULU655352:ULV655354 UBY655352:UBZ655354 TSC655352:TSD655354 TIG655352:TIH655354 SYK655352:SYL655354 SOO655352:SOP655354 SES655352:SET655354 RUW655352:RUX655354 RLA655352:RLB655354 RBE655352:RBF655354 QRI655352:QRJ655354 QHM655352:QHN655354 PXQ655352:PXR655354 PNU655352:PNV655354 PDY655352:PDZ655354 OUC655352:OUD655354 OKG655352:OKH655354 OAK655352:OAL655354 NQO655352:NQP655354 NGS655352:NGT655354 MWW655352:MWX655354 MNA655352:MNB655354 MDE655352:MDF655354 LTI655352:LTJ655354 LJM655352:LJN655354 KZQ655352:KZR655354 KPU655352:KPV655354 KFY655352:KFZ655354 JWC655352:JWD655354 JMG655352:JMH655354 JCK655352:JCL655354 ISO655352:ISP655354 IIS655352:IIT655354 HYW655352:HYX655354 HPA655352:HPB655354 HFE655352:HFF655354 GVI655352:GVJ655354 GLM655352:GLN655354 GBQ655352:GBR655354 FRU655352:FRV655354 FHY655352:FHZ655354 EYC655352:EYD655354 EOG655352:EOH655354 EEK655352:EEL655354 DUO655352:DUP655354 DKS655352:DKT655354 DAW655352:DAX655354 CRA655352:CRB655354 CHE655352:CHF655354 BXI655352:BXJ655354 BNM655352:BNN655354 BDQ655352:BDR655354 ATU655352:ATV655354 AJY655352:AJZ655354 AAC655352:AAD655354 QG655352:QH655354 GK655352:GL655354 WSW589816:WSX589818 WJA589816:WJB589818 VZE589816:VZF589818 VPI589816:VPJ589818 VFM589816:VFN589818 UVQ589816:UVR589818 ULU589816:ULV589818 UBY589816:UBZ589818 TSC589816:TSD589818 TIG589816:TIH589818 SYK589816:SYL589818 SOO589816:SOP589818 SES589816:SET589818 RUW589816:RUX589818 RLA589816:RLB589818 RBE589816:RBF589818 QRI589816:QRJ589818 QHM589816:QHN589818 PXQ589816:PXR589818 PNU589816:PNV589818 PDY589816:PDZ589818 OUC589816:OUD589818 OKG589816:OKH589818 OAK589816:OAL589818 NQO589816:NQP589818 NGS589816:NGT589818 MWW589816:MWX589818 MNA589816:MNB589818 MDE589816:MDF589818 LTI589816:LTJ589818 LJM589816:LJN589818 KZQ589816:KZR589818 KPU589816:KPV589818 KFY589816:KFZ589818 JWC589816:JWD589818 JMG589816:JMH589818 JCK589816:JCL589818 ISO589816:ISP589818 IIS589816:IIT589818 HYW589816:HYX589818 HPA589816:HPB589818 HFE589816:HFF589818 GVI589816:GVJ589818 GLM589816:GLN589818 GBQ589816:GBR589818 FRU589816:FRV589818 FHY589816:FHZ589818 EYC589816:EYD589818 EOG589816:EOH589818 EEK589816:EEL589818 DUO589816:DUP589818 DKS589816:DKT589818 DAW589816:DAX589818 CRA589816:CRB589818 CHE589816:CHF589818 BXI589816:BXJ589818 BNM589816:BNN589818 BDQ589816:BDR589818 ATU589816:ATV589818 AJY589816:AJZ589818 AAC589816:AAD589818 QG589816:QH589818 GK589816:GL589818 WSW524280:WSX524282 WJA524280:WJB524282 VZE524280:VZF524282 VPI524280:VPJ524282 VFM524280:VFN524282 UVQ524280:UVR524282 ULU524280:ULV524282 UBY524280:UBZ524282 TSC524280:TSD524282 TIG524280:TIH524282 SYK524280:SYL524282 SOO524280:SOP524282 SES524280:SET524282 RUW524280:RUX524282 RLA524280:RLB524282 RBE524280:RBF524282 QRI524280:QRJ524282 QHM524280:QHN524282 PXQ524280:PXR524282 PNU524280:PNV524282 PDY524280:PDZ524282 OUC524280:OUD524282 OKG524280:OKH524282 OAK524280:OAL524282 NQO524280:NQP524282 NGS524280:NGT524282 MWW524280:MWX524282 MNA524280:MNB524282 MDE524280:MDF524282 LTI524280:LTJ524282 LJM524280:LJN524282 KZQ524280:KZR524282 KPU524280:KPV524282 KFY524280:KFZ524282 JWC524280:JWD524282 JMG524280:JMH524282 JCK524280:JCL524282 ISO524280:ISP524282 IIS524280:IIT524282 HYW524280:HYX524282 HPA524280:HPB524282 HFE524280:HFF524282 GVI524280:GVJ524282 GLM524280:GLN524282 GBQ524280:GBR524282 FRU524280:FRV524282 FHY524280:FHZ524282 EYC524280:EYD524282 EOG524280:EOH524282 EEK524280:EEL524282 DUO524280:DUP524282 DKS524280:DKT524282 DAW524280:DAX524282 CRA524280:CRB524282 CHE524280:CHF524282 BXI524280:BXJ524282 BNM524280:BNN524282 BDQ524280:BDR524282 ATU524280:ATV524282 AJY524280:AJZ524282 AAC524280:AAD524282 QG524280:QH524282 GK524280:GL524282 WSW458744:WSX458746 WJA458744:WJB458746 VZE458744:VZF458746 VPI458744:VPJ458746 VFM458744:VFN458746 UVQ458744:UVR458746 ULU458744:ULV458746 UBY458744:UBZ458746 TSC458744:TSD458746 TIG458744:TIH458746 SYK458744:SYL458746 SOO458744:SOP458746 SES458744:SET458746 RUW458744:RUX458746 RLA458744:RLB458746 RBE458744:RBF458746 QRI458744:QRJ458746 QHM458744:QHN458746 PXQ458744:PXR458746 PNU458744:PNV458746 PDY458744:PDZ458746 OUC458744:OUD458746 OKG458744:OKH458746 OAK458744:OAL458746 NQO458744:NQP458746 NGS458744:NGT458746 MWW458744:MWX458746 MNA458744:MNB458746 MDE458744:MDF458746 LTI458744:LTJ458746 LJM458744:LJN458746 KZQ458744:KZR458746 KPU458744:KPV458746 KFY458744:KFZ458746 JWC458744:JWD458746 JMG458744:JMH458746 JCK458744:JCL458746 ISO458744:ISP458746 IIS458744:IIT458746 HYW458744:HYX458746 HPA458744:HPB458746 HFE458744:HFF458746 GVI458744:GVJ458746 GLM458744:GLN458746 GBQ458744:GBR458746 FRU458744:FRV458746 FHY458744:FHZ458746 EYC458744:EYD458746 EOG458744:EOH458746 EEK458744:EEL458746 DUO458744:DUP458746 DKS458744:DKT458746 DAW458744:DAX458746 CRA458744:CRB458746 CHE458744:CHF458746 BXI458744:BXJ458746 BNM458744:BNN458746 BDQ458744:BDR458746 ATU458744:ATV458746 AJY458744:AJZ458746 AAC458744:AAD458746 QG458744:QH458746 GK458744:GL458746 WSW393208:WSX393210 WJA393208:WJB393210 VZE393208:VZF393210 VPI393208:VPJ393210 VFM393208:VFN393210 UVQ393208:UVR393210 ULU393208:ULV393210 UBY393208:UBZ393210 TSC393208:TSD393210 TIG393208:TIH393210 SYK393208:SYL393210 SOO393208:SOP393210 SES393208:SET393210 RUW393208:RUX393210 RLA393208:RLB393210 RBE393208:RBF393210 QRI393208:QRJ393210 QHM393208:QHN393210 PXQ393208:PXR393210 PNU393208:PNV393210 PDY393208:PDZ393210 OUC393208:OUD393210 OKG393208:OKH393210 OAK393208:OAL393210 NQO393208:NQP393210 NGS393208:NGT393210 MWW393208:MWX393210 MNA393208:MNB393210 MDE393208:MDF393210 LTI393208:LTJ393210 LJM393208:LJN393210 KZQ393208:KZR393210 KPU393208:KPV393210 KFY393208:KFZ393210 JWC393208:JWD393210 JMG393208:JMH393210 JCK393208:JCL393210 ISO393208:ISP393210 IIS393208:IIT393210 HYW393208:HYX393210 HPA393208:HPB393210 HFE393208:HFF393210 GVI393208:GVJ393210 GLM393208:GLN393210 GBQ393208:GBR393210 FRU393208:FRV393210 FHY393208:FHZ393210 EYC393208:EYD393210 EOG393208:EOH393210 EEK393208:EEL393210 DUO393208:DUP393210 DKS393208:DKT393210 DAW393208:DAX393210 CRA393208:CRB393210 CHE393208:CHF393210 BXI393208:BXJ393210 BNM393208:BNN393210 BDQ393208:BDR393210 ATU393208:ATV393210 AJY393208:AJZ393210 AAC393208:AAD393210 QG393208:QH393210 GK393208:GL393210 WSW327672:WSX327674 WJA327672:WJB327674 VZE327672:VZF327674 VPI327672:VPJ327674 VFM327672:VFN327674 UVQ327672:UVR327674 ULU327672:ULV327674 UBY327672:UBZ327674 TSC327672:TSD327674 TIG327672:TIH327674 SYK327672:SYL327674 SOO327672:SOP327674 SES327672:SET327674 RUW327672:RUX327674 RLA327672:RLB327674 RBE327672:RBF327674 QRI327672:QRJ327674 QHM327672:QHN327674 PXQ327672:PXR327674 PNU327672:PNV327674 PDY327672:PDZ327674 OUC327672:OUD327674 OKG327672:OKH327674 OAK327672:OAL327674 NQO327672:NQP327674 NGS327672:NGT327674 MWW327672:MWX327674 MNA327672:MNB327674 MDE327672:MDF327674 LTI327672:LTJ327674 LJM327672:LJN327674 KZQ327672:KZR327674 KPU327672:KPV327674 KFY327672:KFZ327674 JWC327672:JWD327674 JMG327672:JMH327674 JCK327672:JCL327674 ISO327672:ISP327674 IIS327672:IIT327674 HYW327672:HYX327674 HPA327672:HPB327674 HFE327672:HFF327674 GVI327672:GVJ327674 GLM327672:GLN327674 GBQ327672:GBR327674 FRU327672:FRV327674 FHY327672:FHZ327674 EYC327672:EYD327674 EOG327672:EOH327674 EEK327672:EEL327674 DUO327672:DUP327674 DKS327672:DKT327674 DAW327672:DAX327674 CRA327672:CRB327674 CHE327672:CHF327674 BXI327672:BXJ327674 BNM327672:BNN327674 BDQ327672:BDR327674 ATU327672:ATV327674 AJY327672:AJZ327674 AAC327672:AAD327674 QG327672:QH327674 GK327672:GL327674 WSW262136:WSX262138 WJA262136:WJB262138 VZE262136:VZF262138 VPI262136:VPJ262138 VFM262136:VFN262138 UVQ262136:UVR262138 ULU262136:ULV262138 UBY262136:UBZ262138 TSC262136:TSD262138 TIG262136:TIH262138 SYK262136:SYL262138 SOO262136:SOP262138 SES262136:SET262138 RUW262136:RUX262138 RLA262136:RLB262138 RBE262136:RBF262138 QRI262136:QRJ262138 QHM262136:QHN262138 PXQ262136:PXR262138 PNU262136:PNV262138 PDY262136:PDZ262138 OUC262136:OUD262138 OKG262136:OKH262138 OAK262136:OAL262138 NQO262136:NQP262138 NGS262136:NGT262138 MWW262136:MWX262138 MNA262136:MNB262138 MDE262136:MDF262138 LTI262136:LTJ262138 LJM262136:LJN262138 KZQ262136:KZR262138 KPU262136:KPV262138 KFY262136:KFZ262138 JWC262136:JWD262138 JMG262136:JMH262138 JCK262136:JCL262138 ISO262136:ISP262138 IIS262136:IIT262138 HYW262136:HYX262138 HPA262136:HPB262138 HFE262136:HFF262138 GVI262136:GVJ262138 GLM262136:GLN262138 GBQ262136:GBR262138 FRU262136:FRV262138 FHY262136:FHZ262138 EYC262136:EYD262138 EOG262136:EOH262138 EEK262136:EEL262138 DUO262136:DUP262138 DKS262136:DKT262138 DAW262136:DAX262138 CRA262136:CRB262138 CHE262136:CHF262138 BXI262136:BXJ262138 BNM262136:BNN262138 BDQ262136:BDR262138 ATU262136:ATV262138 AJY262136:AJZ262138 AAC262136:AAD262138 QG262136:QH262138 GK262136:GL262138 WSW196600:WSX196602 WJA196600:WJB196602 VZE196600:VZF196602 VPI196600:VPJ196602 VFM196600:VFN196602 UVQ196600:UVR196602 ULU196600:ULV196602 UBY196600:UBZ196602 TSC196600:TSD196602 TIG196600:TIH196602 SYK196600:SYL196602 SOO196600:SOP196602 SES196600:SET196602 RUW196600:RUX196602 RLA196600:RLB196602 RBE196600:RBF196602 QRI196600:QRJ196602 QHM196600:QHN196602 PXQ196600:PXR196602 PNU196600:PNV196602 PDY196600:PDZ196602 OUC196600:OUD196602 OKG196600:OKH196602 OAK196600:OAL196602 NQO196600:NQP196602 NGS196600:NGT196602 MWW196600:MWX196602 MNA196600:MNB196602 MDE196600:MDF196602 LTI196600:LTJ196602 LJM196600:LJN196602 KZQ196600:KZR196602 KPU196600:KPV196602 KFY196600:KFZ196602 JWC196600:JWD196602 JMG196600:JMH196602 JCK196600:JCL196602 ISO196600:ISP196602 IIS196600:IIT196602 HYW196600:HYX196602 HPA196600:HPB196602 HFE196600:HFF196602 GVI196600:GVJ196602 GLM196600:GLN196602 GBQ196600:GBR196602 FRU196600:FRV196602 FHY196600:FHZ196602 EYC196600:EYD196602 EOG196600:EOH196602 EEK196600:EEL196602 DUO196600:DUP196602 DKS196600:DKT196602 DAW196600:DAX196602 CRA196600:CRB196602 CHE196600:CHF196602 BXI196600:BXJ196602 BNM196600:BNN196602 BDQ196600:BDR196602 ATU196600:ATV196602 AJY196600:AJZ196602 AAC196600:AAD196602 QG196600:QH196602 GK196600:GL196602 WSW131064:WSX131066 WJA131064:WJB131066 VZE131064:VZF131066 VPI131064:VPJ131066 VFM131064:VFN131066 UVQ131064:UVR131066 ULU131064:ULV131066 UBY131064:UBZ131066 TSC131064:TSD131066 TIG131064:TIH131066 SYK131064:SYL131066 SOO131064:SOP131066 SES131064:SET131066 RUW131064:RUX131066 RLA131064:RLB131066 RBE131064:RBF131066 QRI131064:QRJ131066 QHM131064:QHN131066 PXQ131064:PXR131066 PNU131064:PNV131066 PDY131064:PDZ131066 OUC131064:OUD131066 OKG131064:OKH131066 OAK131064:OAL131066 NQO131064:NQP131066 NGS131064:NGT131066 MWW131064:MWX131066 MNA131064:MNB131066 MDE131064:MDF131066 LTI131064:LTJ131066 LJM131064:LJN131066 KZQ131064:KZR131066 KPU131064:KPV131066 KFY131064:KFZ131066 JWC131064:JWD131066 JMG131064:JMH131066 JCK131064:JCL131066 ISO131064:ISP131066 IIS131064:IIT131066 HYW131064:HYX131066 HPA131064:HPB131066 HFE131064:HFF131066 GVI131064:GVJ131066 GLM131064:GLN131066 GBQ131064:GBR131066 FRU131064:FRV131066 FHY131064:FHZ131066 EYC131064:EYD131066 EOG131064:EOH131066 EEK131064:EEL131066 DUO131064:DUP131066 DKS131064:DKT131066 DAW131064:DAX131066 CRA131064:CRB131066 CHE131064:CHF131066 BXI131064:BXJ131066 BNM131064:BNN131066 BDQ131064:BDR131066 ATU131064:ATV131066 AJY131064:AJZ131066 AAC131064:AAD131066 QG131064:QH131066 GK131064:GL131066 WSW65528:WSX65530 WJA65528:WJB65530 VZE65528:VZF65530 VPI65528:VPJ65530 VFM65528:VFN65530 UVQ65528:UVR65530 ULU65528:ULV65530 UBY65528:UBZ65530 TSC65528:TSD65530 TIG65528:TIH65530 SYK65528:SYL65530 SOO65528:SOP65530 SES65528:SET65530 RUW65528:RUX65530 RLA65528:RLB65530 RBE65528:RBF65530 QRI65528:QRJ65530 QHM65528:QHN65530 PXQ65528:PXR65530 PNU65528:PNV65530 PDY65528:PDZ65530 OUC65528:OUD65530 OKG65528:OKH65530 OAK65528:OAL65530 NQO65528:NQP65530 NGS65528:NGT65530 MWW65528:MWX65530 MNA65528:MNB65530 MDE65528:MDF65530 LTI65528:LTJ65530 LJM65528:LJN65530 KZQ65528:KZR65530 KPU65528:KPV65530 KFY65528:KFZ65530 JWC65528:JWD65530 JMG65528:JMH65530 JCK65528:JCL65530 ISO65528:ISP65530 IIS65528:IIT65530 HYW65528:HYX65530 HPA65528:HPB65530 HFE65528:HFF65530 GVI65528:GVJ65530 GLM65528:GLN65530 GBQ65528:GBR65530 FRU65528:FRV65530 FHY65528:FHZ65530 EYC65528:EYD65530 EOG65528:EOH65530 EEK65528:EEL65530 DUO65528:DUP65530 DKS65528:DKT65530 DAW65528:DAX65530 CRA65528:CRB65530 CHE65528:CHF65530 BXI65528:BXJ65530 BNM65528:BNN65530 BDQ65528:BDR65530 ATU65528:ATV65530 AJY65528:AJZ65530 AAC65528:AAD65530 QG65528:QH65530 GK65528:GL65530 WSW11:WSX16 WJA11:WJB16 VZE11:VZF16 VPI11:VPJ16 VFM11:VFN16 UVQ11:UVR16 ULU11:ULV16 UBY11:UBZ16 TSC11:TSD16 TIG11:TIH16 SYK11:SYL16 SOO11:SOP16 SES11:SET16 RUW11:RUX16 RLA11:RLB16 RBE11:RBF16 QRI11:QRJ16 QHM11:QHN16 PXQ11:PXR16 PNU11:PNV16 PDY11:PDZ16 OUC11:OUD16 OKG11:OKH16 OAK11:OAL16 NQO11:NQP16 NGS11:NGT16 MWW11:MWX16 MNA11:MNB16 MDE11:MDF16 LTI11:LTJ16 LJM11:LJN16 KZQ11:KZR16 KPU11:KPV16 KFY11:KFZ16 JWC11:JWD16 JMG11:JMH16 JCK11:JCL16 ISO11:ISP16 IIS11:IIT16 HYW11:HYX16 HPA11:HPB16 HFE11:HFF16 GVI11:GVJ16 GLM11:GLN16 GBQ11:GBR16 FRU11:FRV16 FHY11:FHZ16 EYC11:EYD16 EOG11:EOH16 EEK11:EEL16 DUO11:DUP16 DKS11:DKT16 DAW11:DAX16 CRA11:CRB16 CHE11:CHF16 BXI11:BXJ16 BNM11:BNN16 BDQ11:BDR16 ATU11:ATV16 AJY11:AJZ16 AAC11:AAD16 QG11:QH16 GK11:GL16 WTB983032:WTC983034 WJF983032:WJG983034 VZJ983032:VZK983034 VPN983032:VPO983034 VFR983032:VFS983034 UVV983032:UVW983034 ULZ983032:UMA983034 UCD983032:UCE983034 TSH983032:TSI983034 TIL983032:TIM983034 SYP983032:SYQ983034 SOT983032:SOU983034 SEX983032:SEY983034 RVB983032:RVC983034 RLF983032:RLG983034 RBJ983032:RBK983034 QRN983032:QRO983034 QHR983032:QHS983034 PXV983032:PXW983034 PNZ983032:POA983034 PED983032:PEE983034 OUH983032:OUI983034 OKL983032:OKM983034 OAP983032:OAQ983034 NQT983032:NQU983034 NGX983032:NGY983034 MXB983032:MXC983034 MNF983032:MNG983034 MDJ983032:MDK983034 LTN983032:LTO983034 LJR983032:LJS983034 KZV983032:KZW983034 KPZ983032:KQA983034 KGD983032:KGE983034 JWH983032:JWI983034 JML983032:JMM983034 JCP983032:JCQ983034 IST983032:ISU983034 IIX983032:IIY983034 HZB983032:HZC983034 HPF983032:HPG983034 HFJ983032:HFK983034 GVN983032:GVO983034 GLR983032:GLS983034 GBV983032:GBW983034 FRZ983032:FSA983034 FID983032:FIE983034 EYH983032:EYI983034 EOL983032:EOM983034 EEP983032:EEQ983034 DUT983032:DUU983034 DKX983032:DKY983034 DBB983032:DBC983034 CRF983032:CRG983034 CHJ983032:CHK983034 BXN983032:BXO983034 BNR983032:BNS983034 BDV983032:BDW983034 ATZ983032:AUA983034 AKD983032:AKE983034 AAH983032:AAI983034 QL983032:QM983034 GP983032:GQ983034 WTB917496:WTC917498 WJF917496:WJG917498 VZJ917496:VZK917498 VPN917496:VPO917498 VFR917496:VFS917498 UVV917496:UVW917498 ULZ917496:UMA917498 UCD917496:UCE917498 TSH917496:TSI917498 TIL917496:TIM917498 SYP917496:SYQ917498 SOT917496:SOU917498 SEX917496:SEY917498 RVB917496:RVC917498 RLF917496:RLG917498 RBJ917496:RBK917498 QRN917496:QRO917498 QHR917496:QHS917498 PXV917496:PXW917498 PNZ917496:POA917498 PED917496:PEE917498 OUH917496:OUI917498 OKL917496:OKM917498 OAP917496:OAQ917498 NQT917496:NQU917498 NGX917496:NGY917498 MXB917496:MXC917498 MNF917496:MNG917498 MDJ917496:MDK917498 LTN917496:LTO917498 LJR917496:LJS917498 KZV917496:KZW917498 KPZ917496:KQA917498 KGD917496:KGE917498 JWH917496:JWI917498 JML917496:JMM917498 JCP917496:JCQ917498 IST917496:ISU917498 IIX917496:IIY917498 HZB917496:HZC917498 HPF917496:HPG917498 HFJ917496:HFK917498 GVN917496:GVO917498 GLR917496:GLS917498 GBV917496:GBW917498 FRZ917496:FSA917498 FID917496:FIE917498 EYH917496:EYI917498 EOL917496:EOM917498 EEP917496:EEQ917498 DUT917496:DUU917498 DKX917496:DKY917498 DBB917496:DBC917498 CRF917496:CRG917498 CHJ917496:CHK917498 BXN917496:BXO917498 BNR917496:BNS917498 BDV917496:BDW917498 ATZ917496:AUA917498 AKD917496:AKE917498 AAH917496:AAI917498 QL917496:QM917498 GP917496:GQ917498 WTB851960:WTC851962 WJF851960:WJG851962 VZJ851960:VZK851962 VPN851960:VPO851962 VFR851960:VFS851962 UVV851960:UVW851962 ULZ851960:UMA851962 UCD851960:UCE851962 TSH851960:TSI851962 TIL851960:TIM851962 SYP851960:SYQ851962 SOT851960:SOU851962 SEX851960:SEY851962 RVB851960:RVC851962 RLF851960:RLG851962 RBJ851960:RBK851962 QRN851960:QRO851962 QHR851960:QHS851962 PXV851960:PXW851962 PNZ851960:POA851962 PED851960:PEE851962 OUH851960:OUI851962 OKL851960:OKM851962 OAP851960:OAQ851962 NQT851960:NQU851962 NGX851960:NGY851962 MXB851960:MXC851962 MNF851960:MNG851962 MDJ851960:MDK851962 LTN851960:LTO851962 LJR851960:LJS851962 KZV851960:KZW851962 KPZ851960:KQA851962 KGD851960:KGE851962 JWH851960:JWI851962 JML851960:JMM851962 JCP851960:JCQ851962 IST851960:ISU851962 IIX851960:IIY851962 HZB851960:HZC851962 HPF851960:HPG851962 HFJ851960:HFK851962 GVN851960:GVO851962 GLR851960:GLS851962 GBV851960:GBW851962 FRZ851960:FSA851962 FID851960:FIE851962 EYH851960:EYI851962 EOL851960:EOM851962 EEP851960:EEQ851962 DUT851960:DUU851962 DKX851960:DKY851962 DBB851960:DBC851962 CRF851960:CRG851962 CHJ851960:CHK851962 BXN851960:BXO851962 BNR851960:BNS851962 BDV851960:BDW851962 ATZ851960:AUA851962 AKD851960:AKE851962 AAH851960:AAI851962 QL851960:QM851962 GP851960:GQ851962 WTB786424:WTC786426 WJF786424:WJG786426 VZJ786424:VZK786426 VPN786424:VPO786426 VFR786424:VFS786426 UVV786424:UVW786426 ULZ786424:UMA786426 UCD786424:UCE786426 TSH786424:TSI786426 TIL786424:TIM786426 SYP786424:SYQ786426 SOT786424:SOU786426 SEX786424:SEY786426 RVB786424:RVC786426 RLF786424:RLG786426 RBJ786424:RBK786426 QRN786424:QRO786426 QHR786424:QHS786426 PXV786424:PXW786426 PNZ786424:POA786426 PED786424:PEE786426 OUH786424:OUI786426 OKL786424:OKM786426 OAP786424:OAQ786426 NQT786424:NQU786426 NGX786424:NGY786426 MXB786424:MXC786426 MNF786424:MNG786426 MDJ786424:MDK786426 LTN786424:LTO786426 LJR786424:LJS786426 KZV786424:KZW786426 KPZ786424:KQA786426 KGD786424:KGE786426 JWH786424:JWI786426 JML786424:JMM786426 JCP786424:JCQ786426 IST786424:ISU786426 IIX786424:IIY786426 HZB786424:HZC786426 HPF786424:HPG786426 HFJ786424:HFK786426 GVN786424:GVO786426 GLR786424:GLS786426 GBV786424:GBW786426 FRZ786424:FSA786426 FID786424:FIE786426 EYH786424:EYI786426 EOL786424:EOM786426 EEP786424:EEQ786426 DUT786424:DUU786426 DKX786424:DKY786426 DBB786424:DBC786426 CRF786424:CRG786426 CHJ786424:CHK786426 BXN786424:BXO786426 BNR786424:BNS786426 BDV786424:BDW786426 ATZ786424:AUA786426 AKD786424:AKE786426 AAH786424:AAI786426 QL786424:QM786426 GP786424:GQ786426 WTB720888:WTC720890 WJF720888:WJG720890 VZJ720888:VZK720890 VPN720888:VPO720890 VFR720888:VFS720890 UVV720888:UVW720890 ULZ720888:UMA720890 UCD720888:UCE720890 TSH720888:TSI720890 TIL720888:TIM720890 SYP720888:SYQ720890 SOT720888:SOU720890 SEX720888:SEY720890 RVB720888:RVC720890 RLF720888:RLG720890 RBJ720888:RBK720890 QRN720888:QRO720890 QHR720888:QHS720890 PXV720888:PXW720890 PNZ720888:POA720890 PED720888:PEE720890 OUH720888:OUI720890 OKL720888:OKM720890 OAP720888:OAQ720890 NQT720888:NQU720890 NGX720888:NGY720890 MXB720888:MXC720890 MNF720888:MNG720890 MDJ720888:MDK720890 LTN720888:LTO720890 LJR720888:LJS720890 KZV720888:KZW720890 KPZ720888:KQA720890 KGD720888:KGE720890 JWH720888:JWI720890 JML720888:JMM720890 JCP720888:JCQ720890 IST720888:ISU720890 IIX720888:IIY720890 HZB720888:HZC720890 HPF720888:HPG720890 HFJ720888:HFK720890 GVN720888:GVO720890 GLR720888:GLS720890 GBV720888:GBW720890 FRZ720888:FSA720890 FID720888:FIE720890 EYH720888:EYI720890 EOL720888:EOM720890 EEP720888:EEQ720890 DUT720888:DUU720890 DKX720888:DKY720890 DBB720888:DBC720890 CRF720888:CRG720890 CHJ720888:CHK720890 BXN720888:BXO720890 BNR720888:BNS720890 BDV720888:BDW720890 ATZ720888:AUA720890 AKD720888:AKE720890 AAH720888:AAI720890 QL720888:QM720890 GP720888:GQ720890 WTB655352:WTC655354 WJF655352:WJG655354 VZJ655352:VZK655354 VPN655352:VPO655354 VFR655352:VFS655354 UVV655352:UVW655354 ULZ655352:UMA655354 UCD655352:UCE655354 TSH655352:TSI655354 TIL655352:TIM655354 SYP655352:SYQ655354 SOT655352:SOU655354 SEX655352:SEY655354 RVB655352:RVC655354 RLF655352:RLG655354 RBJ655352:RBK655354 QRN655352:QRO655354 QHR655352:QHS655354 PXV655352:PXW655354 PNZ655352:POA655354 PED655352:PEE655354 OUH655352:OUI655354 OKL655352:OKM655354 OAP655352:OAQ655354 NQT655352:NQU655354 NGX655352:NGY655354 MXB655352:MXC655354 MNF655352:MNG655354 MDJ655352:MDK655354 LTN655352:LTO655354 LJR655352:LJS655354 KZV655352:KZW655354 KPZ655352:KQA655354 KGD655352:KGE655354 JWH655352:JWI655354 JML655352:JMM655354 JCP655352:JCQ655354 IST655352:ISU655354 IIX655352:IIY655354 HZB655352:HZC655354 HPF655352:HPG655354 HFJ655352:HFK655354 GVN655352:GVO655354 GLR655352:GLS655354 GBV655352:GBW655354 FRZ655352:FSA655354 FID655352:FIE655354 EYH655352:EYI655354 EOL655352:EOM655354 EEP655352:EEQ655354 DUT655352:DUU655354 DKX655352:DKY655354 DBB655352:DBC655354 CRF655352:CRG655354 CHJ655352:CHK655354 BXN655352:BXO655354 BNR655352:BNS655354 BDV655352:BDW655354 ATZ655352:AUA655354 AKD655352:AKE655354 AAH655352:AAI655354 QL655352:QM655354 GP655352:GQ655354 WTB589816:WTC589818 WJF589816:WJG589818 VZJ589816:VZK589818 VPN589816:VPO589818 VFR589816:VFS589818 UVV589816:UVW589818 ULZ589816:UMA589818 UCD589816:UCE589818 TSH589816:TSI589818 TIL589816:TIM589818 SYP589816:SYQ589818 SOT589816:SOU589818 SEX589816:SEY589818 RVB589816:RVC589818 RLF589816:RLG589818 RBJ589816:RBK589818 QRN589816:QRO589818 QHR589816:QHS589818 PXV589816:PXW589818 PNZ589816:POA589818 PED589816:PEE589818 OUH589816:OUI589818 OKL589816:OKM589818 OAP589816:OAQ589818 NQT589816:NQU589818 NGX589816:NGY589818 MXB589816:MXC589818 MNF589816:MNG589818 MDJ589816:MDK589818 LTN589816:LTO589818 LJR589816:LJS589818 KZV589816:KZW589818 KPZ589816:KQA589818 KGD589816:KGE589818 JWH589816:JWI589818 JML589816:JMM589818 JCP589816:JCQ589818 IST589816:ISU589818 IIX589816:IIY589818 HZB589816:HZC589818 HPF589816:HPG589818 HFJ589816:HFK589818 GVN589816:GVO589818 GLR589816:GLS589818 GBV589816:GBW589818 FRZ589816:FSA589818 FID589816:FIE589818 EYH589816:EYI589818 EOL589816:EOM589818 EEP589816:EEQ589818 DUT589816:DUU589818 DKX589816:DKY589818 DBB589816:DBC589818 CRF589816:CRG589818 CHJ589816:CHK589818 BXN589816:BXO589818 BNR589816:BNS589818 BDV589816:BDW589818 ATZ589816:AUA589818 AKD589816:AKE589818 AAH589816:AAI589818 QL589816:QM589818 GP589816:GQ589818 WTB524280:WTC524282 WJF524280:WJG524282 VZJ524280:VZK524282 VPN524280:VPO524282 VFR524280:VFS524282 UVV524280:UVW524282 ULZ524280:UMA524282 UCD524280:UCE524282 TSH524280:TSI524282 TIL524280:TIM524282 SYP524280:SYQ524282 SOT524280:SOU524282 SEX524280:SEY524282 RVB524280:RVC524282 RLF524280:RLG524282 RBJ524280:RBK524282 QRN524280:QRO524282 QHR524280:QHS524282 PXV524280:PXW524282 PNZ524280:POA524282 PED524280:PEE524282 OUH524280:OUI524282 OKL524280:OKM524282 OAP524280:OAQ524282 NQT524280:NQU524282 NGX524280:NGY524282 MXB524280:MXC524282 MNF524280:MNG524282 MDJ524280:MDK524282 LTN524280:LTO524282 LJR524280:LJS524282 KZV524280:KZW524282 KPZ524280:KQA524282 KGD524280:KGE524282 JWH524280:JWI524282 JML524280:JMM524282 JCP524280:JCQ524282 IST524280:ISU524282 IIX524280:IIY524282 HZB524280:HZC524282 HPF524280:HPG524282 HFJ524280:HFK524282 GVN524280:GVO524282 GLR524280:GLS524282 GBV524280:GBW524282 FRZ524280:FSA524282 FID524280:FIE524282 EYH524280:EYI524282 EOL524280:EOM524282 EEP524280:EEQ524282 DUT524280:DUU524282 DKX524280:DKY524282 DBB524280:DBC524282 CRF524280:CRG524282 CHJ524280:CHK524282 BXN524280:BXO524282 BNR524280:BNS524282 BDV524280:BDW524282 ATZ524280:AUA524282 AKD524280:AKE524282 AAH524280:AAI524282 QL524280:QM524282 GP524280:GQ524282 WTB458744:WTC458746 WJF458744:WJG458746 VZJ458744:VZK458746 VPN458744:VPO458746 VFR458744:VFS458746 UVV458744:UVW458746 ULZ458744:UMA458746 UCD458744:UCE458746 TSH458744:TSI458746 TIL458744:TIM458746 SYP458744:SYQ458746 SOT458744:SOU458746 SEX458744:SEY458746 RVB458744:RVC458746 RLF458744:RLG458746 RBJ458744:RBK458746 QRN458744:QRO458746 QHR458744:QHS458746 PXV458744:PXW458746 PNZ458744:POA458746 PED458744:PEE458746 OUH458744:OUI458746 OKL458744:OKM458746 OAP458744:OAQ458746 NQT458744:NQU458746 NGX458744:NGY458746 MXB458744:MXC458746 MNF458744:MNG458746 MDJ458744:MDK458746 LTN458744:LTO458746 LJR458744:LJS458746 KZV458744:KZW458746 KPZ458744:KQA458746 KGD458744:KGE458746 JWH458744:JWI458746 JML458744:JMM458746 JCP458744:JCQ458746 IST458744:ISU458746 IIX458744:IIY458746 HZB458744:HZC458746 HPF458744:HPG458746 HFJ458744:HFK458746 GVN458744:GVO458746 GLR458744:GLS458746 GBV458744:GBW458746 FRZ458744:FSA458746 FID458744:FIE458746 EYH458744:EYI458746 EOL458744:EOM458746 EEP458744:EEQ458746 DUT458744:DUU458746 DKX458744:DKY458746 DBB458744:DBC458746 CRF458744:CRG458746 CHJ458744:CHK458746 BXN458744:BXO458746 BNR458744:BNS458746 BDV458744:BDW458746 ATZ458744:AUA458746 AKD458744:AKE458746 AAH458744:AAI458746 QL458744:QM458746 GP458744:GQ458746 WTB393208:WTC393210 WJF393208:WJG393210 VZJ393208:VZK393210 VPN393208:VPO393210 VFR393208:VFS393210 UVV393208:UVW393210 ULZ393208:UMA393210 UCD393208:UCE393210 TSH393208:TSI393210 TIL393208:TIM393210 SYP393208:SYQ393210 SOT393208:SOU393210 SEX393208:SEY393210 RVB393208:RVC393210 RLF393208:RLG393210 RBJ393208:RBK393210 QRN393208:QRO393210 QHR393208:QHS393210 PXV393208:PXW393210 PNZ393208:POA393210 PED393208:PEE393210 OUH393208:OUI393210 OKL393208:OKM393210 OAP393208:OAQ393210 NQT393208:NQU393210 NGX393208:NGY393210 MXB393208:MXC393210 MNF393208:MNG393210 MDJ393208:MDK393210 LTN393208:LTO393210 LJR393208:LJS393210 KZV393208:KZW393210 KPZ393208:KQA393210 KGD393208:KGE393210 JWH393208:JWI393210 JML393208:JMM393210 JCP393208:JCQ393210 IST393208:ISU393210 IIX393208:IIY393210 HZB393208:HZC393210 HPF393208:HPG393210 HFJ393208:HFK393210 GVN393208:GVO393210 GLR393208:GLS393210 GBV393208:GBW393210 FRZ393208:FSA393210 FID393208:FIE393210 EYH393208:EYI393210 EOL393208:EOM393210 EEP393208:EEQ393210 DUT393208:DUU393210 DKX393208:DKY393210 DBB393208:DBC393210 CRF393208:CRG393210 CHJ393208:CHK393210 BXN393208:BXO393210 BNR393208:BNS393210 BDV393208:BDW393210 ATZ393208:AUA393210 AKD393208:AKE393210 AAH393208:AAI393210 QL393208:QM393210 GP393208:GQ393210 WTB327672:WTC327674 WJF327672:WJG327674 VZJ327672:VZK327674 VPN327672:VPO327674 VFR327672:VFS327674 UVV327672:UVW327674 ULZ327672:UMA327674 UCD327672:UCE327674 TSH327672:TSI327674 TIL327672:TIM327674 SYP327672:SYQ327674 SOT327672:SOU327674 SEX327672:SEY327674 RVB327672:RVC327674 RLF327672:RLG327674 RBJ327672:RBK327674 QRN327672:QRO327674 QHR327672:QHS327674 PXV327672:PXW327674 PNZ327672:POA327674 PED327672:PEE327674 OUH327672:OUI327674 OKL327672:OKM327674 OAP327672:OAQ327674 NQT327672:NQU327674 NGX327672:NGY327674 MXB327672:MXC327674 MNF327672:MNG327674 MDJ327672:MDK327674 LTN327672:LTO327674 LJR327672:LJS327674 KZV327672:KZW327674 KPZ327672:KQA327674 KGD327672:KGE327674 JWH327672:JWI327674 JML327672:JMM327674 JCP327672:JCQ327674 IST327672:ISU327674 IIX327672:IIY327674 HZB327672:HZC327674 HPF327672:HPG327674 HFJ327672:HFK327674 GVN327672:GVO327674 GLR327672:GLS327674 GBV327672:GBW327674 FRZ327672:FSA327674 FID327672:FIE327674 EYH327672:EYI327674 EOL327672:EOM327674 EEP327672:EEQ327674 DUT327672:DUU327674 DKX327672:DKY327674 DBB327672:DBC327674 CRF327672:CRG327674 CHJ327672:CHK327674 BXN327672:BXO327674 BNR327672:BNS327674 BDV327672:BDW327674 ATZ327672:AUA327674 AKD327672:AKE327674 AAH327672:AAI327674 QL327672:QM327674 GP327672:GQ327674 WTB262136:WTC262138 WJF262136:WJG262138 VZJ262136:VZK262138 VPN262136:VPO262138 VFR262136:VFS262138 UVV262136:UVW262138 ULZ262136:UMA262138 UCD262136:UCE262138 TSH262136:TSI262138 TIL262136:TIM262138 SYP262136:SYQ262138 SOT262136:SOU262138 SEX262136:SEY262138 RVB262136:RVC262138 RLF262136:RLG262138 RBJ262136:RBK262138 QRN262136:QRO262138 QHR262136:QHS262138 PXV262136:PXW262138 PNZ262136:POA262138 PED262136:PEE262138 OUH262136:OUI262138 OKL262136:OKM262138 OAP262136:OAQ262138 NQT262136:NQU262138 NGX262136:NGY262138 MXB262136:MXC262138 MNF262136:MNG262138 MDJ262136:MDK262138 LTN262136:LTO262138 LJR262136:LJS262138 KZV262136:KZW262138 KPZ262136:KQA262138 KGD262136:KGE262138 JWH262136:JWI262138 JML262136:JMM262138 JCP262136:JCQ262138 IST262136:ISU262138 IIX262136:IIY262138 HZB262136:HZC262138 HPF262136:HPG262138 HFJ262136:HFK262138 GVN262136:GVO262138 GLR262136:GLS262138 GBV262136:GBW262138 FRZ262136:FSA262138 FID262136:FIE262138 EYH262136:EYI262138 EOL262136:EOM262138 EEP262136:EEQ262138 DUT262136:DUU262138 DKX262136:DKY262138 DBB262136:DBC262138 CRF262136:CRG262138 CHJ262136:CHK262138 BXN262136:BXO262138 BNR262136:BNS262138 BDV262136:BDW262138 ATZ262136:AUA262138 AKD262136:AKE262138 AAH262136:AAI262138 QL262136:QM262138 GP262136:GQ262138 WTB196600:WTC196602 WJF196600:WJG196602 VZJ196600:VZK196602 VPN196600:VPO196602 VFR196600:VFS196602 UVV196600:UVW196602 ULZ196600:UMA196602 UCD196600:UCE196602 TSH196600:TSI196602 TIL196600:TIM196602 SYP196600:SYQ196602 SOT196600:SOU196602 SEX196600:SEY196602 RVB196600:RVC196602 RLF196600:RLG196602 RBJ196600:RBK196602 QRN196600:QRO196602 QHR196600:QHS196602 PXV196600:PXW196602 PNZ196600:POA196602 PED196600:PEE196602 OUH196600:OUI196602 OKL196600:OKM196602 OAP196600:OAQ196602 NQT196600:NQU196602 NGX196600:NGY196602 MXB196600:MXC196602 MNF196600:MNG196602 MDJ196600:MDK196602 LTN196600:LTO196602 LJR196600:LJS196602 KZV196600:KZW196602 KPZ196600:KQA196602 KGD196600:KGE196602 JWH196600:JWI196602 JML196600:JMM196602 JCP196600:JCQ196602 IST196600:ISU196602 IIX196600:IIY196602 HZB196600:HZC196602 HPF196600:HPG196602 HFJ196600:HFK196602 GVN196600:GVO196602 GLR196600:GLS196602 GBV196600:GBW196602 FRZ196600:FSA196602 FID196600:FIE196602 EYH196600:EYI196602 EOL196600:EOM196602 EEP196600:EEQ196602 DUT196600:DUU196602 DKX196600:DKY196602 DBB196600:DBC196602 CRF196600:CRG196602 CHJ196600:CHK196602 BXN196600:BXO196602 BNR196600:BNS196602 BDV196600:BDW196602 ATZ196600:AUA196602 AKD196600:AKE196602 AAH196600:AAI196602 QL196600:QM196602 GP196600:GQ196602 WTB131064:WTC131066 WJF131064:WJG131066 VZJ131064:VZK131066 VPN131064:VPO131066 VFR131064:VFS131066 UVV131064:UVW131066 ULZ131064:UMA131066 UCD131064:UCE131066 TSH131064:TSI131066 TIL131064:TIM131066 SYP131064:SYQ131066 SOT131064:SOU131066 SEX131064:SEY131066 RVB131064:RVC131066 RLF131064:RLG131066 RBJ131064:RBK131066 QRN131064:QRO131066 QHR131064:QHS131066 PXV131064:PXW131066 PNZ131064:POA131066 PED131064:PEE131066 OUH131064:OUI131066 OKL131064:OKM131066 OAP131064:OAQ131066 NQT131064:NQU131066 NGX131064:NGY131066 MXB131064:MXC131066 MNF131064:MNG131066 MDJ131064:MDK131066 LTN131064:LTO131066 LJR131064:LJS131066 KZV131064:KZW131066 KPZ131064:KQA131066 KGD131064:KGE131066 JWH131064:JWI131066 JML131064:JMM131066 JCP131064:JCQ131066 IST131064:ISU131066 IIX131064:IIY131066 HZB131064:HZC131066 HPF131064:HPG131066 HFJ131064:HFK131066 GVN131064:GVO131066 GLR131064:GLS131066 GBV131064:GBW131066 FRZ131064:FSA131066 FID131064:FIE131066 EYH131064:EYI131066 EOL131064:EOM131066 EEP131064:EEQ131066 DUT131064:DUU131066 DKX131064:DKY131066 DBB131064:DBC131066 CRF131064:CRG131066 CHJ131064:CHK131066 BXN131064:BXO131066 BNR131064:BNS131066 BDV131064:BDW131066 ATZ131064:AUA131066 AKD131064:AKE131066 AAH131064:AAI131066 QL131064:QM131066 GP131064:GQ131066 WTB65528:WTC65530 WJF65528:WJG65530 VZJ65528:VZK65530 VPN65528:VPO65530 VFR65528:VFS65530 UVV65528:UVW65530 ULZ65528:UMA65530 UCD65528:UCE65530 TSH65528:TSI65530 TIL65528:TIM65530 SYP65528:SYQ65530 SOT65528:SOU65530 SEX65528:SEY65530 RVB65528:RVC65530 RLF65528:RLG65530 RBJ65528:RBK65530 QRN65528:QRO65530 QHR65528:QHS65530 PXV65528:PXW65530 PNZ65528:POA65530 PED65528:PEE65530 OUH65528:OUI65530 OKL65528:OKM65530 OAP65528:OAQ65530 NQT65528:NQU65530 NGX65528:NGY65530 MXB65528:MXC65530 MNF65528:MNG65530 MDJ65528:MDK65530 LTN65528:LTO65530 LJR65528:LJS65530 KZV65528:KZW65530 KPZ65528:KQA65530 KGD65528:KGE65530 JWH65528:JWI65530 JML65528:JMM65530 JCP65528:JCQ65530 IST65528:ISU65530 IIX65528:IIY65530 HZB65528:HZC65530 HPF65528:HPG65530 HFJ65528:HFK65530 GVN65528:GVO65530 GLR65528:GLS65530 GBV65528:GBW65530 FRZ65528:FSA65530 FID65528:FIE65530 EYH65528:EYI65530 EOL65528:EOM65530 EEP65528:EEQ65530 DUT65528:DUU65530 DKX65528:DKY65530 DBB65528:DBC65530 CRF65528:CRG65530 CHJ65528:CHK65530 BXN65528:BXO65530 BNR65528:BNS65530 BDV65528:BDW65530 ATZ65528:AUA65530 AKD65528:AKE65530 AAH65528:AAI65530 QL65528:QM65530 GP65528:GQ65530 WTB11:WTC16 WJF11:WJG16 VZJ11:VZK16 VPN11:VPO16 VFR11:VFS16 UVV11:UVW16 ULZ11:UMA16 UCD11:UCE16 TSH11:TSI16 TIL11:TIM16 SYP11:SYQ16 SOT11:SOU16 SEX11:SEY16 RVB11:RVC16 RLF11:RLG16 RBJ11:RBK16 QRN11:QRO16 QHR11:QHS16 PXV11:PXW16 PNZ11:POA16 PED11:PEE16 OUH11:OUI16 OKL11:OKM16 OAP11:OAQ16 NQT11:NQU16 NGX11:NGY16 MXB11:MXC16 MNF11:MNG16 MDJ11:MDK16 LTN11:LTO16 LJR11:LJS16 KZV11:KZW16 KPZ11:KQA16 KGD11:KGE16 JWH11:JWI16 JML11:JMM16 JCP11:JCQ16 IST11:ISU16 IIX11:IIY16 HZB11:HZC16 HPF11:HPG16 HFJ11:HFK16 GVN11:GVO16 GLR11:GLS16 GBV11:GBW16 FRZ11:FSA16 FID11:FIE16 EYH11:EYI16 EOL11:EOM16 EEP11:EEQ16 DUT11:DUU16 DKX11:DKY16 DBB11:DBC16 CRF11:CRG16 CHJ11:CHK16 BXN11:BXO16 BNR11:BNS16 BDV11:BDW16 ATZ11:AUA16 AKD11:AKE16 AAH11:AAI16 QL11:QM16 GN10:GN17 WSZ983032:WSZ983035 WJD983032:WJD983035 VZH983032:VZH983035 VPL983032:VPL983035 VFP983032:VFP983035 UVT983032:UVT983035 ULX983032:ULX983035 UCB983032:UCB983035 TSF983032:TSF983035 TIJ983032:TIJ983035 SYN983032:SYN983035 SOR983032:SOR983035 SEV983032:SEV983035 RUZ983032:RUZ983035 RLD983032:RLD983035 RBH983032:RBH983035 QRL983032:QRL983035 QHP983032:QHP983035 PXT983032:PXT983035 PNX983032:PNX983035 PEB983032:PEB983035 OUF983032:OUF983035 OKJ983032:OKJ983035 OAN983032:OAN983035 NQR983032:NQR983035 NGV983032:NGV983035 MWZ983032:MWZ983035 MND983032:MND983035 MDH983032:MDH983035 LTL983032:LTL983035 LJP983032:LJP983035 KZT983032:KZT983035 KPX983032:KPX983035 KGB983032:KGB983035 JWF983032:JWF983035 JMJ983032:JMJ983035 JCN983032:JCN983035 ISR983032:ISR983035 IIV983032:IIV983035 HYZ983032:HYZ983035 HPD983032:HPD983035 HFH983032:HFH983035 GVL983032:GVL983035 GLP983032:GLP983035 GBT983032:GBT983035 FRX983032:FRX983035 FIB983032:FIB983035 EYF983032:EYF983035 EOJ983032:EOJ983035 EEN983032:EEN983035 DUR983032:DUR983035 DKV983032:DKV983035 DAZ983032:DAZ983035 CRD983032:CRD983035 CHH983032:CHH983035 BXL983032:BXL983035 BNP983032:BNP983035 BDT983032:BDT983035 ATX983032:ATX983035 AKB983032:AKB983035 AAF983032:AAF983035 QJ983032:QJ983035 GN983032:GN983035 WSZ917496:WSZ917499 WJD917496:WJD917499 VZH917496:VZH917499 VPL917496:VPL917499 VFP917496:VFP917499 UVT917496:UVT917499 ULX917496:ULX917499 UCB917496:UCB917499 TSF917496:TSF917499 TIJ917496:TIJ917499 SYN917496:SYN917499 SOR917496:SOR917499 SEV917496:SEV917499 RUZ917496:RUZ917499 RLD917496:RLD917499 RBH917496:RBH917499 QRL917496:QRL917499 QHP917496:QHP917499 PXT917496:PXT917499 PNX917496:PNX917499 PEB917496:PEB917499 OUF917496:OUF917499 OKJ917496:OKJ917499 OAN917496:OAN917499 NQR917496:NQR917499 NGV917496:NGV917499 MWZ917496:MWZ917499 MND917496:MND917499 MDH917496:MDH917499 LTL917496:LTL917499 LJP917496:LJP917499 KZT917496:KZT917499 KPX917496:KPX917499 KGB917496:KGB917499 JWF917496:JWF917499 JMJ917496:JMJ917499 JCN917496:JCN917499 ISR917496:ISR917499 IIV917496:IIV917499 HYZ917496:HYZ917499 HPD917496:HPD917499 HFH917496:HFH917499 GVL917496:GVL917499 GLP917496:GLP917499 GBT917496:GBT917499 FRX917496:FRX917499 FIB917496:FIB917499 EYF917496:EYF917499 EOJ917496:EOJ917499 EEN917496:EEN917499 DUR917496:DUR917499 DKV917496:DKV917499 DAZ917496:DAZ917499 CRD917496:CRD917499 CHH917496:CHH917499 BXL917496:BXL917499 BNP917496:BNP917499 BDT917496:BDT917499 ATX917496:ATX917499 AKB917496:AKB917499 AAF917496:AAF917499 QJ917496:QJ917499 GN917496:GN917499 WSZ851960:WSZ851963 WJD851960:WJD851963 VZH851960:VZH851963 VPL851960:VPL851963 VFP851960:VFP851963 UVT851960:UVT851963 ULX851960:ULX851963 UCB851960:UCB851963 TSF851960:TSF851963 TIJ851960:TIJ851963 SYN851960:SYN851963 SOR851960:SOR851963 SEV851960:SEV851963 RUZ851960:RUZ851963 RLD851960:RLD851963 RBH851960:RBH851963 QRL851960:QRL851963 QHP851960:QHP851963 PXT851960:PXT851963 PNX851960:PNX851963 PEB851960:PEB851963 OUF851960:OUF851963 OKJ851960:OKJ851963 OAN851960:OAN851963 NQR851960:NQR851963 NGV851960:NGV851963 MWZ851960:MWZ851963 MND851960:MND851963 MDH851960:MDH851963 LTL851960:LTL851963 LJP851960:LJP851963 KZT851960:KZT851963 KPX851960:KPX851963 KGB851960:KGB851963 JWF851960:JWF851963 JMJ851960:JMJ851963 JCN851960:JCN851963 ISR851960:ISR851963 IIV851960:IIV851963 HYZ851960:HYZ851963 HPD851960:HPD851963 HFH851960:HFH851963 GVL851960:GVL851963 GLP851960:GLP851963 GBT851960:GBT851963 FRX851960:FRX851963 FIB851960:FIB851963 EYF851960:EYF851963 EOJ851960:EOJ851963 EEN851960:EEN851963 DUR851960:DUR851963 DKV851960:DKV851963 DAZ851960:DAZ851963 CRD851960:CRD851963 CHH851960:CHH851963 BXL851960:BXL851963 BNP851960:BNP851963 BDT851960:BDT851963 ATX851960:ATX851963 AKB851960:AKB851963 AAF851960:AAF851963 QJ851960:QJ851963 GN851960:GN851963 WSZ786424:WSZ786427 WJD786424:WJD786427 VZH786424:VZH786427 VPL786424:VPL786427 VFP786424:VFP786427 UVT786424:UVT786427 ULX786424:ULX786427 UCB786424:UCB786427 TSF786424:TSF786427 TIJ786424:TIJ786427 SYN786424:SYN786427 SOR786424:SOR786427 SEV786424:SEV786427 RUZ786424:RUZ786427 RLD786424:RLD786427 RBH786424:RBH786427 QRL786424:QRL786427 QHP786424:QHP786427 PXT786424:PXT786427 PNX786424:PNX786427 PEB786424:PEB786427 OUF786424:OUF786427 OKJ786424:OKJ786427 OAN786424:OAN786427 NQR786424:NQR786427 NGV786424:NGV786427 MWZ786424:MWZ786427 MND786424:MND786427 MDH786424:MDH786427 LTL786424:LTL786427 LJP786424:LJP786427 KZT786424:KZT786427 KPX786424:KPX786427 KGB786424:KGB786427 JWF786424:JWF786427 JMJ786424:JMJ786427 JCN786424:JCN786427 ISR786424:ISR786427 IIV786424:IIV786427 HYZ786424:HYZ786427 HPD786424:HPD786427 HFH786424:HFH786427 GVL786424:GVL786427 GLP786424:GLP786427 GBT786424:GBT786427 FRX786424:FRX786427 FIB786424:FIB786427 EYF786424:EYF786427 EOJ786424:EOJ786427 EEN786424:EEN786427 DUR786424:DUR786427 DKV786424:DKV786427 DAZ786424:DAZ786427 CRD786424:CRD786427 CHH786424:CHH786427 BXL786424:BXL786427 BNP786424:BNP786427 BDT786424:BDT786427 ATX786424:ATX786427 AKB786424:AKB786427 AAF786424:AAF786427 QJ786424:QJ786427 GN786424:GN786427 WSZ720888:WSZ720891 WJD720888:WJD720891 VZH720888:VZH720891 VPL720888:VPL720891 VFP720888:VFP720891 UVT720888:UVT720891 ULX720888:ULX720891 UCB720888:UCB720891 TSF720888:TSF720891 TIJ720888:TIJ720891 SYN720888:SYN720891 SOR720888:SOR720891 SEV720888:SEV720891 RUZ720888:RUZ720891 RLD720888:RLD720891 RBH720888:RBH720891 QRL720888:QRL720891 QHP720888:QHP720891 PXT720888:PXT720891 PNX720888:PNX720891 PEB720888:PEB720891 OUF720888:OUF720891 OKJ720888:OKJ720891 OAN720888:OAN720891 NQR720888:NQR720891 NGV720888:NGV720891 MWZ720888:MWZ720891 MND720888:MND720891 MDH720888:MDH720891 LTL720888:LTL720891 LJP720888:LJP720891 KZT720888:KZT720891 KPX720888:KPX720891 KGB720888:KGB720891 JWF720888:JWF720891 JMJ720888:JMJ720891 JCN720888:JCN720891 ISR720888:ISR720891 IIV720888:IIV720891 HYZ720888:HYZ720891 HPD720888:HPD720891 HFH720888:HFH720891 GVL720888:GVL720891 GLP720888:GLP720891 GBT720888:GBT720891 FRX720888:FRX720891 FIB720888:FIB720891 EYF720888:EYF720891 EOJ720888:EOJ720891 EEN720888:EEN720891 DUR720888:DUR720891 DKV720888:DKV720891 DAZ720888:DAZ720891 CRD720888:CRD720891 CHH720888:CHH720891 BXL720888:BXL720891 BNP720888:BNP720891 BDT720888:BDT720891 ATX720888:ATX720891 AKB720888:AKB720891 AAF720888:AAF720891 QJ720888:QJ720891 GN720888:GN720891 WSZ655352:WSZ655355 WJD655352:WJD655355 VZH655352:VZH655355 VPL655352:VPL655355 VFP655352:VFP655355 UVT655352:UVT655355 ULX655352:ULX655355 UCB655352:UCB655355 TSF655352:TSF655355 TIJ655352:TIJ655355 SYN655352:SYN655355 SOR655352:SOR655355 SEV655352:SEV655355 RUZ655352:RUZ655355 RLD655352:RLD655355 RBH655352:RBH655355 QRL655352:QRL655355 QHP655352:QHP655355 PXT655352:PXT655355 PNX655352:PNX655355 PEB655352:PEB655355 OUF655352:OUF655355 OKJ655352:OKJ655355 OAN655352:OAN655355 NQR655352:NQR655355 NGV655352:NGV655355 MWZ655352:MWZ655355 MND655352:MND655355 MDH655352:MDH655355 LTL655352:LTL655355 LJP655352:LJP655355 KZT655352:KZT655355 KPX655352:KPX655355 KGB655352:KGB655355 JWF655352:JWF655355 JMJ655352:JMJ655355 JCN655352:JCN655355 ISR655352:ISR655355 IIV655352:IIV655355 HYZ655352:HYZ655355 HPD655352:HPD655355 HFH655352:HFH655355 GVL655352:GVL655355 GLP655352:GLP655355 GBT655352:GBT655355 FRX655352:FRX655355 FIB655352:FIB655355 EYF655352:EYF655355 EOJ655352:EOJ655355 EEN655352:EEN655355 DUR655352:DUR655355 DKV655352:DKV655355 DAZ655352:DAZ655355 CRD655352:CRD655355 CHH655352:CHH655355 BXL655352:BXL655355 BNP655352:BNP655355 BDT655352:BDT655355 ATX655352:ATX655355 AKB655352:AKB655355 AAF655352:AAF655355 QJ655352:QJ655355 GN655352:GN655355 WSZ589816:WSZ589819 WJD589816:WJD589819 VZH589816:VZH589819 VPL589816:VPL589819 VFP589816:VFP589819 UVT589816:UVT589819 ULX589816:ULX589819 UCB589816:UCB589819 TSF589816:TSF589819 TIJ589816:TIJ589819 SYN589816:SYN589819 SOR589816:SOR589819 SEV589816:SEV589819 RUZ589816:RUZ589819 RLD589816:RLD589819 RBH589816:RBH589819 QRL589816:QRL589819 QHP589816:QHP589819 PXT589816:PXT589819 PNX589816:PNX589819 PEB589816:PEB589819 OUF589816:OUF589819 OKJ589816:OKJ589819 OAN589816:OAN589819 NQR589816:NQR589819 NGV589816:NGV589819 MWZ589816:MWZ589819 MND589816:MND589819 MDH589816:MDH589819 LTL589816:LTL589819 LJP589816:LJP589819 KZT589816:KZT589819 KPX589816:KPX589819 KGB589816:KGB589819 JWF589816:JWF589819 JMJ589816:JMJ589819 JCN589816:JCN589819 ISR589816:ISR589819 IIV589816:IIV589819 HYZ589816:HYZ589819 HPD589816:HPD589819 HFH589816:HFH589819 GVL589816:GVL589819 GLP589816:GLP589819 GBT589816:GBT589819 FRX589816:FRX589819 FIB589816:FIB589819 EYF589816:EYF589819 EOJ589816:EOJ589819 EEN589816:EEN589819 DUR589816:DUR589819 DKV589816:DKV589819 DAZ589816:DAZ589819 CRD589816:CRD589819 CHH589816:CHH589819 BXL589816:BXL589819 BNP589816:BNP589819 BDT589816:BDT589819 ATX589816:ATX589819 AKB589816:AKB589819 AAF589816:AAF589819 QJ589816:QJ589819 GN589816:GN589819 WSZ524280:WSZ524283 WJD524280:WJD524283 VZH524280:VZH524283 VPL524280:VPL524283 VFP524280:VFP524283 UVT524280:UVT524283 ULX524280:ULX524283 UCB524280:UCB524283 TSF524280:TSF524283 TIJ524280:TIJ524283 SYN524280:SYN524283 SOR524280:SOR524283 SEV524280:SEV524283 RUZ524280:RUZ524283 RLD524280:RLD524283 RBH524280:RBH524283 QRL524280:QRL524283 QHP524280:QHP524283 PXT524280:PXT524283 PNX524280:PNX524283 PEB524280:PEB524283 OUF524280:OUF524283 OKJ524280:OKJ524283 OAN524280:OAN524283 NQR524280:NQR524283 NGV524280:NGV524283 MWZ524280:MWZ524283 MND524280:MND524283 MDH524280:MDH524283 LTL524280:LTL524283 LJP524280:LJP524283 KZT524280:KZT524283 KPX524280:KPX524283 KGB524280:KGB524283 JWF524280:JWF524283 JMJ524280:JMJ524283 JCN524280:JCN524283 ISR524280:ISR524283 IIV524280:IIV524283 HYZ524280:HYZ524283 HPD524280:HPD524283 HFH524280:HFH524283 GVL524280:GVL524283 GLP524280:GLP524283 GBT524280:GBT524283 FRX524280:FRX524283 FIB524280:FIB524283 EYF524280:EYF524283 EOJ524280:EOJ524283 EEN524280:EEN524283 DUR524280:DUR524283 DKV524280:DKV524283 DAZ524280:DAZ524283 CRD524280:CRD524283 CHH524280:CHH524283 BXL524280:BXL524283 BNP524280:BNP524283 BDT524280:BDT524283 ATX524280:ATX524283 AKB524280:AKB524283 AAF524280:AAF524283 QJ524280:QJ524283 GN524280:GN524283 WSZ458744:WSZ458747 WJD458744:WJD458747 VZH458744:VZH458747 VPL458744:VPL458747 VFP458744:VFP458747 UVT458744:UVT458747 ULX458744:ULX458747 UCB458744:UCB458747 TSF458744:TSF458747 TIJ458744:TIJ458747 SYN458744:SYN458747 SOR458744:SOR458747 SEV458744:SEV458747 RUZ458744:RUZ458747 RLD458744:RLD458747 RBH458744:RBH458747 QRL458744:QRL458747 QHP458744:QHP458747 PXT458744:PXT458747 PNX458744:PNX458747 PEB458744:PEB458747 OUF458744:OUF458747 OKJ458744:OKJ458747 OAN458744:OAN458747 NQR458744:NQR458747 NGV458744:NGV458747 MWZ458744:MWZ458747 MND458744:MND458747 MDH458744:MDH458747 LTL458744:LTL458747 LJP458744:LJP458747 KZT458744:KZT458747 KPX458744:KPX458747 KGB458744:KGB458747 JWF458744:JWF458747 JMJ458744:JMJ458747 JCN458744:JCN458747 ISR458744:ISR458747 IIV458744:IIV458747 HYZ458744:HYZ458747 HPD458744:HPD458747 HFH458744:HFH458747 GVL458744:GVL458747 GLP458744:GLP458747 GBT458744:GBT458747 FRX458744:FRX458747 FIB458744:FIB458747 EYF458744:EYF458747 EOJ458744:EOJ458747 EEN458744:EEN458747 DUR458744:DUR458747 DKV458744:DKV458747 DAZ458744:DAZ458747 CRD458744:CRD458747 CHH458744:CHH458747 BXL458744:BXL458747 BNP458744:BNP458747 BDT458744:BDT458747 ATX458744:ATX458747 AKB458744:AKB458747 AAF458744:AAF458747 QJ458744:QJ458747 GN458744:GN458747 WSZ393208:WSZ393211 WJD393208:WJD393211 VZH393208:VZH393211 VPL393208:VPL393211 VFP393208:VFP393211 UVT393208:UVT393211 ULX393208:ULX393211 UCB393208:UCB393211 TSF393208:TSF393211 TIJ393208:TIJ393211 SYN393208:SYN393211 SOR393208:SOR393211 SEV393208:SEV393211 RUZ393208:RUZ393211 RLD393208:RLD393211 RBH393208:RBH393211 QRL393208:QRL393211 QHP393208:QHP393211 PXT393208:PXT393211 PNX393208:PNX393211 PEB393208:PEB393211 OUF393208:OUF393211 OKJ393208:OKJ393211 OAN393208:OAN393211 NQR393208:NQR393211 NGV393208:NGV393211 MWZ393208:MWZ393211 MND393208:MND393211 MDH393208:MDH393211 LTL393208:LTL393211 LJP393208:LJP393211 KZT393208:KZT393211 KPX393208:KPX393211 KGB393208:KGB393211 JWF393208:JWF393211 JMJ393208:JMJ393211 JCN393208:JCN393211 ISR393208:ISR393211 IIV393208:IIV393211 HYZ393208:HYZ393211 HPD393208:HPD393211 HFH393208:HFH393211 GVL393208:GVL393211 GLP393208:GLP393211 GBT393208:GBT393211 FRX393208:FRX393211 FIB393208:FIB393211 EYF393208:EYF393211 EOJ393208:EOJ393211 EEN393208:EEN393211 DUR393208:DUR393211 DKV393208:DKV393211 DAZ393208:DAZ393211 CRD393208:CRD393211 CHH393208:CHH393211 BXL393208:BXL393211 BNP393208:BNP393211 BDT393208:BDT393211 ATX393208:ATX393211 AKB393208:AKB393211 AAF393208:AAF393211 QJ393208:QJ393211 GN393208:GN393211 WSZ327672:WSZ327675 WJD327672:WJD327675 VZH327672:VZH327675 VPL327672:VPL327675 VFP327672:VFP327675 UVT327672:UVT327675 ULX327672:ULX327675 UCB327672:UCB327675 TSF327672:TSF327675 TIJ327672:TIJ327675 SYN327672:SYN327675 SOR327672:SOR327675 SEV327672:SEV327675 RUZ327672:RUZ327675 RLD327672:RLD327675 RBH327672:RBH327675 QRL327672:QRL327675 QHP327672:QHP327675 PXT327672:PXT327675 PNX327672:PNX327675 PEB327672:PEB327675 OUF327672:OUF327675 OKJ327672:OKJ327675 OAN327672:OAN327675 NQR327672:NQR327675 NGV327672:NGV327675 MWZ327672:MWZ327675 MND327672:MND327675 MDH327672:MDH327675 LTL327672:LTL327675 LJP327672:LJP327675 KZT327672:KZT327675 KPX327672:KPX327675 KGB327672:KGB327675 JWF327672:JWF327675 JMJ327672:JMJ327675 JCN327672:JCN327675 ISR327672:ISR327675 IIV327672:IIV327675 HYZ327672:HYZ327675 HPD327672:HPD327675 HFH327672:HFH327675 GVL327672:GVL327675 GLP327672:GLP327675 GBT327672:GBT327675 FRX327672:FRX327675 FIB327672:FIB327675 EYF327672:EYF327675 EOJ327672:EOJ327675 EEN327672:EEN327675 DUR327672:DUR327675 DKV327672:DKV327675 DAZ327672:DAZ327675 CRD327672:CRD327675 CHH327672:CHH327675 BXL327672:BXL327675 BNP327672:BNP327675 BDT327672:BDT327675 ATX327672:ATX327675 AKB327672:AKB327675 AAF327672:AAF327675 QJ327672:QJ327675 GN327672:GN327675 WSZ262136:WSZ262139 WJD262136:WJD262139 VZH262136:VZH262139 VPL262136:VPL262139 VFP262136:VFP262139 UVT262136:UVT262139 ULX262136:ULX262139 UCB262136:UCB262139 TSF262136:TSF262139 TIJ262136:TIJ262139 SYN262136:SYN262139 SOR262136:SOR262139 SEV262136:SEV262139 RUZ262136:RUZ262139 RLD262136:RLD262139 RBH262136:RBH262139 QRL262136:QRL262139 QHP262136:QHP262139 PXT262136:PXT262139 PNX262136:PNX262139 PEB262136:PEB262139 OUF262136:OUF262139 OKJ262136:OKJ262139 OAN262136:OAN262139 NQR262136:NQR262139 NGV262136:NGV262139 MWZ262136:MWZ262139 MND262136:MND262139 MDH262136:MDH262139 LTL262136:LTL262139 LJP262136:LJP262139 KZT262136:KZT262139 KPX262136:KPX262139 KGB262136:KGB262139 JWF262136:JWF262139 JMJ262136:JMJ262139 JCN262136:JCN262139 ISR262136:ISR262139 IIV262136:IIV262139 HYZ262136:HYZ262139 HPD262136:HPD262139 HFH262136:HFH262139 GVL262136:GVL262139 GLP262136:GLP262139 GBT262136:GBT262139 FRX262136:FRX262139 FIB262136:FIB262139 EYF262136:EYF262139 EOJ262136:EOJ262139 EEN262136:EEN262139 DUR262136:DUR262139 DKV262136:DKV262139 DAZ262136:DAZ262139 CRD262136:CRD262139 CHH262136:CHH262139 BXL262136:BXL262139 BNP262136:BNP262139 BDT262136:BDT262139 ATX262136:ATX262139 AKB262136:AKB262139 AAF262136:AAF262139 QJ262136:QJ262139 GN262136:GN262139 WSZ196600:WSZ196603 WJD196600:WJD196603 VZH196600:VZH196603 VPL196600:VPL196603 VFP196600:VFP196603 UVT196600:UVT196603 ULX196600:ULX196603 UCB196600:UCB196603 TSF196600:TSF196603 TIJ196600:TIJ196603 SYN196600:SYN196603 SOR196600:SOR196603 SEV196600:SEV196603 RUZ196600:RUZ196603 RLD196600:RLD196603 RBH196600:RBH196603 QRL196600:QRL196603 QHP196600:QHP196603 PXT196600:PXT196603 PNX196600:PNX196603 PEB196600:PEB196603 OUF196600:OUF196603 OKJ196600:OKJ196603 OAN196600:OAN196603 NQR196600:NQR196603 NGV196600:NGV196603 MWZ196600:MWZ196603 MND196600:MND196603 MDH196600:MDH196603 LTL196600:LTL196603 LJP196600:LJP196603 KZT196600:KZT196603 KPX196600:KPX196603 KGB196600:KGB196603 JWF196600:JWF196603 JMJ196600:JMJ196603 JCN196600:JCN196603 ISR196600:ISR196603 IIV196600:IIV196603 HYZ196600:HYZ196603 HPD196600:HPD196603 HFH196600:HFH196603 GVL196600:GVL196603 GLP196600:GLP196603 GBT196600:GBT196603 FRX196600:FRX196603 FIB196600:FIB196603 EYF196600:EYF196603 EOJ196600:EOJ196603 EEN196600:EEN196603 DUR196600:DUR196603 DKV196600:DKV196603 DAZ196600:DAZ196603 CRD196600:CRD196603 CHH196600:CHH196603 BXL196600:BXL196603 BNP196600:BNP196603 BDT196600:BDT196603 ATX196600:ATX196603 AKB196600:AKB196603 AAF196600:AAF196603 QJ196600:QJ196603 GN196600:GN196603 WSZ131064:WSZ131067 WJD131064:WJD131067 VZH131064:VZH131067 VPL131064:VPL131067 VFP131064:VFP131067 UVT131064:UVT131067 ULX131064:ULX131067 UCB131064:UCB131067 TSF131064:TSF131067 TIJ131064:TIJ131067 SYN131064:SYN131067 SOR131064:SOR131067 SEV131064:SEV131067 RUZ131064:RUZ131067 RLD131064:RLD131067 RBH131064:RBH131067 QRL131064:QRL131067 QHP131064:QHP131067 PXT131064:PXT131067 PNX131064:PNX131067 PEB131064:PEB131067 OUF131064:OUF131067 OKJ131064:OKJ131067 OAN131064:OAN131067 NQR131064:NQR131067 NGV131064:NGV131067 MWZ131064:MWZ131067 MND131064:MND131067 MDH131064:MDH131067 LTL131064:LTL131067 LJP131064:LJP131067 KZT131064:KZT131067 KPX131064:KPX131067 KGB131064:KGB131067 JWF131064:JWF131067 JMJ131064:JMJ131067 JCN131064:JCN131067 ISR131064:ISR131067 IIV131064:IIV131067 HYZ131064:HYZ131067 HPD131064:HPD131067 HFH131064:HFH131067 GVL131064:GVL131067 GLP131064:GLP131067 GBT131064:GBT131067 FRX131064:FRX131067 FIB131064:FIB131067 EYF131064:EYF131067 EOJ131064:EOJ131067 EEN131064:EEN131067 DUR131064:DUR131067 DKV131064:DKV131067 DAZ131064:DAZ131067 CRD131064:CRD131067 CHH131064:CHH131067 BXL131064:BXL131067 BNP131064:BNP131067 BDT131064:BDT131067 ATX131064:ATX131067 AKB131064:AKB131067 AAF131064:AAF131067 QJ131064:QJ131067 GN131064:GN131067 WSZ65528:WSZ65531 WJD65528:WJD65531 VZH65528:VZH65531 VPL65528:VPL65531 VFP65528:VFP65531 UVT65528:UVT65531 ULX65528:ULX65531 UCB65528:UCB65531 TSF65528:TSF65531 TIJ65528:TIJ65531 SYN65528:SYN65531 SOR65528:SOR65531 SEV65528:SEV65531 RUZ65528:RUZ65531 RLD65528:RLD65531 RBH65528:RBH65531 QRL65528:QRL65531 QHP65528:QHP65531 PXT65528:PXT65531 PNX65528:PNX65531 PEB65528:PEB65531 OUF65528:OUF65531 OKJ65528:OKJ65531 OAN65528:OAN65531 NQR65528:NQR65531 NGV65528:NGV65531 MWZ65528:MWZ65531 MND65528:MND65531 MDH65528:MDH65531 LTL65528:LTL65531 LJP65528:LJP65531 KZT65528:KZT65531 KPX65528:KPX65531 KGB65528:KGB65531 JWF65528:JWF65531 JMJ65528:JMJ65531 JCN65528:JCN65531 ISR65528:ISR65531 IIV65528:IIV65531 HYZ65528:HYZ65531 HPD65528:HPD65531 HFH65528:HFH65531 GVL65528:GVL65531 GLP65528:GLP65531 GBT65528:GBT65531 FRX65528:FRX65531 FIB65528:FIB65531 EYF65528:EYF65531 EOJ65528:EOJ65531 EEN65528:EEN65531 DUR65528:DUR65531 DKV65528:DKV65531 DAZ65528:DAZ65531 CRD65528:CRD65531 CHH65528:CHH65531 BXL65528:BXL65531 BNP65528:BNP65531 BDT65528:BDT65531 ATX65528:ATX65531 AKB65528:AKB65531 AAF65528:AAF65531 QJ65528:QJ65531 GN65528:GN65531 WSZ10:WSZ17 WJD10:WJD17 VZH10:VZH17 VPL10:VPL17 VFP10:VFP17 UVT10:UVT17 ULX10:ULX17 UCB10:UCB17 TSF10:TSF17 TIJ10:TIJ17 SYN10:SYN17 SOR10:SOR17 SEV10:SEV17 RUZ10:RUZ17 RLD10:RLD17 RBH10:RBH17 QRL10:QRL17 QHP10:QHP17 PXT10:PXT17 PNX10:PNX17 PEB10:PEB17 OUF10:OUF17 OKJ10:OKJ17 OAN10:OAN17 NQR10:NQR17 NGV10:NGV17 MWZ10:MWZ17 MND10:MND17 MDH10:MDH17 LTL10:LTL17 LJP10:LJP17 KZT10:KZT17 KPX10:KPX17 KGB10:KGB17 JWF10:JWF17 JMJ10:JMJ17 JCN10:JCN17 ISR10:ISR17 IIV10:IIV17 HYZ10:HYZ17 HPD10:HPD17 HFH10:HFH17 GVL10:GVL17 GLP10:GLP17 GBT10:GBT17 FRX10:FRX17 FIB10:FIB17 EYF10:EYF17 EOJ10:EOJ17 EEN10:EEN17 DUR10:DUR17 DKV10:DKV17 DAZ10:DAZ17 CRD10:CRD17 CHH10:CHH17 BXL10:BXL17 BNP10:BNP17 BDT10:BDT17 ATX10:ATX17 AKB10:AKB17 AAF10:AAF17 QJ10:QJ17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FADD-0E10-45F5-9995-5C78D4A56DEF}">
  <sheetPr>
    <tabColor theme="4"/>
    <pageSetUpPr fitToPage="1"/>
  </sheetPr>
  <dimension ref="A1:V209"/>
  <sheetViews>
    <sheetView zoomScale="75" zoomScaleNormal="75" zoomScaleSheetLayoutView="83" workbookViewId="0">
      <pane ySplit="7" topLeftCell="A8" activePane="bottomLeft" state="frozen"/>
      <selection pane="bottomLeft" activeCell="H7" sqref="H7"/>
    </sheetView>
  </sheetViews>
  <sheetFormatPr defaultColWidth="9.08984375" defaultRowHeight="30.65" customHeight="1"/>
  <cols>
    <col min="1" max="1" width="5.08984375" style="309" customWidth="1"/>
    <col min="2" max="2" width="21" style="310" customWidth="1"/>
    <col min="3" max="3" width="33.6328125" style="310" customWidth="1"/>
    <col min="4" max="4" width="19.81640625" style="310" customWidth="1"/>
    <col min="5" max="5" width="15.1796875" style="311" customWidth="1"/>
    <col min="6" max="7" width="15.36328125" style="312" customWidth="1"/>
    <col min="8" max="8" width="14.54296875" style="311" customWidth="1"/>
    <col min="9" max="10" width="15.1796875" style="311" customWidth="1"/>
    <col min="11" max="11" width="15.1796875" style="310" customWidth="1"/>
    <col min="12" max="12" width="16" style="309" customWidth="1"/>
    <col min="13" max="13" width="16" style="312" customWidth="1"/>
    <col min="14" max="14" width="15.36328125" style="309" customWidth="1"/>
    <col min="15" max="15" width="18.08984375" style="313" customWidth="1"/>
    <col min="16" max="17" width="15.1796875" style="310" customWidth="1"/>
    <col min="18" max="18" width="15.54296875" style="309" customWidth="1"/>
    <col min="19" max="19" width="16.36328125" style="309" customWidth="1"/>
    <col min="20" max="20" width="21.1796875" style="309" customWidth="1"/>
    <col min="21" max="21" width="38.54296875" style="309" customWidth="1"/>
    <col min="22" max="22" width="21.08984375" style="309" customWidth="1"/>
    <col min="23" max="16384" width="9.08984375" style="309"/>
  </cols>
  <sheetData>
    <row r="1" spans="1:22" s="39" customFormat="1" ht="5.15" customHeight="1">
      <c r="A1" s="233"/>
      <c r="B1" s="962"/>
      <c r="C1" s="962"/>
      <c r="D1" s="962"/>
      <c r="E1" s="962"/>
      <c r="F1" s="962"/>
      <c r="G1" s="962"/>
      <c r="H1" s="962"/>
      <c r="I1" s="962"/>
      <c r="J1" s="962"/>
      <c r="K1" s="962"/>
      <c r="L1" s="962"/>
      <c r="M1" s="288"/>
    </row>
    <row r="2" spans="1:22" s="42" customFormat="1" ht="18" customHeight="1">
      <c r="A2" s="1084" t="str">
        <f>"Project Name : " &amp;'Covering Page'!$D$4</f>
        <v>Project Name : Project X</v>
      </c>
      <c r="B2" s="1085"/>
      <c r="C2" s="1085"/>
      <c r="D2" s="1085"/>
      <c r="E2" s="1085"/>
      <c r="F2" s="289"/>
      <c r="G2" s="289"/>
      <c r="H2" s="289"/>
      <c r="I2" s="289"/>
      <c r="J2" s="289"/>
      <c r="K2" s="41"/>
      <c r="L2" s="41"/>
      <c r="M2" s="289"/>
      <c r="N2" s="41"/>
      <c r="O2" s="41"/>
      <c r="P2" s="41"/>
      <c r="Q2" s="41"/>
      <c r="R2" s="41"/>
      <c r="S2" s="41"/>
      <c r="T2" s="41"/>
      <c r="U2" s="41"/>
      <c r="V2" s="41"/>
    </row>
    <row r="3" spans="1:22" s="42" customFormat="1" ht="18" customHeight="1">
      <c r="A3" s="1086" t="str">
        <f>'Covering Page'!D6</f>
        <v>xxx - xxxxxxx- xx</v>
      </c>
      <c r="B3" s="1087"/>
      <c r="C3" s="1087"/>
      <c r="D3" s="1087"/>
      <c r="E3" s="1087"/>
      <c r="F3" s="289"/>
      <c r="G3" s="289"/>
      <c r="H3" s="289"/>
      <c r="I3" s="289"/>
      <c r="J3" s="289"/>
      <c r="K3" s="41"/>
      <c r="L3" s="41"/>
      <c r="M3" s="289"/>
      <c r="N3" s="41"/>
      <c r="O3" s="41"/>
      <c r="P3" s="41"/>
      <c r="Q3" s="41"/>
      <c r="R3" s="41"/>
      <c r="S3" s="41"/>
      <c r="T3" s="41"/>
      <c r="U3" s="41"/>
      <c r="V3" s="41"/>
    </row>
    <row r="4" spans="1:22" s="42" customFormat="1" ht="6" customHeight="1">
      <c r="A4" s="290"/>
      <c r="B4" s="290"/>
      <c r="C4" s="290"/>
      <c r="D4" s="290"/>
      <c r="E4" s="314"/>
      <c r="F4" s="173"/>
      <c r="G4" s="173"/>
      <c r="H4" s="173"/>
      <c r="I4" s="173"/>
      <c r="J4" s="173"/>
      <c r="M4" s="173"/>
    </row>
    <row r="5" spans="1:22" s="315" customFormat="1" ht="24.65" customHeight="1">
      <c r="A5" s="910" t="s">
        <v>499</v>
      </c>
      <c r="B5" s="910"/>
      <c r="C5" s="910"/>
      <c r="D5" s="910"/>
      <c r="E5" s="910"/>
      <c r="F5" s="910"/>
      <c r="G5" s="910"/>
      <c r="H5" s="910"/>
      <c r="I5" s="910"/>
      <c r="J5" s="910"/>
      <c r="K5" s="910"/>
      <c r="L5" s="910"/>
      <c r="M5" s="910"/>
      <c r="N5" s="910"/>
      <c r="O5" s="910"/>
      <c r="P5" s="910"/>
      <c r="Q5" s="910"/>
      <c r="R5" s="910"/>
      <c r="S5" s="910"/>
      <c r="T5" s="910"/>
      <c r="U5" s="910"/>
      <c r="V5" s="910"/>
    </row>
    <row r="6" spans="1:22" s="315" customFormat="1" ht="16.25" customHeight="1">
      <c r="A6" s="316" t="s">
        <v>372</v>
      </c>
      <c r="B6" s="317"/>
      <c r="C6" s="317"/>
      <c r="D6" s="317"/>
      <c r="E6" s="318"/>
      <c r="F6" s="319"/>
      <c r="G6" s="319"/>
      <c r="H6" s="320"/>
      <c r="I6" s="318"/>
      <c r="J6" s="318"/>
      <c r="K6" s="317"/>
      <c r="L6" s="321"/>
      <c r="M6" s="319"/>
      <c r="N6" s="321"/>
      <c r="O6" s="322"/>
      <c r="P6" s="317"/>
      <c r="Q6" s="317"/>
      <c r="R6" s="321"/>
      <c r="S6" s="323"/>
      <c r="T6" s="323"/>
      <c r="U6" s="323"/>
    </row>
    <row r="7" spans="1:22" s="315" customFormat="1" ht="50.4" customHeight="1" thickBot="1">
      <c r="A7" s="324" t="s">
        <v>49</v>
      </c>
      <c r="B7" s="325" t="s">
        <v>349</v>
      </c>
      <c r="C7" s="325" t="s">
        <v>350</v>
      </c>
      <c r="D7" s="681" t="s">
        <v>840</v>
      </c>
      <c r="E7" s="326" t="s">
        <v>351</v>
      </c>
      <c r="F7" s="327" t="s">
        <v>352</v>
      </c>
      <c r="G7" s="326" t="s">
        <v>353</v>
      </c>
      <c r="H7" s="326" t="s">
        <v>848</v>
      </c>
      <c r="I7" s="326" t="s">
        <v>353</v>
      </c>
      <c r="J7" s="681" t="s">
        <v>841</v>
      </c>
      <c r="K7" s="325" t="s">
        <v>354</v>
      </c>
      <c r="L7" s="325" t="s">
        <v>355</v>
      </c>
      <c r="M7" s="327" t="s">
        <v>356</v>
      </c>
      <c r="N7" s="325" t="s">
        <v>353</v>
      </c>
      <c r="O7" s="325" t="s">
        <v>357</v>
      </c>
      <c r="P7" s="328" t="s">
        <v>358</v>
      </c>
      <c r="Q7" s="325" t="s">
        <v>359</v>
      </c>
      <c r="R7" s="325" t="s">
        <v>360</v>
      </c>
      <c r="S7" s="325" t="s">
        <v>361</v>
      </c>
      <c r="T7" s="325" t="s">
        <v>362</v>
      </c>
      <c r="U7" s="325" t="s">
        <v>363</v>
      </c>
      <c r="V7" s="329" t="s">
        <v>364</v>
      </c>
    </row>
    <row r="8" spans="1:22" s="302" customFormat="1" ht="75" customHeight="1" thickTop="1">
      <c r="A8" s="304">
        <v>1</v>
      </c>
      <c r="B8" s="254" t="s">
        <v>365</v>
      </c>
      <c r="C8" s="254" t="s">
        <v>366</v>
      </c>
      <c r="D8" s="254" t="s">
        <v>616</v>
      </c>
      <c r="E8" s="255">
        <v>43225</v>
      </c>
      <c r="F8" s="330">
        <f>IF(E8="","",E8+28)</f>
        <v>43253</v>
      </c>
      <c r="G8" s="255">
        <v>43248</v>
      </c>
      <c r="H8" s="330"/>
      <c r="I8" s="255">
        <v>43266</v>
      </c>
      <c r="J8" s="254">
        <v>1</v>
      </c>
      <c r="K8" s="254" t="s">
        <v>367</v>
      </c>
      <c r="L8" s="254" t="s">
        <v>368</v>
      </c>
      <c r="M8" s="330">
        <f>IF(I8="","",I8+42)</f>
        <v>43308</v>
      </c>
      <c r="N8" s="305"/>
      <c r="O8" s="248" t="s">
        <v>369</v>
      </c>
      <c r="P8" s="331" t="str">
        <f>IF(G8="","",IF(G8&lt;F8,"YES","NO"))</f>
        <v>YES</v>
      </c>
      <c r="Q8" s="248" t="s">
        <v>369</v>
      </c>
      <c r="R8" s="248" t="s">
        <v>369</v>
      </c>
      <c r="S8" s="248" t="s">
        <v>369</v>
      </c>
      <c r="T8" s="248" t="s">
        <v>365</v>
      </c>
      <c r="U8" s="258"/>
      <c r="V8" s="306" t="s">
        <v>371</v>
      </c>
    </row>
    <row r="9" spans="1:22" s="302" customFormat="1" ht="75" customHeight="1">
      <c r="A9" s="304">
        <v>2</v>
      </c>
      <c r="B9" s="254" t="s">
        <v>365</v>
      </c>
      <c r="C9" s="254" t="s">
        <v>366</v>
      </c>
      <c r="D9" s="254" t="s">
        <v>846</v>
      </c>
      <c r="E9" s="255">
        <v>43226</v>
      </c>
      <c r="F9" s="330">
        <f t="shared" ref="F9:F10" si="0">IF(E9="","",E9+28)</f>
        <v>43254</v>
      </c>
      <c r="G9" s="255">
        <v>43249</v>
      </c>
      <c r="H9" s="330"/>
      <c r="I9" s="255">
        <v>43267</v>
      </c>
      <c r="J9" s="254">
        <v>1</v>
      </c>
      <c r="K9" s="254" t="s">
        <v>367</v>
      </c>
      <c r="L9" s="254" t="s">
        <v>368</v>
      </c>
      <c r="M9" s="330">
        <f t="shared" ref="M9:M10" si="1">IF(I9="","",I9+42)</f>
        <v>43309</v>
      </c>
      <c r="N9" s="305"/>
      <c r="O9" s="248" t="s">
        <v>369</v>
      </c>
      <c r="P9" s="331" t="str">
        <f t="shared" ref="P9:P10" si="2">IF(G9="","",IF(G9&lt;F9,"YES","NO"))</f>
        <v>YES</v>
      </c>
      <c r="Q9" s="248" t="s">
        <v>369</v>
      </c>
      <c r="R9" s="248" t="s">
        <v>369</v>
      </c>
      <c r="S9" s="248" t="s">
        <v>369</v>
      </c>
      <c r="T9" s="248" t="s">
        <v>365</v>
      </c>
      <c r="U9" s="258"/>
      <c r="V9" s="306" t="s">
        <v>370</v>
      </c>
    </row>
    <row r="10" spans="1:22" s="302" customFormat="1" ht="75" customHeight="1">
      <c r="A10" s="258"/>
      <c r="B10" s="248"/>
      <c r="C10" s="248"/>
      <c r="D10" s="248"/>
      <c r="E10" s="307"/>
      <c r="F10" s="330" t="str">
        <f t="shared" si="0"/>
        <v/>
      </c>
      <c r="G10" s="255"/>
      <c r="H10" s="330"/>
      <c r="I10" s="255"/>
      <c r="J10" s="248"/>
      <c r="K10" s="254"/>
      <c r="L10" s="254"/>
      <c r="M10" s="330" t="str">
        <f t="shared" si="1"/>
        <v/>
      </c>
      <c r="N10" s="305"/>
      <c r="O10" s="254"/>
      <c r="P10" s="331" t="str">
        <f t="shared" si="2"/>
        <v/>
      </c>
      <c r="Q10" s="254"/>
      <c r="R10" s="254"/>
      <c r="S10" s="254"/>
      <c r="T10" s="254"/>
      <c r="U10" s="304"/>
      <c r="V10" s="308"/>
    </row>
    <row r="11" spans="1:22" ht="75" customHeight="1">
      <c r="A11" s="258"/>
      <c r="B11" s="248"/>
      <c r="C11" s="248"/>
      <c r="D11" s="248"/>
      <c r="E11" s="307"/>
      <c r="F11" s="330" t="str">
        <f t="shared" ref="F11:F74" si="3">IF(E11="","",E11+28)</f>
        <v/>
      </c>
      <c r="G11" s="255"/>
      <c r="H11" s="330"/>
      <c r="I11" s="255"/>
      <c r="J11" s="248"/>
      <c r="K11" s="254"/>
      <c r="L11" s="254"/>
      <c r="M11" s="330" t="str">
        <f t="shared" ref="M11:M74" si="4">IF(I11="","",I11+42)</f>
        <v/>
      </c>
      <c r="N11" s="305"/>
      <c r="O11" s="254"/>
      <c r="P11" s="331" t="str">
        <f t="shared" ref="P11:P74" si="5">IF(G11="","",IF(G11&lt;F11,"YES","NO"))</f>
        <v/>
      </c>
      <c r="Q11" s="254"/>
      <c r="R11" s="254"/>
      <c r="S11" s="254"/>
      <c r="T11" s="254"/>
      <c r="U11" s="304"/>
      <c r="V11" s="308"/>
    </row>
    <row r="12" spans="1:22" ht="75" customHeight="1">
      <c r="A12" s="258"/>
      <c r="B12" s="248"/>
      <c r="C12" s="248"/>
      <c r="D12" s="248"/>
      <c r="E12" s="307"/>
      <c r="F12" s="330" t="str">
        <f t="shared" si="3"/>
        <v/>
      </c>
      <c r="G12" s="255"/>
      <c r="H12" s="330"/>
      <c r="I12" s="255"/>
      <c r="J12" s="248"/>
      <c r="K12" s="254"/>
      <c r="L12" s="254"/>
      <c r="M12" s="330" t="str">
        <f t="shared" si="4"/>
        <v/>
      </c>
      <c r="N12" s="305"/>
      <c r="O12" s="254"/>
      <c r="P12" s="331" t="str">
        <f t="shared" si="5"/>
        <v/>
      </c>
      <c r="Q12" s="254"/>
      <c r="R12" s="254"/>
      <c r="S12" s="254"/>
      <c r="T12" s="254"/>
      <c r="U12" s="304"/>
      <c r="V12" s="308"/>
    </row>
    <row r="13" spans="1:22" ht="75" customHeight="1">
      <c r="A13" s="258"/>
      <c r="B13" s="248"/>
      <c r="C13" s="248"/>
      <c r="D13" s="248"/>
      <c r="E13" s="307"/>
      <c r="F13" s="330" t="str">
        <f t="shared" si="3"/>
        <v/>
      </c>
      <c r="G13" s="255"/>
      <c r="H13" s="330"/>
      <c r="I13" s="255"/>
      <c r="J13" s="248"/>
      <c r="K13" s="254"/>
      <c r="L13" s="254"/>
      <c r="M13" s="330" t="str">
        <f t="shared" si="4"/>
        <v/>
      </c>
      <c r="N13" s="305"/>
      <c r="O13" s="254"/>
      <c r="P13" s="331" t="str">
        <f t="shared" si="5"/>
        <v/>
      </c>
      <c r="Q13" s="254"/>
      <c r="R13" s="254"/>
      <c r="S13" s="254"/>
      <c r="T13" s="254"/>
      <c r="U13" s="304"/>
      <c r="V13" s="308"/>
    </row>
    <row r="14" spans="1:22" ht="75" customHeight="1">
      <c r="A14" s="258"/>
      <c r="B14" s="248"/>
      <c r="C14" s="248"/>
      <c r="D14" s="248"/>
      <c r="E14" s="307"/>
      <c r="F14" s="330" t="str">
        <f t="shared" si="3"/>
        <v/>
      </c>
      <c r="G14" s="255"/>
      <c r="H14" s="330"/>
      <c r="I14" s="255"/>
      <c r="J14" s="248"/>
      <c r="K14" s="254"/>
      <c r="L14" s="254"/>
      <c r="M14" s="330" t="str">
        <f t="shared" si="4"/>
        <v/>
      </c>
      <c r="N14" s="305"/>
      <c r="O14" s="254"/>
      <c r="P14" s="331" t="str">
        <f t="shared" si="5"/>
        <v/>
      </c>
      <c r="Q14" s="254"/>
      <c r="R14" s="254"/>
      <c r="S14" s="254"/>
      <c r="T14" s="254"/>
      <c r="U14" s="304"/>
      <c r="V14" s="308"/>
    </row>
    <row r="15" spans="1:22" ht="75" customHeight="1">
      <c r="A15" s="258"/>
      <c r="B15" s="248"/>
      <c r="C15" s="248"/>
      <c r="D15" s="248"/>
      <c r="E15" s="307"/>
      <c r="F15" s="330" t="str">
        <f t="shared" si="3"/>
        <v/>
      </c>
      <c r="G15" s="255"/>
      <c r="H15" s="330"/>
      <c r="I15" s="255"/>
      <c r="J15" s="248"/>
      <c r="K15" s="254"/>
      <c r="L15" s="254"/>
      <c r="M15" s="330" t="str">
        <f t="shared" si="4"/>
        <v/>
      </c>
      <c r="N15" s="305"/>
      <c r="O15" s="254"/>
      <c r="P15" s="331" t="str">
        <f t="shared" si="5"/>
        <v/>
      </c>
      <c r="Q15" s="254"/>
      <c r="R15" s="254"/>
      <c r="S15" s="254"/>
      <c r="T15" s="254"/>
      <c r="U15" s="304"/>
      <c r="V15" s="308"/>
    </row>
    <row r="16" spans="1:22" ht="75" customHeight="1">
      <c r="A16" s="258"/>
      <c r="B16" s="248"/>
      <c r="C16" s="248"/>
      <c r="D16" s="248"/>
      <c r="E16" s="307"/>
      <c r="F16" s="330" t="str">
        <f t="shared" si="3"/>
        <v/>
      </c>
      <c r="G16" s="255"/>
      <c r="H16" s="330"/>
      <c r="I16" s="255"/>
      <c r="J16" s="248"/>
      <c r="K16" s="254"/>
      <c r="L16" s="254"/>
      <c r="M16" s="330" t="str">
        <f t="shared" si="4"/>
        <v/>
      </c>
      <c r="N16" s="305"/>
      <c r="O16" s="254"/>
      <c r="P16" s="331" t="str">
        <f t="shared" si="5"/>
        <v/>
      </c>
      <c r="Q16" s="254"/>
      <c r="R16" s="254"/>
      <c r="S16" s="254"/>
      <c r="T16" s="254"/>
      <c r="U16" s="304"/>
      <c r="V16" s="308"/>
    </row>
    <row r="17" spans="1:22" ht="75" customHeight="1">
      <c r="A17" s="258"/>
      <c r="B17" s="248"/>
      <c r="C17" s="248"/>
      <c r="D17" s="248"/>
      <c r="E17" s="307"/>
      <c r="F17" s="330" t="str">
        <f t="shared" si="3"/>
        <v/>
      </c>
      <c r="G17" s="255"/>
      <c r="H17" s="330"/>
      <c r="I17" s="255"/>
      <c r="J17" s="248"/>
      <c r="K17" s="254"/>
      <c r="L17" s="254"/>
      <c r="M17" s="330" t="str">
        <f t="shared" si="4"/>
        <v/>
      </c>
      <c r="N17" s="305"/>
      <c r="O17" s="254"/>
      <c r="P17" s="331" t="str">
        <f t="shared" si="5"/>
        <v/>
      </c>
      <c r="Q17" s="254"/>
      <c r="R17" s="254"/>
      <c r="S17" s="254"/>
      <c r="T17" s="254"/>
      <c r="U17" s="304"/>
      <c r="V17" s="308"/>
    </row>
    <row r="18" spans="1:22" ht="75" customHeight="1">
      <c r="A18" s="258"/>
      <c r="B18" s="248"/>
      <c r="C18" s="248"/>
      <c r="D18" s="248"/>
      <c r="E18" s="307"/>
      <c r="F18" s="330" t="str">
        <f t="shared" si="3"/>
        <v/>
      </c>
      <c r="G18" s="255"/>
      <c r="H18" s="330"/>
      <c r="I18" s="255"/>
      <c r="J18" s="248"/>
      <c r="K18" s="254"/>
      <c r="L18" s="254"/>
      <c r="M18" s="330" t="str">
        <f t="shared" si="4"/>
        <v/>
      </c>
      <c r="N18" s="305"/>
      <c r="O18" s="254"/>
      <c r="P18" s="331" t="str">
        <f t="shared" si="5"/>
        <v/>
      </c>
      <c r="Q18" s="254"/>
      <c r="R18" s="254"/>
      <c r="S18" s="254"/>
      <c r="T18" s="254"/>
      <c r="U18" s="304"/>
      <c r="V18" s="308"/>
    </row>
    <row r="19" spans="1:22" ht="75" customHeight="1">
      <c r="A19" s="258"/>
      <c r="B19" s="248"/>
      <c r="C19" s="248"/>
      <c r="D19" s="248"/>
      <c r="E19" s="307"/>
      <c r="F19" s="330" t="str">
        <f t="shared" si="3"/>
        <v/>
      </c>
      <c r="G19" s="255"/>
      <c r="H19" s="330"/>
      <c r="I19" s="255"/>
      <c r="J19" s="248"/>
      <c r="K19" s="254"/>
      <c r="L19" s="254"/>
      <c r="M19" s="330" t="str">
        <f t="shared" si="4"/>
        <v/>
      </c>
      <c r="N19" s="305"/>
      <c r="O19" s="254"/>
      <c r="P19" s="331" t="str">
        <f t="shared" si="5"/>
        <v/>
      </c>
      <c r="Q19" s="254"/>
      <c r="R19" s="254"/>
      <c r="S19" s="254"/>
      <c r="T19" s="254"/>
      <c r="U19" s="304"/>
      <c r="V19" s="308"/>
    </row>
    <row r="20" spans="1:22" ht="75" customHeight="1">
      <c r="A20" s="258"/>
      <c r="B20" s="248"/>
      <c r="C20" s="248"/>
      <c r="D20" s="248"/>
      <c r="E20" s="307"/>
      <c r="F20" s="330" t="str">
        <f t="shared" si="3"/>
        <v/>
      </c>
      <c r="G20" s="255"/>
      <c r="H20" s="330"/>
      <c r="I20" s="255"/>
      <c r="J20" s="248"/>
      <c r="K20" s="254"/>
      <c r="L20" s="254"/>
      <c r="M20" s="330" t="str">
        <f t="shared" si="4"/>
        <v/>
      </c>
      <c r="N20" s="305"/>
      <c r="O20" s="254"/>
      <c r="P20" s="331" t="str">
        <f t="shared" si="5"/>
        <v/>
      </c>
      <c r="Q20" s="254"/>
      <c r="R20" s="254"/>
      <c r="S20" s="254"/>
      <c r="T20" s="254"/>
      <c r="U20" s="304"/>
      <c r="V20" s="308"/>
    </row>
    <row r="21" spans="1:22" ht="75" customHeight="1">
      <c r="A21" s="258"/>
      <c r="B21" s="248"/>
      <c r="C21" s="248"/>
      <c r="D21" s="248"/>
      <c r="E21" s="307"/>
      <c r="F21" s="330" t="str">
        <f t="shared" si="3"/>
        <v/>
      </c>
      <c r="G21" s="255"/>
      <c r="H21" s="330"/>
      <c r="I21" s="255"/>
      <c r="J21" s="248"/>
      <c r="K21" s="254"/>
      <c r="L21" s="254"/>
      <c r="M21" s="330" t="str">
        <f t="shared" si="4"/>
        <v/>
      </c>
      <c r="N21" s="305"/>
      <c r="O21" s="254"/>
      <c r="P21" s="331" t="str">
        <f t="shared" si="5"/>
        <v/>
      </c>
      <c r="Q21" s="254"/>
      <c r="R21" s="254"/>
      <c r="S21" s="254"/>
      <c r="T21" s="254"/>
      <c r="U21" s="304"/>
      <c r="V21" s="308"/>
    </row>
    <row r="22" spans="1:22" ht="75" customHeight="1">
      <c r="A22" s="258"/>
      <c r="B22" s="248"/>
      <c r="C22" s="248"/>
      <c r="D22" s="248"/>
      <c r="E22" s="307"/>
      <c r="F22" s="330" t="str">
        <f t="shared" si="3"/>
        <v/>
      </c>
      <c r="G22" s="255"/>
      <c r="H22" s="330"/>
      <c r="I22" s="255"/>
      <c r="J22" s="248"/>
      <c r="K22" s="254"/>
      <c r="L22" s="254"/>
      <c r="M22" s="330" t="str">
        <f t="shared" si="4"/>
        <v/>
      </c>
      <c r="N22" s="305"/>
      <c r="O22" s="254"/>
      <c r="P22" s="331" t="str">
        <f t="shared" si="5"/>
        <v/>
      </c>
      <c r="Q22" s="254"/>
      <c r="R22" s="254"/>
      <c r="S22" s="254"/>
      <c r="T22" s="254"/>
      <c r="U22" s="304"/>
      <c r="V22" s="308"/>
    </row>
    <row r="23" spans="1:22" ht="75" customHeight="1">
      <c r="A23" s="258"/>
      <c r="B23" s="248"/>
      <c r="C23" s="248"/>
      <c r="D23" s="248"/>
      <c r="E23" s="307"/>
      <c r="F23" s="330" t="str">
        <f t="shared" si="3"/>
        <v/>
      </c>
      <c r="G23" s="255"/>
      <c r="H23" s="330"/>
      <c r="I23" s="255"/>
      <c r="J23" s="248"/>
      <c r="K23" s="254"/>
      <c r="L23" s="254"/>
      <c r="M23" s="330" t="str">
        <f t="shared" si="4"/>
        <v/>
      </c>
      <c r="N23" s="305"/>
      <c r="O23" s="254"/>
      <c r="P23" s="331" t="str">
        <f t="shared" si="5"/>
        <v/>
      </c>
      <c r="Q23" s="254"/>
      <c r="R23" s="254"/>
      <c r="S23" s="254"/>
      <c r="T23" s="254"/>
      <c r="U23" s="304"/>
      <c r="V23" s="308"/>
    </row>
    <row r="24" spans="1:22" ht="75" customHeight="1">
      <c r="A24" s="258"/>
      <c r="B24" s="248"/>
      <c r="C24" s="248"/>
      <c r="D24" s="248"/>
      <c r="E24" s="307"/>
      <c r="F24" s="330" t="str">
        <f t="shared" si="3"/>
        <v/>
      </c>
      <c r="G24" s="255"/>
      <c r="H24" s="330"/>
      <c r="I24" s="255"/>
      <c r="J24" s="248"/>
      <c r="K24" s="254"/>
      <c r="L24" s="254"/>
      <c r="M24" s="330" t="str">
        <f t="shared" si="4"/>
        <v/>
      </c>
      <c r="N24" s="305"/>
      <c r="O24" s="254"/>
      <c r="P24" s="331" t="str">
        <f t="shared" si="5"/>
        <v/>
      </c>
      <c r="Q24" s="254"/>
      <c r="R24" s="254"/>
      <c r="S24" s="254"/>
      <c r="T24" s="254"/>
      <c r="U24" s="304"/>
      <c r="V24" s="308"/>
    </row>
    <row r="25" spans="1:22" ht="75" customHeight="1">
      <c r="A25" s="258"/>
      <c r="B25" s="248"/>
      <c r="C25" s="248"/>
      <c r="D25" s="248"/>
      <c r="E25" s="307"/>
      <c r="F25" s="330" t="str">
        <f t="shared" si="3"/>
        <v/>
      </c>
      <c r="G25" s="255"/>
      <c r="H25" s="330"/>
      <c r="I25" s="255"/>
      <c r="J25" s="248"/>
      <c r="K25" s="254"/>
      <c r="L25" s="254"/>
      <c r="M25" s="330" t="str">
        <f t="shared" si="4"/>
        <v/>
      </c>
      <c r="N25" s="305"/>
      <c r="O25" s="254"/>
      <c r="P25" s="331" t="str">
        <f t="shared" si="5"/>
        <v/>
      </c>
      <c r="Q25" s="254"/>
      <c r="R25" s="254"/>
      <c r="S25" s="254"/>
      <c r="T25" s="254"/>
      <c r="U25" s="304"/>
      <c r="V25" s="308"/>
    </row>
    <row r="26" spans="1:22" ht="75" customHeight="1">
      <c r="A26" s="258"/>
      <c r="B26" s="248"/>
      <c r="C26" s="248"/>
      <c r="D26" s="248"/>
      <c r="E26" s="307"/>
      <c r="F26" s="330" t="str">
        <f t="shared" si="3"/>
        <v/>
      </c>
      <c r="G26" s="255"/>
      <c r="H26" s="330"/>
      <c r="I26" s="255"/>
      <c r="J26" s="248"/>
      <c r="K26" s="254"/>
      <c r="L26" s="254"/>
      <c r="M26" s="330" t="str">
        <f t="shared" si="4"/>
        <v/>
      </c>
      <c r="N26" s="305"/>
      <c r="O26" s="254"/>
      <c r="P26" s="331" t="str">
        <f t="shared" si="5"/>
        <v/>
      </c>
      <c r="Q26" s="254"/>
      <c r="R26" s="254"/>
      <c r="S26" s="254"/>
      <c r="T26" s="254"/>
      <c r="U26" s="304"/>
      <c r="V26" s="308"/>
    </row>
    <row r="27" spans="1:22" ht="75" customHeight="1">
      <c r="A27" s="258"/>
      <c r="B27" s="248"/>
      <c r="C27" s="248"/>
      <c r="D27" s="248"/>
      <c r="E27" s="307"/>
      <c r="F27" s="330" t="str">
        <f t="shared" si="3"/>
        <v/>
      </c>
      <c r="G27" s="255"/>
      <c r="H27" s="330"/>
      <c r="I27" s="255"/>
      <c r="J27" s="248"/>
      <c r="K27" s="254"/>
      <c r="L27" s="254"/>
      <c r="M27" s="330" t="str">
        <f t="shared" si="4"/>
        <v/>
      </c>
      <c r="N27" s="305"/>
      <c r="O27" s="254"/>
      <c r="P27" s="331" t="str">
        <f t="shared" si="5"/>
        <v/>
      </c>
      <c r="Q27" s="254"/>
      <c r="R27" s="254"/>
      <c r="S27" s="254"/>
      <c r="T27" s="254"/>
      <c r="U27" s="304"/>
      <c r="V27" s="308"/>
    </row>
    <row r="28" spans="1:22" ht="75" customHeight="1">
      <c r="A28" s="258"/>
      <c r="B28" s="248"/>
      <c r="C28" s="248"/>
      <c r="D28" s="248"/>
      <c r="E28" s="307"/>
      <c r="F28" s="330" t="str">
        <f t="shared" si="3"/>
        <v/>
      </c>
      <c r="G28" s="255"/>
      <c r="H28" s="330"/>
      <c r="I28" s="255"/>
      <c r="J28" s="248"/>
      <c r="K28" s="254"/>
      <c r="L28" s="254"/>
      <c r="M28" s="330" t="str">
        <f t="shared" si="4"/>
        <v/>
      </c>
      <c r="N28" s="305"/>
      <c r="O28" s="254"/>
      <c r="P28" s="331" t="str">
        <f t="shared" si="5"/>
        <v/>
      </c>
      <c r="Q28" s="254"/>
      <c r="R28" s="254"/>
      <c r="S28" s="254"/>
      <c r="T28" s="254"/>
      <c r="U28" s="304"/>
      <c r="V28" s="308"/>
    </row>
    <row r="29" spans="1:22" ht="75" customHeight="1">
      <c r="A29" s="258"/>
      <c r="B29" s="248"/>
      <c r="C29" s="248"/>
      <c r="D29" s="248"/>
      <c r="E29" s="307"/>
      <c r="F29" s="330" t="str">
        <f t="shared" si="3"/>
        <v/>
      </c>
      <c r="G29" s="255"/>
      <c r="H29" s="330"/>
      <c r="I29" s="255"/>
      <c r="J29" s="248"/>
      <c r="K29" s="254"/>
      <c r="L29" s="254"/>
      <c r="M29" s="330" t="str">
        <f t="shared" si="4"/>
        <v/>
      </c>
      <c r="N29" s="305"/>
      <c r="O29" s="254"/>
      <c r="P29" s="331" t="str">
        <f t="shared" si="5"/>
        <v/>
      </c>
      <c r="Q29" s="254"/>
      <c r="R29" s="254"/>
      <c r="S29" s="254"/>
      <c r="T29" s="254"/>
      <c r="U29" s="304"/>
      <c r="V29" s="308"/>
    </row>
    <row r="30" spans="1:22" ht="75" customHeight="1">
      <c r="A30" s="258"/>
      <c r="B30" s="248"/>
      <c r="C30" s="248"/>
      <c r="D30" s="248"/>
      <c r="E30" s="307"/>
      <c r="F30" s="330" t="str">
        <f t="shared" si="3"/>
        <v/>
      </c>
      <c r="G30" s="255"/>
      <c r="H30" s="330"/>
      <c r="I30" s="255"/>
      <c r="J30" s="248"/>
      <c r="K30" s="254"/>
      <c r="L30" s="254"/>
      <c r="M30" s="330" t="str">
        <f t="shared" si="4"/>
        <v/>
      </c>
      <c r="N30" s="305"/>
      <c r="O30" s="254"/>
      <c r="P30" s="331" t="str">
        <f t="shared" si="5"/>
        <v/>
      </c>
      <c r="Q30" s="254"/>
      <c r="R30" s="254"/>
      <c r="S30" s="254"/>
      <c r="T30" s="254"/>
      <c r="U30" s="304"/>
      <c r="V30" s="308"/>
    </row>
    <row r="31" spans="1:22" ht="75" customHeight="1">
      <c r="A31" s="258"/>
      <c r="B31" s="248"/>
      <c r="C31" s="248"/>
      <c r="D31" s="248"/>
      <c r="E31" s="307"/>
      <c r="F31" s="330" t="str">
        <f t="shared" si="3"/>
        <v/>
      </c>
      <c r="G31" s="255"/>
      <c r="H31" s="330"/>
      <c r="I31" s="255"/>
      <c r="J31" s="248"/>
      <c r="K31" s="254"/>
      <c r="L31" s="254"/>
      <c r="M31" s="330" t="str">
        <f t="shared" si="4"/>
        <v/>
      </c>
      <c r="N31" s="305"/>
      <c r="O31" s="254"/>
      <c r="P31" s="331" t="str">
        <f t="shared" si="5"/>
        <v/>
      </c>
      <c r="Q31" s="254"/>
      <c r="R31" s="254"/>
      <c r="S31" s="254"/>
      <c r="T31" s="254"/>
      <c r="U31" s="304"/>
      <c r="V31" s="308"/>
    </row>
    <row r="32" spans="1:22" ht="75" customHeight="1">
      <c r="A32" s="258"/>
      <c r="B32" s="248"/>
      <c r="C32" s="248"/>
      <c r="D32" s="248"/>
      <c r="E32" s="307"/>
      <c r="F32" s="330" t="str">
        <f t="shared" si="3"/>
        <v/>
      </c>
      <c r="G32" s="255"/>
      <c r="H32" s="330"/>
      <c r="I32" s="255"/>
      <c r="J32" s="248"/>
      <c r="K32" s="254"/>
      <c r="L32" s="254"/>
      <c r="M32" s="330" t="str">
        <f t="shared" si="4"/>
        <v/>
      </c>
      <c r="N32" s="305"/>
      <c r="O32" s="254"/>
      <c r="P32" s="331" t="str">
        <f t="shared" si="5"/>
        <v/>
      </c>
      <c r="Q32" s="254"/>
      <c r="R32" s="254"/>
      <c r="S32" s="254"/>
      <c r="T32" s="254"/>
      <c r="U32" s="304"/>
      <c r="V32" s="308"/>
    </row>
    <row r="33" spans="1:22" ht="75" customHeight="1">
      <c r="A33" s="258"/>
      <c r="B33" s="248"/>
      <c r="C33" s="248"/>
      <c r="D33" s="248"/>
      <c r="E33" s="307"/>
      <c r="F33" s="330" t="str">
        <f t="shared" si="3"/>
        <v/>
      </c>
      <c r="G33" s="255"/>
      <c r="H33" s="330"/>
      <c r="I33" s="255"/>
      <c r="J33" s="248"/>
      <c r="K33" s="254"/>
      <c r="L33" s="254"/>
      <c r="M33" s="330" t="str">
        <f t="shared" si="4"/>
        <v/>
      </c>
      <c r="N33" s="305"/>
      <c r="O33" s="254"/>
      <c r="P33" s="331" t="str">
        <f t="shared" si="5"/>
        <v/>
      </c>
      <c r="Q33" s="254"/>
      <c r="R33" s="254"/>
      <c r="S33" s="254"/>
      <c r="T33" s="254"/>
      <c r="U33" s="304"/>
      <c r="V33" s="308"/>
    </row>
    <row r="34" spans="1:22" ht="75" customHeight="1">
      <c r="A34" s="258"/>
      <c r="B34" s="248"/>
      <c r="C34" s="248"/>
      <c r="D34" s="248"/>
      <c r="E34" s="307"/>
      <c r="F34" s="330" t="str">
        <f t="shared" si="3"/>
        <v/>
      </c>
      <c r="G34" s="255"/>
      <c r="H34" s="330"/>
      <c r="I34" s="255"/>
      <c r="J34" s="248"/>
      <c r="K34" s="254"/>
      <c r="L34" s="254"/>
      <c r="M34" s="330" t="str">
        <f t="shared" si="4"/>
        <v/>
      </c>
      <c r="N34" s="305"/>
      <c r="O34" s="254"/>
      <c r="P34" s="331" t="str">
        <f t="shared" si="5"/>
        <v/>
      </c>
      <c r="Q34" s="254"/>
      <c r="R34" s="254"/>
      <c r="S34" s="254"/>
      <c r="T34" s="254"/>
      <c r="U34" s="304"/>
      <c r="V34" s="308"/>
    </row>
    <row r="35" spans="1:22" ht="30.65" customHeight="1">
      <c r="A35" s="258"/>
      <c r="B35" s="248"/>
      <c r="C35" s="248"/>
      <c r="D35" s="248"/>
      <c r="E35" s="307"/>
      <c r="F35" s="330" t="str">
        <f t="shared" si="3"/>
        <v/>
      </c>
      <c r="G35" s="255"/>
      <c r="H35" s="330"/>
      <c r="I35" s="255"/>
      <c r="J35" s="248"/>
      <c r="K35" s="254"/>
      <c r="L35" s="254"/>
      <c r="M35" s="330" t="str">
        <f t="shared" si="4"/>
        <v/>
      </c>
      <c r="N35" s="305"/>
      <c r="O35" s="254"/>
      <c r="P35" s="331" t="str">
        <f t="shared" si="5"/>
        <v/>
      </c>
      <c r="Q35" s="254"/>
      <c r="R35" s="254"/>
      <c r="S35" s="254"/>
      <c r="T35" s="254"/>
      <c r="U35" s="304"/>
      <c r="V35" s="308"/>
    </row>
    <row r="36" spans="1:22" ht="30.65" customHeight="1">
      <c r="A36" s="258"/>
      <c r="B36" s="248"/>
      <c r="C36" s="248"/>
      <c r="D36" s="248"/>
      <c r="E36" s="307"/>
      <c r="F36" s="330" t="str">
        <f t="shared" si="3"/>
        <v/>
      </c>
      <c r="G36" s="255"/>
      <c r="H36" s="330"/>
      <c r="I36" s="255"/>
      <c r="J36" s="248"/>
      <c r="K36" s="254"/>
      <c r="L36" s="254"/>
      <c r="M36" s="330" t="str">
        <f t="shared" si="4"/>
        <v/>
      </c>
      <c r="N36" s="305"/>
      <c r="O36" s="254"/>
      <c r="P36" s="331" t="str">
        <f t="shared" si="5"/>
        <v/>
      </c>
      <c r="Q36" s="254"/>
      <c r="R36" s="254"/>
      <c r="S36" s="254"/>
      <c r="T36" s="254"/>
      <c r="U36" s="304"/>
      <c r="V36" s="308"/>
    </row>
    <row r="37" spans="1:22" ht="30.65" customHeight="1">
      <c r="A37" s="258"/>
      <c r="B37" s="248"/>
      <c r="C37" s="248"/>
      <c r="D37" s="248"/>
      <c r="E37" s="307"/>
      <c r="F37" s="330" t="str">
        <f t="shared" si="3"/>
        <v/>
      </c>
      <c r="G37" s="255"/>
      <c r="H37" s="330"/>
      <c r="I37" s="255"/>
      <c r="J37" s="248"/>
      <c r="K37" s="254"/>
      <c r="L37" s="254"/>
      <c r="M37" s="330" t="str">
        <f t="shared" si="4"/>
        <v/>
      </c>
      <c r="N37" s="305"/>
      <c r="O37" s="254"/>
      <c r="P37" s="331" t="str">
        <f t="shared" si="5"/>
        <v/>
      </c>
      <c r="Q37" s="254"/>
      <c r="R37" s="254"/>
      <c r="S37" s="254"/>
      <c r="T37" s="254"/>
      <c r="U37" s="304"/>
      <c r="V37" s="308"/>
    </row>
    <row r="38" spans="1:22" ht="30.65" customHeight="1">
      <c r="A38" s="258"/>
      <c r="B38" s="248"/>
      <c r="C38" s="248"/>
      <c r="D38" s="248"/>
      <c r="E38" s="307"/>
      <c r="F38" s="330" t="str">
        <f t="shared" si="3"/>
        <v/>
      </c>
      <c r="G38" s="255"/>
      <c r="H38" s="330"/>
      <c r="I38" s="255"/>
      <c r="J38" s="248"/>
      <c r="K38" s="254"/>
      <c r="L38" s="254"/>
      <c r="M38" s="330" t="str">
        <f t="shared" si="4"/>
        <v/>
      </c>
      <c r="N38" s="305"/>
      <c r="O38" s="254"/>
      <c r="P38" s="331" t="str">
        <f t="shared" si="5"/>
        <v/>
      </c>
      <c r="Q38" s="254"/>
      <c r="R38" s="254"/>
      <c r="S38" s="254"/>
      <c r="T38" s="254"/>
      <c r="U38" s="304"/>
      <c r="V38" s="308"/>
    </row>
    <row r="39" spans="1:22" ht="30.65" customHeight="1">
      <c r="A39" s="258"/>
      <c r="B39" s="248"/>
      <c r="C39" s="248"/>
      <c r="D39" s="248"/>
      <c r="E39" s="307"/>
      <c r="F39" s="330" t="str">
        <f t="shared" si="3"/>
        <v/>
      </c>
      <c r="G39" s="255"/>
      <c r="H39" s="330"/>
      <c r="I39" s="255"/>
      <c r="J39" s="248"/>
      <c r="K39" s="254"/>
      <c r="L39" s="254"/>
      <c r="M39" s="330" t="str">
        <f t="shared" si="4"/>
        <v/>
      </c>
      <c r="N39" s="305"/>
      <c r="O39" s="254"/>
      <c r="P39" s="331" t="str">
        <f t="shared" si="5"/>
        <v/>
      </c>
      <c r="Q39" s="254"/>
      <c r="R39" s="254"/>
      <c r="S39" s="254"/>
      <c r="T39" s="254"/>
      <c r="U39" s="304"/>
      <c r="V39" s="308"/>
    </row>
    <row r="40" spans="1:22" ht="30.65" customHeight="1">
      <c r="A40" s="258"/>
      <c r="B40" s="248"/>
      <c r="C40" s="248"/>
      <c r="D40" s="248"/>
      <c r="E40" s="307"/>
      <c r="F40" s="330" t="str">
        <f t="shared" si="3"/>
        <v/>
      </c>
      <c r="G40" s="255"/>
      <c r="H40" s="330"/>
      <c r="I40" s="255"/>
      <c r="J40" s="248"/>
      <c r="K40" s="254"/>
      <c r="L40" s="254"/>
      <c r="M40" s="330" t="str">
        <f t="shared" si="4"/>
        <v/>
      </c>
      <c r="N40" s="305"/>
      <c r="O40" s="254"/>
      <c r="P40" s="331" t="str">
        <f t="shared" si="5"/>
        <v/>
      </c>
      <c r="Q40" s="254"/>
      <c r="R40" s="254"/>
      <c r="S40" s="254"/>
      <c r="T40" s="254"/>
      <c r="U40" s="304"/>
      <c r="V40" s="308"/>
    </row>
    <row r="41" spans="1:22" ht="30.65" customHeight="1">
      <c r="A41" s="258"/>
      <c r="B41" s="248"/>
      <c r="C41" s="248"/>
      <c r="D41" s="248"/>
      <c r="E41" s="307"/>
      <c r="F41" s="330" t="str">
        <f t="shared" si="3"/>
        <v/>
      </c>
      <c r="G41" s="255"/>
      <c r="H41" s="330"/>
      <c r="I41" s="255"/>
      <c r="J41" s="248"/>
      <c r="K41" s="254"/>
      <c r="L41" s="254"/>
      <c r="M41" s="330" t="str">
        <f t="shared" si="4"/>
        <v/>
      </c>
      <c r="N41" s="305"/>
      <c r="O41" s="254"/>
      <c r="P41" s="331" t="str">
        <f t="shared" si="5"/>
        <v/>
      </c>
      <c r="Q41" s="254"/>
      <c r="R41" s="254"/>
      <c r="S41" s="254"/>
      <c r="T41" s="254"/>
      <c r="U41" s="304"/>
      <c r="V41" s="308"/>
    </row>
    <row r="42" spans="1:22" ht="30.65" customHeight="1">
      <c r="A42" s="258"/>
      <c r="B42" s="248"/>
      <c r="C42" s="248"/>
      <c r="D42" s="248"/>
      <c r="E42" s="307"/>
      <c r="F42" s="330" t="str">
        <f t="shared" si="3"/>
        <v/>
      </c>
      <c r="G42" s="255"/>
      <c r="H42" s="330"/>
      <c r="I42" s="255"/>
      <c r="J42" s="248"/>
      <c r="K42" s="254"/>
      <c r="L42" s="254"/>
      <c r="M42" s="330" t="str">
        <f t="shared" si="4"/>
        <v/>
      </c>
      <c r="N42" s="305"/>
      <c r="O42" s="254"/>
      <c r="P42" s="331" t="str">
        <f t="shared" si="5"/>
        <v/>
      </c>
      <c r="Q42" s="254"/>
      <c r="R42" s="254"/>
      <c r="S42" s="254"/>
      <c r="T42" s="254"/>
      <c r="U42" s="304"/>
      <c r="V42" s="308"/>
    </row>
    <row r="43" spans="1:22" ht="30.65" customHeight="1">
      <c r="A43" s="258"/>
      <c r="B43" s="248"/>
      <c r="C43" s="248"/>
      <c r="D43" s="248"/>
      <c r="E43" s="307"/>
      <c r="F43" s="330" t="str">
        <f t="shared" si="3"/>
        <v/>
      </c>
      <c r="G43" s="255"/>
      <c r="H43" s="330"/>
      <c r="I43" s="255"/>
      <c r="J43" s="248"/>
      <c r="K43" s="254"/>
      <c r="L43" s="254"/>
      <c r="M43" s="330" t="str">
        <f t="shared" si="4"/>
        <v/>
      </c>
      <c r="N43" s="305"/>
      <c r="O43" s="254"/>
      <c r="P43" s="331" t="str">
        <f t="shared" si="5"/>
        <v/>
      </c>
      <c r="Q43" s="254"/>
      <c r="R43" s="254"/>
      <c r="S43" s="254"/>
      <c r="T43" s="254"/>
      <c r="U43" s="304"/>
      <c r="V43" s="308"/>
    </row>
    <row r="44" spans="1:22" ht="30.65" customHeight="1">
      <c r="A44" s="258"/>
      <c r="B44" s="248"/>
      <c r="C44" s="248"/>
      <c r="D44" s="248"/>
      <c r="E44" s="307"/>
      <c r="F44" s="330" t="str">
        <f t="shared" si="3"/>
        <v/>
      </c>
      <c r="G44" s="255"/>
      <c r="H44" s="330"/>
      <c r="I44" s="255"/>
      <c r="J44" s="248"/>
      <c r="K44" s="254"/>
      <c r="L44" s="254"/>
      <c r="M44" s="330" t="str">
        <f t="shared" si="4"/>
        <v/>
      </c>
      <c r="N44" s="305"/>
      <c r="O44" s="254"/>
      <c r="P44" s="331" t="str">
        <f t="shared" si="5"/>
        <v/>
      </c>
      <c r="Q44" s="254"/>
      <c r="R44" s="254"/>
      <c r="S44" s="254"/>
      <c r="T44" s="254"/>
      <c r="U44" s="304"/>
      <c r="V44" s="308"/>
    </row>
    <row r="45" spans="1:22" ht="30.65" customHeight="1">
      <c r="A45" s="258"/>
      <c r="B45" s="248"/>
      <c r="C45" s="248"/>
      <c r="D45" s="248"/>
      <c r="E45" s="307"/>
      <c r="F45" s="330" t="str">
        <f t="shared" si="3"/>
        <v/>
      </c>
      <c r="G45" s="255"/>
      <c r="H45" s="330"/>
      <c r="I45" s="255"/>
      <c r="J45" s="248"/>
      <c r="K45" s="254"/>
      <c r="L45" s="254"/>
      <c r="M45" s="330" t="str">
        <f t="shared" si="4"/>
        <v/>
      </c>
      <c r="N45" s="305"/>
      <c r="O45" s="254"/>
      <c r="P45" s="331" t="str">
        <f t="shared" si="5"/>
        <v/>
      </c>
      <c r="Q45" s="254"/>
      <c r="R45" s="254"/>
      <c r="S45" s="254"/>
      <c r="T45" s="254"/>
      <c r="U45" s="304"/>
      <c r="V45" s="308"/>
    </row>
    <row r="46" spans="1:22" ht="30.65" customHeight="1">
      <c r="A46" s="258"/>
      <c r="B46" s="248"/>
      <c r="C46" s="248"/>
      <c r="D46" s="248"/>
      <c r="E46" s="307"/>
      <c r="F46" s="330" t="str">
        <f t="shared" si="3"/>
        <v/>
      </c>
      <c r="G46" s="255"/>
      <c r="H46" s="330"/>
      <c r="I46" s="255"/>
      <c r="J46" s="248"/>
      <c r="K46" s="254"/>
      <c r="L46" s="254"/>
      <c r="M46" s="330" t="str">
        <f t="shared" si="4"/>
        <v/>
      </c>
      <c r="N46" s="305"/>
      <c r="O46" s="254"/>
      <c r="P46" s="331" t="str">
        <f t="shared" si="5"/>
        <v/>
      </c>
      <c r="Q46" s="254"/>
      <c r="R46" s="254"/>
      <c r="S46" s="254"/>
      <c r="T46" s="254"/>
      <c r="U46" s="304"/>
      <c r="V46" s="308"/>
    </row>
    <row r="47" spans="1:22" ht="30.65" customHeight="1">
      <c r="A47" s="258"/>
      <c r="B47" s="248"/>
      <c r="C47" s="248"/>
      <c r="D47" s="248"/>
      <c r="E47" s="307"/>
      <c r="F47" s="330" t="str">
        <f t="shared" si="3"/>
        <v/>
      </c>
      <c r="G47" s="255"/>
      <c r="H47" s="330"/>
      <c r="I47" s="255"/>
      <c r="J47" s="248"/>
      <c r="K47" s="254"/>
      <c r="L47" s="254"/>
      <c r="M47" s="330" t="str">
        <f t="shared" si="4"/>
        <v/>
      </c>
      <c r="N47" s="305"/>
      <c r="O47" s="254"/>
      <c r="P47" s="331" t="str">
        <f t="shared" si="5"/>
        <v/>
      </c>
      <c r="Q47" s="254"/>
      <c r="R47" s="254"/>
      <c r="S47" s="254"/>
      <c r="T47" s="254"/>
      <c r="U47" s="304"/>
      <c r="V47" s="308"/>
    </row>
    <row r="48" spans="1:22" ht="30.65" customHeight="1">
      <c r="A48" s="258"/>
      <c r="B48" s="248"/>
      <c r="C48" s="248"/>
      <c r="D48" s="248"/>
      <c r="E48" s="307"/>
      <c r="F48" s="330" t="str">
        <f t="shared" si="3"/>
        <v/>
      </c>
      <c r="G48" s="255"/>
      <c r="H48" s="330"/>
      <c r="I48" s="255"/>
      <c r="J48" s="248"/>
      <c r="K48" s="254"/>
      <c r="L48" s="254"/>
      <c r="M48" s="330" t="str">
        <f t="shared" si="4"/>
        <v/>
      </c>
      <c r="N48" s="305"/>
      <c r="O48" s="254"/>
      <c r="P48" s="331" t="str">
        <f t="shared" si="5"/>
        <v/>
      </c>
      <c r="Q48" s="254"/>
      <c r="R48" s="254"/>
      <c r="S48" s="254"/>
      <c r="T48" s="254"/>
      <c r="U48" s="304"/>
      <c r="V48" s="308"/>
    </row>
    <row r="49" spans="1:22" ht="30.65" customHeight="1">
      <c r="A49" s="258"/>
      <c r="B49" s="248"/>
      <c r="C49" s="248"/>
      <c r="D49" s="248"/>
      <c r="E49" s="307"/>
      <c r="F49" s="330" t="str">
        <f t="shared" si="3"/>
        <v/>
      </c>
      <c r="G49" s="255"/>
      <c r="H49" s="330"/>
      <c r="I49" s="255"/>
      <c r="J49" s="248"/>
      <c r="K49" s="254"/>
      <c r="L49" s="254"/>
      <c r="M49" s="330" t="str">
        <f t="shared" si="4"/>
        <v/>
      </c>
      <c r="N49" s="305"/>
      <c r="O49" s="254"/>
      <c r="P49" s="331" t="str">
        <f t="shared" si="5"/>
        <v/>
      </c>
      <c r="Q49" s="254"/>
      <c r="R49" s="254"/>
      <c r="S49" s="254"/>
      <c r="T49" s="254"/>
      <c r="U49" s="304"/>
      <c r="V49" s="308"/>
    </row>
    <row r="50" spans="1:22" ht="30.65" customHeight="1">
      <c r="A50" s="258"/>
      <c r="B50" s="248"/>
      <c r="C50" s="248"/>
      <c r="D50" s="248"/>
      <c r="E50" s="307"/>
      <c r="F50" s="330" t="str">
        <f t="shared" si="3"/>
        <v/>
      </c>
      <c r="G50" s="255"/>
      <c r="H50" s="330"/>
      <c r="I50" s="255"/>
      <c r="J50" s="248"/>
      <c r="K50" s="254"/>
      <c r="L50" s="254"/>
      <c r="M50" s="330" t="str">
        <f t="shared" si="4"/>
        <v/>
      </c>
      <c r="N50" s="305"/>
      <c r="O50" s="254"/>
      <c r="P50" s="331" t="str">
        <f t="shared" si="5"/>
        <v/>
      </c>
      <c r="Q50" s="254"/>
      <c r="R50" s="254"/>
      <c r="S50" s="254"/>
      <c r="T50" s="254"/>
      <c r="U50" s="304"/>
      <c r="V50" s="308"/>
    </row>
    <row r="51" spans="1:22" ht="30.65" customHeight="1">
      <c r="A51" s="258"/>
      <c r="B51" s="248"/>
      <c r="C51" s="248"/>
      <c r="D51" s="248"/>
      <c r="E51" s="307"/>
      <c r="F51" s="330" t="str">
        <f t="shared" si="3"/>
        <v/>
      </c>
      <c r="G51" s="255"/>
      <c r="H51" s="330"/>
      <c r="I51" s="255"/>
      <c r="J51" s="248"/>
      <c r="K51" s="254"/>
      <c r="L51" s="254"/>
      <c r="M51" s="330" t="str">
        <f t="shared" si="4"/>
        <v/>
      </c>
      <c r="N51" s="305"/>
      <c r="O51" s="254"/>
      <c r="P51" s="331" t="str">
        <f t="shared" si="5"/>
        <v/>
      </c>
      <c r="Q51" s="254"/>
      <c r="R51" s="254"/>
      <c r="S51" s="254"/>
      <c r="T51" s="254"/>
      <c r="U51" s="304"/>
      <c r="V51" s="308"/>
    </row>
    <row r="52" spans="1:22" ht="30.65" customHeight="1">
      <c r="A52" s="258"/>
      <c r="B52" s="248"/>
      <c r="C52" s="248"/>
      <c r="D52" s="248"/>
      <c r="E52" s="307"/>
      <c r="F52" s="330" t="str">
        <f t="shared" si="3"/>
        <v/>
      </c>
      <c r="G52" s="255"/>
      <c r="H52" s="330"/>
      <c r="I52" s="255"/>
      <c r="J52" s="248"/>
      <c r="K52" s="254"/>
      <c r="L52" s="254"/>
      <c r="M52" s="330" t="str">
        <f t="shared" si="4"/>
        <v/>
      </c>
      <c r="N52" s="305"/>
      <c r="O52" s="254"/>
      <c r="P52" s="331" t="str">
        <f t="shared" si="5"/>
        <v/>
      </c>
      <c r="Q52" s="254"/>
      <c r="R52" s="254"/>
      <c r="S52" s="254"/>
      <c r="T52" s="254"/>
      <c r="U52" s="304"/>
      <c r="V52" s="308"/>
    </row>
    <row r="53" spans="1:22" ht="30.65" customHeight="1">
      <c r="A53" s="258"/>
      <c r="B53" s="248"/>
      <c r="C53" s="248"/>
      <c r="D53" s="248"/>
      <c r="E53" s="307"/>
      <c r="F53" s="330" t="str">
        <f t="shared" si="3"/>
        <v/>
      </c>
      <c r="G53" s="255"/>
      <c r="H53" s="330"/>
      <c r="I53" s="255"/>
      <c r="J53" s="248"/>
      <c r="K53" s="254"/>
      <c r="L53" s="254"/>
      <c r="M53" s="330" t="str">
        <f t="shared" si="4"/>
        <v/>
      </c>
      <c r="N53" s="305"/>
      <c r="O53" s="254"/>
      <c r="P53" s="331" t="str">
        <f t="shared" si="5"/>
        <v/>
      </c>
      <c r="Q53" s="254"/>
      <c r="R53" s="254"/>
      <c r="S53" s="254"/>
      <c r="T53" s="254"/>
      <c r="U53" s="304"/>
      <c r="V53" s="308"/>
    </row>
    <row r="54" spans="1:22" ht="30.65" customHeight="1">
      <c r="A54" s="258"/>
      <c r="B54" s="248"/>
      <c r="C54" s="248"/>
      <c r="D54" s="248"/>
      <c r="E54" s="307"/>
      <c r="F54" s="330" t="str">
        <f t="shared" si="3"/>
        <v/>
      </c>
      <c r="G54" s="255"/>
      <c r="H54" s="330"/>
      <c r="I54" s="255"/>
      <c r="J54" s="248"/>
      <c r="K54" s="254"/>
      <c r="L54" s="254"/>
      <c r="M54" s="330" t="str">
        <f t="shared" si="4"/>
        <v/>
      </c>
      <c r="N54" s="305"/>
      <c r="O54" s="254"/>
      <c r="P54" s="331" t="str">
        <f t="shared" si="5"/>
        <v/>
      </c>
      <c r="Q54" s="254"/>
      <c r="R54" s="254"/>
      <c r="S54" s="254"/>
      <c r="T54" s="254"/>
      <c r="U54" s="304"/>
      <c r="V54" s="308"/>
    </row>
    <row r="55" spans="1:22" ht="30.65" customHeight="1">
      <c r="A55" s="258"/>
      <c r="B55" s="248"/>
      <c r="C55" s="248"/>
      <c r="D55" s="248"/>
      <c r="E55" s="307"/>
      <c r="F55" s="330" t="str">
        <f t="shared" si="3"/>
        <v/>
      </c>
      <c r="G55" s="255"/>
      <c r="H55" s="330"/>
      <c r="I55" s="255"/>
      <c r="J55" s="248"/>
      <c r="K55" s="254"/>
      <c r="L55" s="254"/>
      <c r="M55" s="330" t="str">
        <f t="shared" si="4"/>
        <v/>
      </c>
      <c r="N55" s="305"/>
      <c r="O55" s="254"/>
      <c r="P55" s="331" t="str">
        <f t="shared" si="5"/>
        <v/>
      </c>
      <c r="Q55" s="254"/>
      <c r="R55" s="254"/>
      <c r="S55" s="254"/>
      <c r="T55" s="254"/>
      <c r="U55" s="304"/>
      <c r="V55" s="308"/>
    </row>
    <row r="56" spans="1:22" ht="30.65" customHeight="1">
      <c r="A56" s="258"/>
      <c r="B56" s="248"/>
      <c r="C56" s="248"/>
      <c r="D56" s="248"/>
      <c r="E56" s="307"/>
      <c r="F56" s="330" t="str">
        <f t="shared" si="3"/>
        <v/>
      </c>
      <c r="G56" s="255"/>
      <c r="H56" s="330"/>
      <c r="I56" s="255"/>
      <c r="J56" s="248"/>
      <c r="K56" s="254"/>
      <c r="L56" s="254"/>
      <c r="M56" s="330" t="str">
        <f t="shared" si="4"/>
        <v/>
      </c>
      <c r="N56" s="305"/>
      <c r="O56" s="254"/>
      <c r="P56" s="331" t="str">
        <f t="shared" si="5"/>
        <v/>
      </c>
      <c r="Q56" s="254"/>
      <c r="R56" s="254"/>
      <c r="S56" s="254"/>
      <c r="T56" s="254"/>
      <c r="U56" s="304"/>
      <c r="V56" s="308"/>
    </row>
    <row r="57" spans="1:22" ht="30.65" customHeight="1">
      <c r="A57" s="258"/>
      <c r="B57" s="248"/>
      <c r="C57" s="248"/>
      <c r="D57" s="248"/>
      <c r="E57" s="307"/>
      <c r="F57" s="330" t="str">
        <f t="shared" si="3"/>
        <v/>
      </c>
      <c r="G57" s="255"/>
      <c r="H57" s="330"/>
      <c r="I57" s="255"/>
      <c r="J57" s="248"/>
      <c r="K57" s="254"/>
      <c r="L57" s="254"/>
      <c r="M57" s="330" t="str">
        <f t="shared" si="4"/>
        <v/>
      </c>
      <c r="N57" s="305"/>
      <c r="O57" s="254"/>
      <c r="P57" s="331" t="str">
        <f t="shared" si="5"/>
        <v/>
      </c>
      <c r="Q57" s="254"/>
      <c r="R57" s="254"/>
      <c r="S57" s="254"/>
      <c r="T57" s="254"/>
      <c r="U57" s="304"/>
      <c r="V57" s="308"/>
    </row>
    <row r="58" spans="1:22" ht="30.65" customHeight="1">
      <c r="A58" s="258"/>
      <c r="B58" s="248"/>
      <c r="C58" s="248"/>
      <c r="D58" s="248"/>
      <c r="E58" s="307"/>
      <c r="F58" s="330" t="str">
        <f t="shared" si="3"/>
        <v/>
      </c>
      <c r="G58" s="255"/>
      <c r="H58" s="330"/>
      <c r="I58" s="255"/>
      <c r="J58" s="248"/>
      <c r="K58" s="254"/>
      <c r="L58" s="254"/>
      <c r="M58" s="330" t="str">
        <f t="shared" si="4"/>
        <v/>
      </c>
      <c r="N58" s="305"/>
      <c r="O58" s="254"/>
      <c r="P58" s="331" t="str">
        <f t="shared" si="5"/>
        <v/>
      </c>
      <c r="Q58" s="254"/>
      <c r="R58" s="254"/>
      <c r="S58" s="254"/>
      <c r="T58" s="254"/>
      <c r="U58" s="304"/>
      <c r="V58" s="308"/>
    </row>
    <row r="59" spans="1:22" ht="30.65" customHeight="1">
      <c r="A59" s="258"/>
      <c r="B59" s="248"/>
      <c r="C59" s="248"/>
      <c r="D59" s="248"/>
      <c r="E59" s="307"/>
      <c r="F59" s="330" t="str">
        <f t="shared" si="3"/>
        <v/>
      </c>
      <c r="G59" s="255"/>
      <c r="H59" s="330"/>
      <c r="I59" s="255"/>
      <c r="J59" s="248"/>
      <c r="K59" s="254"/>
      <c r="L59" s="254"/>
      <c r="M59" s="330" t="str">
        <f t="shared" si="4"/>
        <v/>
      </c>
      <c r="N59" s="305"/>
      <c r="O59" s="254"/>
      <c r="P59" s="331" t="str">
        <f t="shared" si="5"/>
        <v/>
      </c>
      <c r="Q59" s="254"/>
      <c r="R59" s="254"/>
      <c r="S59" s="254"/>
      <c r="T59" s="254"/>
      <c r="U59" s="304"/>
      <c r="V59" s="308"/>
    </row>
    <row r="60" spans="1:22" ht="30.65" customHeight="1">
      <c r="A60" s="258"/>
      <c r="B60" s="248"/>
      <c r="C60" s="248"/>
      <c r="D60" s="248"/>
      <c r="E60" s="307"/>
      <c r="F60" s="330" t="str">
        <f t="shared" si="3"/>
        <v/>
      </c>
      <c r="G60" s="255"/>
      <c r="H60" s="330"/>
      <c r="I60" s="255"/>
      <c r="J60" s="248"/>
      <c r="K60" s="254"/>
      <c r="L60" s="254"/>
      <c r="M60" s="330" t="str">
        <f t="shared" si="4"/>
        <v/>
      </c>
      <c r="N60" s="305"/>
      <c r="O60" s="254"/>
      <c r="P60" s="331" t="str">
        <f t="shared" si="5"/>
        <v/>
      </c>
      <c r="Q60" s="254"/>
      <c r="R60" s="254"/>
      <c r="S60" s="254"/>
      <c r="T60" s="254"/>
      <c r="U60" s="304"/>
      <c r="V60" s="308"/>
    </row>
    <row r="61" spans="1:22" ht="30.65" customHeight="1">
      <c r="A61" s="258"/>
      <c r="B61" s="248"/>
      <c r="C61" s="248"/>
      <c r="D61" s="248"/>
      <c r="E61" s="307"/>
      <c r="F61" s="330" t="str">
        <f t="shared" si="3"/>
        <v/>
      </c>
      <c r="G61" s="255"/>
      <c r="H61" s="330"/>
      <c r="I61" s="255"/>
      <c r="J61" s="248"/>
      <c r="K61" s="254"/>
      <c r="L61" s="254"/>
      <c r="M61" s="330" t="str">
        <f t="shared" si="4"/>
        <v/>
      </c>
      <c r="N61" s="305"/>
      <c r="O61" s="254"/>
      <c r="P61" s="331" t="str">
        <f t="shared" si="5"/>
        <v/>
      </c>
      <c r="Q61" s="254"/>
      <c r="R61" s="254"/>
      <c r="S61" s="254"/>
      <c r="T61" s="254"/>
      <c r="U61" s="304"/>
      <c r="V61" s="308"/>
    </row>
    <row r="62" spans="1:22" ht="30.65" customHeight="1">
      <c r="A62" s="258"/>
      <c r="B62" s="248"/>
      <c r="C62" s="248"/>
      <c r="D62" s="248"/>
      <c r="E62" s="307"/>
      <c r="F62" s="330" t="str">
        <f t="shared" si="3"/>
        <v/>
      </c>
      <c r="G62" s="255"/>
      <c r="H62" s="330"/>
      <c r="I62" s="255"/>
      <c r="J62" s="248"/>
      <c r="K62" s="254"/>
      <c r="L62" s="254"/>
      <c r="M62" s="330" t="str">
        <f t="shared" si="4"/>
        <v/>
      </c>
      <c r="N62" s="305"/>
      <c r="O62" s="254"/>
      <c r="P62" s="331" t="str">
        <f t="shared" si="5"/>
        <v/>
      </c>
      <c r="Q62" s="254"/>
      <c r="R62" s="254"/>
      <c r="S62" s="254"/>
      <c r="T62" s="254"/>
      <c r="U62" s="304"/>
      <c r="V62" s="308"/>
    </row>
    <row r="63" spans="1:22" ht="30.65" customHeight="1">
      <c r="A63" s="258"/>
      <c r="B63" s="248"/>
      <c r="C63" s="248"/>
      <c r="D63" s="248"/>
      <c r="E63" s="307"/>
      <c r="F63" s="330" t="str">
        <f t="shared" si="3"/>
        <v/>
      </c>
      <c r="G63" s="255"/>
      <c r="H63" s="330"/>
      <c r="I63" s="255"/>
      <c r="J63" s="248"/>
      <c r="K63" s="254"/>
      <c r="L63" s="254"/>
      <c r="M63" s="330" t="str">
        <f t="shared" si="4"/>
        <v/>
      </c>
      <c r="N63" s="305"/>
      <c r="O63" s="254"/>
      <c r="P63" s="331" t="str">
        <f t="shared" si="5"/>
        <v/>
      </c>
      <c r="Q63" s="254"/>
      <c r="R63" s="254"/>
      <c r="S63" s="254"/>
      <c r="T63" s="254"/>
      <c r="U63" s="304"/>
      <c r="V63" s="308"/>
    </row>
    <row r="64" spans="1:22" ht="30.65" customHeight="1">
      <c r="A64" s="258"/>
      <c r="B64" s="248"/>
      <c r="C64" s="248"/>
      <c r="D64" s="248"/>
      <c r="E64" s="307"/>
      <c r="F64" s="330" t="str">
        <f t="shared" si="3"/>
        <v/>
      </c>
      <c r="G64" s="255"/>
      <c r="H64" s="330"/>
      <c r="I64" s="255"/>
      <c r="J64" s="248"/>
      <c r="K64" s="254"/>
      <c r="L64" s="254"/>
      <c r="M64" s="330" t="str">
        <f t="shared" si="4"/>
        <v/>
      </c>
      <c r="N64" s="305"/>
      <c r="O64" s="254"/>
      <c r="P64" s="331" t="str">
        <f t="shared" si="5"/>
        <v/>
      </c>
      <c r="Q64" s="254"/>
      <c r="R64" s="254"/>
      <c r="S64" s="254"/>
      <c r="T64" s="254"/>
      <c r="U64" s="304"/>
      <c r="V64" s="308"/>
    </row>
    <row r="65" spans="1:22" ht="30.65" customHeight="1">
      <c r="A65" s="258"/>
      <c r="B65" s="248"/>
      <c r="C65" s="248"/>
      <c r="D65" s="248"/>
      <c r="E65" s="307"/>
      <c r="F65" s="330" t="str">
        <f t="shared" si="3"/>
        <v/>
      </c>
      <c r="G65" s="255"/>
      <c r="H65" s="330"/>
      <c r="I65" s="255"/>
      <c r="J65" s="248"/>
      <c r="K65" s="254"/>
      <c r="L65" s="254"/>
      <c r="M65" s="330" t="str">
        <f t="shared" si="4"/>
        <v/>
      </c>
      <c r="N65" s="305"/>
      <c r="O65" s="254"/>
      <c r="P65" s="331" t="str">
        <f t="shared" si="5"/>
        <v/>
      </c>
      <c r="Q65" s="254"/>
      <c r="R65" s="254"/>
      <c r="S65" s="254"/>
      <c r="T65" s="254"/>
      <c r="U65" s="304"/>
      <c r="V65" s="308"/>
    </row>
    <row r="66" spans="1:22" ht="30.65" customHeight="1">
      <c r="A66" s="258"/>
      <c r="B66" s="248"/>
      <c r="C66" s="248"/>
      <c r="D66" s="248"/>
      <c r="E66" s="307"/>
      <c r="F66" s="330" t="str">
        <f t="shared" si="3"/>
        <v/>
      </c>
      <c r="G66" s="255"/>
      <c r="H66" s="330"/>
      <c r="I66" s="255"/>
      <c r="J66" s="248"/>
      <c r="K66" s="254"/>
      <c r="L66" s="254"/>
      <c r="M66" s="330" t="str">
        <f t="shared" si="4"/>
        <v/>
      </c>
      <c r="N66" s="305"/>
      <c r="O66" s="254"/>
      <c r="P66" s="331" t="str">
        <f t="shared" si="5"/>
        <v/>
      </c>
      <c r="Q66" s="254"/>
      <c r="R66" s="254"/>
      <c r="S66" s="254"/>
      <c r="T66" s="254"/>
      <c r="U66" s="304"/>
      <c r="V66" s="308"/>
    </row>
    <row r="67" spans="1:22" ht="30.65" customHeight="1">
      <c r="A67" s="258"/>
      <c r="B67" s="248"/>
      <c r="C67" s="248"/>
      <c r="D67" s="248"/>
      <c r="E67" s="307"/>
      <c r="F67" s="330" t="str">
        <f t="shared" si="3"/>
        <v/>
      </c>
      <c r="G67" s="255"/>
      <c r="H67" s="330"/>
      <c r="I67" s="255"/>
      <c r="J67" s="248"/>
      <c r="K67" s="254"/>
      <c r="L67" s="254"/>
      <c r="M67" s="330" t="str">
        <f t="shared" si="4"/>
        <v/>
      </c>
      <c r="N67" s="305"/>
      <c r="O67" s="254"/>
      <c r="P67" s="331" t="str">
        <f t="shared" si="5"/>
        <v/>
      </c>
      <c r="Q67" s="254"/>
      <c r="R67" s="254"/>
      <c r="S67" s="254"/>
      <c r="T67" s="254"/>
      <c r="U67" s="304"/>
      <c r="V67" s="308"/>
    </row>
    <row r="68" spans="1:22" ht="30.65" customHeight="1">
      <c r="A68" s="258"/>
      <c r="B68" s="248"/>
      <c r="C68" s="248"/>
      <c r="D68" s="248"/>
      <c r="E68" s="307"/>
      <c r="F68" s="330" t="str">
        <f t="shared" si="3"/>
        <v/>
      </c>
      <c r="G68" s="255"/>
      <c r="H68" s="330"/>
      <c r="I68" s="255"/>
      <c r="J68" s="248"/>
      <c r="K68" s="254"/>
      <c r="L68" s="254"/>
      <c r="M68" s="330" t="str">
        <f t="shared" si="4"/>
        <v/>
      </c>
      <c r="N68" s="305"/>
      <c r="O68" s="254"/>
      <c r="P68" s="331" t="str">
        <f t="shared" si="5"/>
        <v/>
      </c>
      <c r="Q68" s="254"/>
      <c r="R68" s="254"/>
      <c r="S68" s="254"/>
      <c r="T68" s="254"/>
      <c r="U68" s="304"/>
      <c r="V68" s="308"/>
    </row>
    <row r="69" spans="1:22" ht="30.65" customHeight="1">
      <c r="A69" s="258"/>
      <c r="B69" s="248"/>
      <c r="C69" s="248"/>
      <c r="D69" s="248"/>
      <c r="E69" s="307"/>
      <c r="F69" s="330" t="str">
        <f t="shared" si="3"/>
        <v/>
      </c>
      <c r="G69" s="255"/>
      <c r="H69" s="330"/>
      <c r="I69" s="255"/>
      <c r="J69" s="248"/>
      <c r="K69" s="254"/>
      <c r="L69" s="254"/>
      <c r="M69" s="330" t="str">
        <f t="shared" si="4"/>
        <v/>
      </c>
      <c r="N69" s="305"/>
      <c r="O69" s="254"/>
      <c r="P69" s="331" t="str">
        <f t="shared" si="5"/>
        <v/>
      </c>
      <c r="Q69" s="254"/>
      <c r="R69" s="254"/>
      <c r="S69" s="254"/>
      <c r="T69" s="254"/>
      <c r="U69" s="304"/>
      <c r="V69" s="308"/>
    </row>
    <row r="70" spans="1:22" ht="30.65" customHeight="1">
      <c r="A70" s="258"/>
      <c r="B70" s="248"/>
      <c r="C70" s="248"/>
      <c r="D70" s="248"/>
      <c r="E70" s="307"/>
      <c r="F70" s="330" t="str">
        <f t="shared" si="3"/>
        <v/>
      </c>
      <c r="G70" s="255"/>
      <c r="H70" s="330"/>
      <c r="I70" s="255"/>
      <c r="J70" s="248"/>
      <c r="K70" s="254"/>
      <c r="L70" s="254"/>
      <c r="M70" s="330" t="str">
        <f t="shared" si="4"/>
        <v/>
      </c>
      <c r="N70" s="305"/>
      <c r="O70" s="254"/>
      <c r="P70" s="331" t="str">
        <f t="shared" si="5"/>
        <v/>
      </c>
      <c r="Q70" s="254"/>
      <c r="R70" s="254"/>
      <c r="S70" s="254"/>
      <c r="T70" s="254"/>
      <c r="U70" s="304"/>
      <c r="V70" s="308"/>
    </row>
    <row r="71" spans="1:22" ht="30.65" customHeight="1">
      <c r="A71" s="258"/>
      <c r="B71" s="248"/>
      <c r="C71" s="248"/>
      <c r="D71" s="248"/>
      <c r="E71" s="307"/>
      <c r="F71" s="330" t="str">
        <f t="shared" si="3"/>
        <v/>
      </c>
      <c r="G71" s="255"/>
      <c r="H71" s="330"/>
      <c r="I71" s="255"/>
      <c r="J71" s="248"/>
      <c r="K71" s="254"/>
      <c r="L71" s="254"/>
      <c r="M71" s="330" t="str">
        <f t="shared" si="4"/>
        <v/>
      </c>
      <c r="N71" s="305"/>
      <c r="O71" s="254"/>
      <c r="P71" s="331" t="str">
        <f t="shared" si="5"/>
        <v/>
      </c>
      <c r="Q71" s="254"/>
      <c r="R71" s="254"/>
      <c r="S71" s="254"/>
      <c r="T71" s="254"/>
      <c r="U71" s="304"/>
      <c r="V71" s="308"/>
    </row>
    <row r="72" spans="1:22" ht="30.65" customHeight="1">
      <c r="A72" s="258"/>
      <c r="B72" s="248"/>
      <c r="C72" s="248"/>
      <c r="D72" s="248"/>
      <c r="E72" s="307"/>
      <c r="F72" s="330" t="str">
        <f t="shared" si="3"/>
        <v/>
      </c>
      <c r="G72" s="255"/>
      <c r="H72" s="330"/>
      <c r="I72" s="255"/>
      <c r="J72" s="248"/>
      <c r="K72" s="254"/>
      <c r="L72" s="254"/>
      <c r="M72" s="330" t="str">
        <f t="shared" si="4"/>
        <v/>
      </c>
      <c r="N72" s="305"/>
      <c r="O72" s="254"/>
      <c r="P72" s="331" t="str">
        <f t="shared" si="5"/>
        <v/>
      </c>
      <c r="Q72" s="254"/>
      <c r="R72" s="254"/>
      <c r="S72" s="254"/>
      <c r="T72" s="254"/>
      <c r="U72" s="304"/>
      <c r="V72" s="308"/>
    </row>
    <row r="73" spans="1:22" ht="30.65" customHeight="1">
      <c r="A73" s="258"/>
      <c r="B73" s="248"/>
      <c r="C73" s="248"/>
      <c r="D73" s="248"/>
      <c r="E73" s="307"/>
      <c r="F73" s="330" t="str">
        <f t="shared" si="3"/>
        <v/>
      </c>
      <c r="G73" s="255"/>
      <c r="H73" s="330"/>
      <c r="I73" s="255"/>
      <c r="J73" s="248"/>
      <c r="K73" s="254"/>
      <c r="L73" s="254"/>
      <c r="M73" s="330" t="str">
        <f t="shared" si="4"/>
        <v/>
      </c>
      <c r="N73" s="305"/>
      <c r="O73" s="254"/>
      <c r="P73" s="331" t="str">
        <f t="shared" si="5"/>
        <v/>
      </c>
      <c r="Q73" s="254"/>
      <c r="R73" s="254"/>
      <c r="S73" s="254"/>
      <c r="T73" s="254"/>
      <c r="U73" s="304"/>
      <c r="V73" s="308"/>
    </row>
    <row r="74" spans="1:22" ht="30.65" customHeight="1">
      <c r="A74" s="258"/>
      <c r="B74" s="248"/>
      <c r="C74" s="248"/>
      <c r="D74" s="248"/>
      <c r="E74" s="307"/>
      <c r="F74" s="330" t="str">
        <f t="shared" si="3"/>
        <v/>
      </c>
      <c r="G74" s="255"/>
      <c r="H74" s="330"/>
      <c r="I74" s="255"/>
      <c r="J74" s="248"/>
      <c r="K74" s="254"/>
      <c r="L74" s="254"/>
      <c r="M74" s="330" t="str">
        <f t="shared" si="4"/>
        <v/>
      </c>
      <c r="N74" s="305"/>
      <c r="O74" s="254"/>
      <c r="P74" s="331" t="str">
        <f t="shared" si="5"/>
        <v/>
      </c>
      <c r="Q74" s="254"/>
      <c r="R74" s="254"/>
      <c r="S74" s="254"/>
      <c r="T74" s="254"/>
      <c r="U74" s="304"/>
      <c r="V74" s="308"/>
    </row>
    <row r="75" spans="1:22" ht="30.65" customHeight="1">
      <c r="A75" s="258"/>
      <c r="B75" s="248"/>
      <c r="C75" s="248"/>
      <c r="D75" s="248"/>
      <c r="E75" s="307"/>
      <c r="F75" s="330" t="str">
        <f t="shared" ref="F75:F138" si="6">IF(E75="","",E75+28)</f>
        <v/>
      </c>
      <c r="G75" s="255"/>
      <c r="H75" s="330"/>
      <c r="I75" s="255"/>
      <c r="J75" s="248"/>
      <c r="K75" s="254"/>
      <c r="L75" s="254"/>
      <c r="M75" s="330" t="str">
        <f t="shared" ref="M75:M138" si="7">IF(I75="","",I75+42)</f>
        <v/>
      </c>
      <c r="N75" s="305"/>
      <c r="O75" s="254"/>
      <c r="P75" s="331" t="str">
        <f t="shared" ref="P75:P138" si="8">IF(G75="","",IF(G75&lt;F75,"YES","NO"))</f>
        <v/>
      </c>
      <c r="Q75" s="254"/>
      <c r="R75" s="254"/>
      <c r="S75" s="254"/>
      <c r="T75" s="254"/>
      <c r="U75" s="304"/>
      <c r="V75" s="308"/>
    </row>
    <row r="76" spans="1:22" ht="30.65" customHeight="1">
      <c r="A76" s="258"/>
      <c r="B76" s="248"/>
      <c r="C76" s="248"/>
      <c r="D76" s="248"/>
      <c r="E76" s="307"/>
      <c r="F76" s="330" t="str">
        <f t="shared" si="6"/>
        <v/>
      </c>
      <c r="G76" s="255"/>
      <c r="H76" s="330"/>
      <c r="I76" s="255"/>
      <c r="J76" s="248"/>
      <c r="K76" s="254"/>
      <c r="L76" s="254"/>
      <c r="M76" s="330" t="str">
        <f t="shared" si="7"/>
        <v/>
      </c>
      <c r="N76" s="305"/>
      <c r="O76" s="254"/>
      <c r="P76" s="331" t="str">
        <f t="shared" si="8"/>
        <v/>
      </c>
      <c r="Q76" s="254"/>
      <c r="R76" s="254"/>
      <c r="S76" s="254"/>
      <c r="T76" s="254"/>
      <c r="U76" s="304"/>
      <c r="V76" s="308"/>
    </row>
    <row r="77" spans="1:22" ht="30.65" customHeight="1">
      <c r="A77" s="258"/>
      <c r="B77" s="248"/>
      <c r="C77" s="248"/>
      <c r="D77" s="248"/>
      <c r="E77" s="307"/>
      <c r="F77" s="330" t="str">
        <f t="shared" si="6"/>
        <v/>
      </c>
      <c r="G77" s="255"/>
      <c r="H77" s="330"/>
      <c r="I77" s="255"/>
      <c r="J77" s="248"/>
      <c r="K77" s="254"/>
      <c r="L77" s="254"/>
      <c r="M77" s="330" t="str">
        <f t="shared" si="7"/>
        <v/>
      </c>
      <c r="N77" s="305"/>
      <c r="O77" s="254"/>
      <c r="P77" s="331" t="str">
        <f t="shared" si="8"/>
        <v/>
      </c>
      <c r="Q77" s="254"/>
      <c r="R77" s="254"/>
      <c r="S77" s="254"/>
      <c r="T77" s="254"/>
      <c r="U77" s="304"/>
      <c r="V77" s="308"/>
    </row>
    <row r="78" spans="1:22" ht="30.65" customHeight="1">
      <c r="A78" s="258"/>
      <c r="B78" s="248"/>
      <c r="C78" s="248"/>
      <c r="D78" s="248"/>
      <c r="E78" s="307"/>
      <c r="F78" s="330" t="str">
        <f t="shared" si="6"/>
        <v/>
      </c>
      <c r="G78" s="255"/>
      <c r="H78" s="330"/>
      <c r="I78" s="255"/>
      <c r="J78" s="248"/>
      <c r="K78" s="254"/>
      <c r="L78" s="254"/>
      <c r="M78" s="330" t="str">
        <f t="shared" si="7"/>
        <v/>
      </c>
      <c r="N78" s="305"/>
      <c r="O78" s="254"/>
      <c r="P78" s="331" t="str">
        <f t="shared" si="8"/>
        <v/>
      </c>
      <c r="Q78" s="254"/>
      <c r="R78" s="254"/>
      <c r="S78" s="254"/>
      <c r="T78" s="254"/>
      <c r="U78" s="304"/>
      <c r="V78" s="308"/>
    </row>
    <row r="79" spans="1:22" ht="30.65" customHeight="1">
      <c r="A79" s="258"/>
      <c r="B79" s="248"/>
      <c r="C79" s="248"/>
      <c r="D79" s="248"/>
      <c r="E79" s="307"/>
      <c r="F79" s="330" t="str">
        <f t="shared" si="6"/>
        <v/>
      </c>
      <c r="G79" s="255"/>
      <c r="H79" s="330"/>
      <c r="I79" s="255"/>
      <c r="J79" s="248"/>
      <c r="K79" s="254"/>
      <c r="L79" s="254"/>
      <c r="M79" s="330" t="str">
        <f t="shared" si="7"/>
        <v/>
      </c>
      <c r="N79" s="305"/>
      <c r="O79" s="254"/>
      <c r="P79" s="331" t="str">
        <f t="shared" si="8"/>
        <v/>
      </c>
      <c r="Q79" s="254"/>
      <c r="R79" s="254"/>
      <c r="S79" s="254"/>
      <c r="T79" s="254"/>
      <c r="U79" s="304"/>
      <c r="V79" s="308"/>
    </row>
    <row r="80" spans="1:22" ht="30.65" customHeight="1">
      <c r="A80" s="258"/>
      <c r="B80" s="248"/>
      <c r="C80" s="248"/>
      <c r="D80" s="248"/>
      <c r="E80" s="307"/>
      <c r="F80" s="330" t="str">
        <f t="shared" si="6"/>
        <v/>
      </c>
      <c r="G80" s="255"/>
      <c r="H80" s="330"/>
      <c r="I80" s="255"/>
      <c r="J80" s="248"/>
      <c r="K80" s="254"/>
      <c r="L80" s="254"/>
      <c r="M80" s="330" t="str">
        <f t="shared" si="7"/>
        <v/>
      </c>
      <c r="N80" s="305"/>
      <c r="O80" s="254"/>
      <c r="P80" s="331" t="str">
        <f t="shared" si="8"/>
        <v/>
      </c>
      <c r="Q80" s="254"/>
      <c r="R80" s="254"/>
      <c r="S80" s="254"/>
      <c r="T80" s="254"/>
      <c r="U80" s="304"/>
      <c r="V80" s="308"/>
    </row>
    <row r="81" spans="1:22" ht="30.65" customHeight="1">
      <c r="A81" s="258"/>
      <c r="B81" s="248"/>
      <c r="C81" s="248"/>
      <c r="D81" s="248"/>
      <c r="E81" s="307"/>
      <c r="F81" s="330" t="str">
        <f t="shared" si="6"/>
        <v/>
      </c>
      <c r="G81" s="255"/>
      <c r="H81" s="330"/>
      <c r="I81" s="255"/>
      <c r="J81" s="248"/>
      <c r="K81" s="254"/>
      <c r="L81" s="254"/>
      <c r="M81" s="330" t="str">
        <f t="shared" si="7"/>
        <v/>
      </c>
      <c r="N81" s="305"/>
      <c r="O81" s="254"/>
      <c r="P81" s="331" t="str">
        <f t="shared" si="8"/>
        <v/>
      </c>
      <c r="Q81" s="254"/>
      <c r="R81" s="254"/>
      <c r="S81" s="254"/>
      <c r="T81" s="254"/>
      <c r="U81" s="304"/>
      <c r="V81" s="308"/>
    </row>
    <row r="82" spans="1:22" ht="30.65" customHeight="1">
      <c r="A82" s="258"/>
      <c r="B82" s="248"/>
      <c r="C82" s="248"/>
      <c r="D82" s="248"/>
      <c r="E82" s="307"/>
      <c r="F82" s="330" t="str">
        <f t="shared" si="6"/>
        <v/>
      </c>
      <c r="G82" s="255"/>
      <c r="H82" s="330"/>
      <c r="I82" s="255"/>
      <c r="J82" s="248"/>
      <c r="K82" s="254"/>
      <c r="L82" s="254"/>
      <c r="M82" s="330" t="str">
        <f t="shared" si="7"/>
        <v/>
      </c>
      <c r="N82" s="305"/>
      <c r="O82" s="254"/>
      <c r="P82" s="331" t="str">
        <f t="shared" si="8"/>
        <v/>
      </c>
      <c r="Q82" s="254"/>
      <c r="R82" s="254"/>
      <c r="S82" s="254"/>
      <c r="T82" s="254"/>
      <c r="U82" s="304"/>
      <c r="V82" s="308"/>
    </row>
    <row r="83" spans="1:22" ht="30.65" customHeight="1">
      <c r="A83" s="258"/>
      <c r="B83" s="248"/>
      <c r="C83" s="248"/>
      <c r="D83" s="248"/>
      <c r="E83" s="307"/>
      <c r="F83" s="330" t="str">
        <f t="shared" si="6"/>
        <v/>
      </c>
      <c r="G83" s="255"/>
      <c r="H83" s="330"/>
      <c r="I83" s="255"/>
      <c r="J83" s="248"/>
      <c r="K83" s="254"/>
      <c r="L83" s="254"/>
      <c r="M83" s="330" t="str">
        <f t="shared" si="7"/>
        <v/>
      </c>
      <c r="N83" s="305"/>
      <c r="O83" s="254"/>
      <c r="P83" s="331" t="str">
        <f t="shared" si="8"/>
        <v/>
      </c>
      <c r="Q83" s="254"/>
      <c r="R83" s="254"/>
      <c r="S83" s="254"/>
      <c r="T83" s="254"/>
      <c r="U83" s="304"/>
      <c r="V83" s="308"/>
    </row>
    <row r="84" spans="1:22" ht="30.65" customHeight="1">
      <c r="A84" s="258"/>
      <c r="B84" s="248"/>
      <c r="C84" s="248"/>
      <c r="D84" s="248"/>
      <c r="E84" s="307"/>
      <c r="F84" s="330" t="str">
        <f t="shared" si="6"/>
        <v/>
      </c>
      <c r="G84" s="255"/>
      <c r="H84" s="330"/>
      <c r="I84" s="255"/>
      <c r="J84" s="248"/>
      <c r="K84" s="254"/>
      <c r="L84" s="254"/>
      <c r="M84" s="330" t="str">
        <f t="shared" si="7"/>
        <v/>
      </c>
      <c r="N84" s="305"/>
      <c r="O84" s="254"/>
      <c r="P84" s="331" t="str">
        <f t="shared" si="8"/>
        <v/>
      </c>
      <c r="Q84" s="254"/>
      <c r="R84" s="254"/>
      <c r="S84" s="254"/>
      <c r="T84" s="254"/>
      <c r="U84" s="304"/>
      <c r="V84" s="308"/>
    </row>
    <row r="85" spans="1:22" ht="30.65" customHeight="1">
      <c r="A85" s="258"/>
      <c r="B85" s="248"/>
      <c r="C85" s="248"/>
      <c r="D85" s="248"/>
      <c r="E85" s="307"/>
      <c r="F85" s="330" t="str">
        <f t="shared" si="6"/>
        <v/>
      </c>
      <c r="G85" s="255"/>
      <c r="H85" s="330"/>
      <c r="I85" s="255"/>
      <c r="J85" s="248"/>
      <c r="K85" s="254"/>
      <c r="L85" s="254"/>
      <c r="M85" s="330" t="str">
        <f t="shared" si="7"/>
        <v/>
      </c>
      <c r="N85" s="305"/>
      <c r="O85" s="254"/>
      <c r="P85" s="331" t="str">
        <f t="shared" si="8"/>
        <v/>
      </c>
      <c r="Q85" s="254"/>
      <c r="R85" s="254"/>
      <c r="S85" s="254"/>
      <c r="T85" s="254"/>
      <c r="U85" s="304"/>
      <c r="V85" s="308"/>
    </row>
    <row r="86" spans="1:22" ht="30.65" customHeight="1">
      <c r="A86" s="258"/>
      <c r="B86" s="248"/>
      <c r="C86" s="248"/>
      <c r="D86" s="248"/>
      <c r="E86" s="307"/>
      <c r="F86" s="330" t="str">
        <f t="shared" si="6"/>
        <v/>
      </c>
      <c r="G86" s="255"/>
      <c r="H86" s="330"/>
      <c r="I86" s="255"/>
      <c r="J86" s="248"/>
      <c r="K86" s="254"/>
      <c r="L86" s="254"/>
      <c r="M86" s="330" t="str">
        <f t="shared" si="7"/>
        <v/>
      </c>
      <c r="N86" s="305"/>
      <c r="O86" s="254"/>
      <c r="P86" s="331" t="str">
        <f t="shared" si="8"/>
        <v/>
      </c>
      <c r="Q86" s="254"/>
      <c r="R86" s="254"/>
      <c r="S86" s="254"/>
      <c r="T86" s="254"/>
      <c r="U86" s="304"/>
      <c r="V86" s="308"/>
    </row>
    <row r="87" spans="1:22" ht="30.65" customHeight="1">
      <c r="A87" s="258"/>
      <c r="B87" s="248"/>
      <c r="C87" s="248"/>
      <c r="D87" s="248"/>
      <c r="E87" s="307"/>
      <c r="F87" s="330" t="str">
        <f t="shared" si="6"/>
        <v/>
      </c>
      <c r="G87" s="255"/>
      <c r="H87" s="330"/>
      <c r="I87" s="255"/>
      <c r="J87" s="248"/>
      <c r="K87" s="254"/>
      <c r="L87" s="254"/>
      <c r="M87" s="330" t="str">
        <f t="shared" si="7"/>
        <v/>
      </c>
      <c r="N87" s="305"/>
      <c r="O87" s="254"/>
      <c r="P87" s="331" t="str">
        <f t="shared" si="8"/>
        <v/>
      </c>
      <c r="Q87" s="254"/>
      <c r="R87" s="254"/>
      <c r="S87" s="254"/>
      <c r="T87" s="254"/>
      <c r="U87" s="304"/>
      <c r="V87" s="308"/>
    </row>
    <row r="88" spans="1:22" ht="30.65" customHeight="1">
      <c r="A88" s="258"/>
      <c r="B88" s="248"/>
      <c r="C88" s="248"/>
      <c r="D88" s="248"/>
      <c r="E88" s="307"/>
      <c r="F88" s="330" t="str">
        <f t="shared" si="6"/>
        <v/>
      </c>
      <c r="G88" s="255"/>
      <c r="H88" s="330"/>
      <c r="I88" s="255"/>
      <c r="J88" s="248"/>
      <c r="K88" s="254"/>
      <c r="L88" s="254"/>
      <c r="M88" s="330" t="str">
        <f t="shared" si="7"/>
        <v/>
      </c>
      <c r="N88" s="305"/>
      <c r="O88" s="254"/>
      <c r="P88" s="331" t="str">
        <f t="shared" si="8"/>
        <v/>
      </c>
      <c r="Q88" s="254"/>
      <c r="R88" s="254"/>
      <c r="S88" s="254"/>
      <c r="T88" s="254"/>
      <c r="U88" s="304"/>
      <c r="V88" s="308"/>
    </row>
    <row r="89" spans="1:22" ht="30.65" customHeight="1">
      <c r="A89" s="258"/>
      <c r="B89" s="248"/>
      <c r="C89" s="248"/>
      <c r="D89" s="248"/>
      <c r="E89" s="307"/>
      <c r="F89" s="330" t="str">
        <f t="shared" si="6"/>
        <v/>
      </c>
      <c r="G89" s="255"/>
      <c r="H89" s="330"/>
      <c r="I89" s="255"/>
      <c r="J89" s="248"/>
      <c r="K89" s="254"/>
      <c r="L89" s="254"/>
      <c r="M89" s="330" t="str">
        <f t="shared" si="7"/>
        <v/>
      </c>
      <c r="N89" s="305"/>
      <c r="O89" s="254"/>
      <c r="P89" s="331" t="str">
        <f t="shared" si="8"/>
        <v/>
      </c>
      <c r="Q89" s="254"/>
      <c r="R89" s="254"/>
      <c r="S89" s="254"/>
      <c r="T89" s="254"/>
      <c r="U89" s="304"/>
      <c r="V89" s="308"/>
    </row>
    <row r="90" spans="1:22" ht="30.65" customHeight="1">
      <c r="A90" s="258"/>
      <c r="B90" s="248"/>
      <c r="C90" s="248"/>
      <c r="D90" s="248"/>
      <c r="E90" s="307"/>
      <c r="F90" s="330" t="str">
        <f t="shared" si="6"/>
        <v/>
      </c>
      <c r="G90" s="255"/>
      <c r="H90" s="330"/>
      <c r="I90" s="255"/>
      <c r="J90" s="248"/>
      <c r="K90" s="254"/>
      <c r="L90" s="254"/>
      <c r="M90" s="330" t="str">
        <f t="shared" si="7"/>
        <v/>
      </c>
      <c r="N90" s="305"/>
      <c r="O90" s="254"/>
      <c r="P90" s="331" t="str">
        <f t="shared" si="8"/>
        <v/>
      </c>
      <c r="Q90" s="254"/>
      <c r="R90" s="254"/>
      <c r="S90" s="254"/>
      <c r="T90" s="254"/>
      <c r="U90" s="304"/>
      <c r="V90" s="308"/>
    </row>
    <row r="91" spans="1:22" ht="30.65" customHeight="1">
      <c r="A91" s="258"/>
      <c r="B91" s="248"/>
      <c r="C91" s="248"/>
      <c r="D91" s="248"/>
      <c r="E91" s="307"/>
      <c r="F91" s="330" t="str">
        <f t="shared" si="6"/>
        <v/>
      </c>
      <c r="G91" s="255"/>
      <c r="H91" s="330"/>
      <c r="I91" s="255"/>
      <c r="J91" s="248"/>
      <c r="K91" s="254"/>
      <c r="L91" s="254"/>
      <c r="M91" s="330" t="str">
        <f t="shared" si="7"/>
        <v/>
      </c>
      <c r="N91" s="305"/>
      <c r="O91" s="254"/>
      <c r="P91" s="331" t="str">
        <f t="shared" si="8"/>
        <v/>
      </c>
      <c r="Q91" s="254"/>
      <c r="R91" s="254"/>
      <c r="S91" s="254"/>
      <c r="T91" s="254"/>
      <c r="U91" s="304"/>
      <c r="V91" s="308"/>
    </row>
    <row r="92" spans="1:22" ht="30.65" customHeight="1">
      <c r="A92" s="258"/>
      <c r="B92" s="248"/>
      <c r="C92" s="248"/>
      <c r="D92" s="248"/>
      <c r="E92" s="307"/>
      <c r="F92" s="330" t="str">
        <f t="shared" si="6"/>
        <v/>
      </c>
      <c r="G92" s="255"/>
      <c r="H92" s="330"/>
      <c r="I92" s="255"/>
      <c r="J92" s="248"/>
      <c r="K92" s="254"/>
      <c r="L92" s="254"/>
      <c r="M92" s="330" t="str">
        <f t="shared" si="7"/>
        <v/>
      </c>
      <c r="N92" s="305"/>
      <c r="O92" s="254"/>
      <c r="P92" s="331" t="str">
        <f t="shared" si="8"/>
        <v/>
      </c>
      <c r="Q92" s="254"/>
      <c r="R92" s="254"/>
      <c r="S92" s="254"/>
      <c r="T92" s="254"/>
      <c r="U92" s="304"/>
      <c r="V92" s="308"/>
    </row>
    <row r="93" spans="1:22" ht="30.65" customHeight="1">
      <c r="A93" s="258"/>
      <c r="B93" s="248"/>
      <c r="C93" s="248"/>
      <c r="D93" s="248"/>
      <c r="E93" s="307"/>
      <c r="F93" s="330" t="str">
        <f t="shared" si="6"/>
        <v/>
      </c>
      <c r="G93" s="255"/>
      <c r="H93" s="330"/>
      <c r="I93" s="255"/>
      <c r="J93" s="248"/>
      <c r="K93" s="254"/>
      <c r="L93" s="254"/>
      <c r="M93" s="330" t="str">
        <f t="shared" si="7"/>
        <v/>
      </c>
      <c r="N93" s="305"/>
      <c r="O93" s="254"/>
      <c r="P93" s="331" t="str">
        <f t="shared" si="8"/>
        <v/>
      </c>
      <c r="Q93" s="254"/>
      <c r="R93" s="254"/>
      <c r="S93" s="254"/>
      <c r="T93" s="254"/>
      <c r="U93" s="304"/>
      <c r="V93" s="308"/>
    </row>
    <row r="94" spans="1:22" ht="30.65" customHeight="1">
      <c r="A94" s="258"/>
      <c r="B94" s="248"/>
      <c r="C94" s="248"/>
      <c r="D94" s="248"/>
      <c r="E94" s="307"/>
      <c r="F94" s="330" t="str">
        <f t="shared" si="6"/>
        <v/>
      </c>
      <c r="G94" s="255"/>
      <c r="H94" s="330"/>
      <c r="I94" s="255"/>
      <c r="J94" s="248"/>
      <c r="K94" s="254"/>
      <c r="L94" s="254"/>
      <c r="M94" s="330" t="str">
        <f t="shared" si="7"/>
        <v/>
      </c>
      <c r="N94" s="305"/>
      <c r="O94" s="254"/>
      <c r="P94" s="331" t="str">
        <f t="shared" si="8"/>
        <v/>
      </c>
      <c r="Q94" s="254"/>
      <c r="R94" s="254"/>
      <c r="S94" s="254"/>
      <c r="T94" s="254"/>
      <c r="U94" s="304"/>
      <c r="V94" s="308"/>
    </row>
    <row r="95" spans="1:22" ht="30.65" customHeight="1">
      <c r="A95" s="258"/>
      <c r="B95" s="248"/>
      <c r="C95" s="248"/>
      <c r="D95" s="248"/>
      <c r="E95" s="307"/>
      <c r="F95" s="330" t="str">
        <f t="shared" si="6"/>
        <v/>
      </c>
      <c r="G95" s="255"/>
      <c r="H95" s="330"/>
      <c r="I95" s="255"/>
      <c r="J95" s="248"/>
      <c r="K95" s="254"/>
      <c r="L95" s="254"/>
      <c r="M95" s="330" t="str">
        <f t="shared" si="7"/>
        <v/>
      </c>
      <c r="N95" s="305"/>
      <c r="O95" s="254"/>
      <c r="P95" s="331" t="str">
        <f t="shared" si="8"/>
        <v/>
      </c>
      <c r="Q95" s="254"/>
      <c r="R95" s="254"/>
      <c r="S95" s="254"/>
      <c r="T95" s="254"/>
      <c r="U95" s="304"/>
      <c r="V95" s="308"/>
    </row>
    <row r="96" spans="1:22" ht="30.65" customHeight="1">
      <c r="A96" s="258"/>
      <c r="B96" s="248"/>
      <c r="C96" s="248"/>
      <c r="D96" s="248"/>
      <c r="E96" s="307"/>
      <c r="F96" s="330" t="str">
        <f t="shared" si="6"/>
        <v/>
      </c>
      <c r="G96" s="255"/>
      <c r="H96" s="330"/>
      <c r="I96" s="255"/>
      <c r="J96" s="248"/>
      <c r="K96" s="254"/>
      <c r="L96" s="254"/>
      <c r="M96" s="330" t="str">
        <f t="shared" si="7"/>
        <v/>
      </c>
      <c r="N96" s="305"/>
      <c r="O96" s="254"/>
      <c r="P96" s="331" t="str">
        <f t="shared" si="8"/>
        <v/>
      </c>
      <c r="Q96" s="254"/>
      <c r="R96" s="254"/>
      <c r="S96" s="254"/>
      <c r="T96" s="254"/>
      <c r="U96" s="304"/>
      <c r="V96" s="308"/>
    </row>
    <row r="97" spans="1:22" ht="30.65" customHeight="1">
      <c r="A97" s="258"/>
      <c r="B97" s="248"/>
      <c r="C97" s="248"/>
      <c r="D97" s="248"/>
      <c r="E97" s="307"/>
      <c r="F97" s="330" t="str">
        <f t="shared" si="6"/>
        <v/>
      </c>
      <c r="G97" s="255"/>
      <c r="H97" s="330"/>
      <c r="I97" s="255"/>
      <c r="J97" s="248"/>
      <c r="K97" s="254"/>
      <c r="L97" s="254"/>
      <c r="M97" s="330" t="str">
        <f t="shared" si="7"/>
        <v/>
      </c>
      <c r="N97" s="305"/>
      <c r="O97" s="254"/>
      <c r="P97" s="331" t="str">
        <f t="shared" si="8"/>
        <v/>
      </c>
      <c r="Q97" s="254"/>
      <c r="R97" s="254"/>
      <c r="S97" s="254"/>
      <c r="T97" s="254"/>
      <c r="U97" s="304"/>
      <c r="V97" s="308"/>
    </row>
    <row r="98" spans="1:22" ht="30.65" customHeight="1">
      <c r="A98" s="258"/>
      <c r="B98" s="248"/>
      <c r="C98" s="248"/>
      <c r="D98" s="248"/>
      <c r="E98" s="307"/>
      <c r="F98" s="330" t="str">
        <f t="shared" si="6"/>
        <v/>
      </c>
      <c r="G98" s="255"/>
      <c r="H98" s="330"/>
      <c r="I98" s="255"/>
      <c r="J98" s="248"/>
      <c r="K98" s="254"/>
      <c r="L98" s="254"/>
      <c r="M98" s="330" t="str">
        <f t="shared" si="7"/>
        <v/>
      </c>
      <c r="N98" s="305"/>
      <c r="O98" s="254"/>
      <c r="P98" s="331" t="str">
        <f t="shared" si="8"/>
        <v/>
      </c>
      <c r="Q98" s="254"/>
      <c r="R98" s="254"/>
      <c r="S98" s="254"/>
      <c r="T98" s="254"/>
      <c r="U98" s="304"/>
      <c r="V98" s="308"/>
    </row>
    <row r="99" spans="1:22" ht="30.65" customHeight="1">
      <c r="A99" s="258"/>
      <c r="B99" s="248"/>
      <c r="C99" s="248"/>
      <c r="D99" s="248"/>
      <c r="E99" s="307"/>
      <c r="F99" s="330" t="str">
        <f t="shared" si="6"/>
        <v/>
      </c>
      <c r="G99" s="255"/>
      <c r="H99" s="330"/>
      <c r="I99" s="255"/>
      <c r="J99" s="248"/>
      <c r="K99" s="254"/>
      <c r="L99" s="254"/>
      <c r="M99" s="330" t="str">
        <f t="shared" si="7"/>
        <v/>
      </c>
      <c r="N99" s="305"/>
      <c r="O99" s="254"/>
      <c r="P99" s="331" t="str">
        <f t="shared" si="8"/>
        <v/>
      </c>
      <c r="Q99" s="254"/>
      <c r="R99" s="254"/>
      <c r="S99" s="254"/>
      <c r="T99" s="254"/>
      <c r="U99" s="304"/>
      <c r="V99" s="308"/>
    </row>
    <row r="100" spans="1:22" ht="30.65" customHeight="1">
      <c r="A100" s="258"/>
      <c r="B100" s="248"/>
      <c r="C100" s="248"/>
      <c r="D100" s="248"/>
      <c r="E100" s="307"/>
      <c r="F100" s="330" t="str">
        <f t="shared" si="6"/>
        <v/>
      </c>
      <c r="G100" s="255"/>
      <c r="H100" s="330"/>
      <c r="I100" s="255"/>
      <c r="J100" s="248"/>
      <c r="K100" s="254"/>
      <c r="L100" s="254"/>
      <c r="M100" s="330" t="str">
        <f t="shared" si="7"/>
        <v/>
      </c>
      <c r="N100" s="305"/>
      <c r="O100" s="254"/>
      <c r="P100" s="331" t="str">
        <f t="shared" si="8"/>
        <v/>
      </c>
      <c r="Q100" s="254"/>
      <c r="R100" s="254"/>
      <c r="S100" s="254"/>
      <c r="T100" s="254"/>
      <c r="U100" s="304"/>
      <c r="V100" s="308"/>
    </row>
    <row r="101" spans="1:22" ht="30.65" customHeight="1">
      <c r="A101" s="258"/>
      <c r="B101" s="248"/>
      <c r="C101" s="248"/>
      <c r="D101" s="248"/>
      <c r="E101" s="307"/>
      <c r="F101" s="330" t="str">
        <f t="shared" si="6"/>
        <v/>
      </c>
      <c r="G101" s="255"/>
      <c r="H101" s="330"/>
      <c r="I101" s="255"/>
      <c r="J101" s="248"/>
      <c r="K101" s="254"/>
      <c r="L101" s="254"/>
      <c r="M101" s="330" t="str">
        <f t="shared" si="7"/>
        <v/>
      </c>
      <c r="N101" s="305"/>
      <c r="O101" s="254"/>
      <c r="P101" s="331" t="str">
        <f t="shared" si="8"/>
        <v/>
      </c>
      <c r="Q101" s="254"/>
      <c r="R101" s="254"/>
      <c r="S101" s="254"/>
      <c r="T101" s="254"/>
      <c r="U101" s="304"/>
      <c r="V101" s="308"/>
    </row>
    <row r="102" spans="1:22" ht="30.65" customHeight="1">
      <c r="A102" s="258"/>
      <c r="B102" s="248"/>
      <c r="C102" s="248"/>
      <c r="D102" s="248"/>
      <c r="E102" s="307"/>
      <c r="F102" s="330" t="str">
        <f t="shared" si="6"/>
        <v/>
      </c>
      <c r="G102" s="255"/>
      <c r="H102" s="330"/>
      <c r="I102" s="255"/>
      <c r="J102" s="248"/>
      <c r="K102" s="254"/>
      <c r="L102" s="254"/>
      <c r="M102" s="330" t="str">
        <f t="shared" si="7"/>
        <v/>
      </c>
      <c r="N102" s="305"/>
      <c r="O102" s="254"/>
      <c r="P102" s="331" t="str">
        <f t="shared" si="8"/>
        <v/>
      </c>
      <c r="Q102" s="254"/>
      <c r="R102" s="254"/>
      <c r="S102" s="254"/>
      <c r="T102" s="254"/>
      <c r="U102" s="304"/>
      <c r="V102" s="308"/>
    </row>
    <row r="103" spans="1:22" ht="30.65" customHeight="1">
      <c r="A103" s="258"/>
      <c r="B103" s="248"/>
      <c r="C103" s="248"/>
      <c r="D103" s="248"/>
      <c r="E103" s="307"/>
      <c r="F103" s="330" t="str">
        <f t="shared" si="6"/>
        <v/>
      </c>
      <c r="G103" s="255"/>
      <c r="H103" s="330"/>
      <c r="I103" s="255"/>
      <c r="J103" s="248"/>
      <c r="K103" s="254"/>
      <c r="L103" s="254"/>
      <c r="M103" s="330" t="str">
        <f t="shared" si="7"/>
        <v/>
      </c>
      <c r="N103" s="305"/>
      <c r="O103" s="254"/>
      <c r="P103" s="331" t="str">
        <f t="shared" si="8"/>
        <v/>
      </c>
      <c r="Q103" s="254"/>
      <c r="R103" s="254"/>
      <c r="S103" s="254"/>
      <c r="T103" s="254"/>
      <c r="U103" s="304"/>
      <c r="V103" s="308"/>
    </row>
    <row r="104" spans="1:22" ht="30.65" customHeight="1">
      <c r="A104" s="258"/>
      <c r="B104" s="248"/>
      <c r="C104" s="248"/>
      <c r="D104" s="248"/>
      <c r="E104" s="307"/>
      <c r="F104" s="330" t="str">
        <f t="shared" si="6"/>
        <v/>
      </c>
      <c r="G104" s="255"/>
      <c r="H104" s="330"/>
      <c r="I104" s="255"/>
      <c r="J104" s="248"/>
      <c r="K104" s="254"/>
      <c r="L104" s="254"/>
      <c r="M104" s="330" t="str">
        <f t="shared" si="7"/>
        <v/>
      </c>
      <c r="N104" s="305"/>
      <c r="O104" s="254"/>
      <c r="P104" s="331" t="str">
        <f t="shared" si="8"/>
        <v/>
      </c>
      <c r="Q104" s="254"/>
      <c r="R104" s="254"/>
      <c r="S104" s="254"/>
      <c r="T104" s="254"/>
      <c r="U104" s="304"/>
      <c r="V104" s="308"/>
    </row>
    <row r="105" spans="1:22" ht="30.65" customHeight="1">
      <c r="A105" s="258"/>
      <c r="B105" s="248"/>
      <c r="C105" s="248"/>
      <c r="D105" s="248"/>
      <c r="E105" s="307"/>
      <c r="F105" s="330" t="str">
        <f t="shared" si="6"/>
        <v/>
      </c>
      <c r="G105" s="255"/>
      <c r="H105" s="330"/>
      <c r="I105" s="255"/>
      <c r="J105" s="248"/>
      <c r="K105" s="254"/>
      <c r="L105" s="254"/>
      <c r="M105" s="330" t="str">
        <f t="shared" si="7"/>
        <v/>
      </c>
      <c r="N105" s="305"/>
      <c r="O105" s="254"/>
      <c r="P105" s="331" t="str">
        <f t="shared" si="8"/>
        <v/>
      </c>
      <c r="Q105" s="254"/>
      <c r="R105" s="254"/>
      <c r="S105" s="254"/>
      <c r="T105" s="254"/>
      <c r="U105" s="304"/>
      <c r="V105" s="308"/>
    </row>
    <row r="106" spans="1:22" ht="30.65" customHeight="1">
      <c r="A106" s="258"/>
      <c r="B106" s="248"/>
      <c r="C106" s="248"/>
      <c r="D106" s="248"/>
      <c r="E106" s="307"/>
      <c r="F106" s="330" t="str">
        <f t="shared" si="6"/>
        <v/>
      </c>
      <c r="G106" s="255"/>
      <c r="H106" s="330"/>
      <c r="I106" s="255"/>
      <c r="J106" s="248"/>
      <c r="K106" s="254"/>
      <c r="L106" s="254"/>
      <c r="M106" s="330" t="str">
        <f t="shared" si="7"/>
        <v/>
      </c>
      <c r="N106" s="305"/>
      <c r="O106" s="254"/>
      <c r="P106" s="331" t="str">
        <f t="shared" si="8"/>
        <v/>
      </c>
      <c r="Q106" s="254"/>
      <c r="R106" s="254"/>
      <c r="S106" s="254"/>
      <c r="T106" s="254"/>
      <c r="U106" s="304"/>
      <c r="V106" s="308"/>
    </row>
    <row r="107" spans="1:22" ht="30.65" customHeight="1">
      <c r="A107" s="258"/>
      <c r="B107" s="248"/>
      <c r="C107" s="248"/>
      <c r="D107" s="248"/>
      <c r="E107" s="307"/>
      <c r="F107" s="330" t="str">
        <f t="shared" si="6"/>
        <v/>
      </c>
      <c r="G107" s="255"/>
      <c r="H107" s="330"/>
      <c r="I107" s="255"/>
      <c r="J107" s="248"/>
      <c r="K107" s="254"/>
      <c r="L107" s="254"/>
      <c r="M107" s="330" t="str">
        <f t="shared" si="7"/>
        <v/>
      </c>
      <c r="N107" s="305"/>
      <c r="O107" s="254"/>
      <c r="P107" s="331" t="str">
        <f t="shared" si="8"/>
        <v/>
      </c>
      <c r="Q107" s="254"/>
      <c r="R107" s="254"/>
      <c r="S107" s="254"/>
      <c r="T107" s="254"/>
      <c r="U107" s="304"/>
      <c r="V107" s="308"/>
    </row>
    <row r="108" spans="1:22" ht="30.65" customHeight="1">
      <c r="A108" s="258"/>
      <c r="B108" s="248"/>
      <c r="C108" s="248"/>
      <c r="D108" s="248"/>
      <c r="E108" s="307"/>
      <c r="F108" s="330" t="str">
        <f t="shared" si="6"/>
        <v/>
      </c>
      <c r="G108" s="255"/>
      <c r="H108" s="330"/>
      <c r="I108" s="255"/>
      <c r="J108" s="248"/>
      <c r="K108" s="254"/>
      <c r="L108" s="254"/>
      <c r="M108" s="330" t="str">
        <f t="shared" si="7"/>
        <v/>
      </c>
      <c r="N108" s="305"/>
      <c r="O108" s="254"/>
      <c r="P108" s="331" t="str">
        <f t="shared" si="8"/>
        <v/>
      </c>
      <c r="Q108" s="254"/>
      <c r="R108" s="254"/>
      <c r="S108" s="254"/>
      <c r="T108" s="254"/>
      <c r="U108" s="304"/>
      <c r="V108" s="308"/>
    </row>
    <row r="109" spans="1:22" ht="30.65" customHeight="1">
      <c r="A109" s="258"/>
      <c r="B109" s="248"/>
      <c r="C109" s="248"/>
      <c r="D109" s="248"/>
      <c r="E109" s="307"/>
      <c r="F109" s="330" t="str">
        <f t="shared" si="6"/>
        <v/>
      </c>
      <c r="G109" s="255"/>
      <c r="H109" s="330"/>
      <c r="I109" s="255"/>
      <c r="J109" s="248"/>
      <c r="K109" s="254"/>
      <c r="L109" s="254"/>
      <c r="M109" s="330" t="str">
        <f t="shared" si="7"/>
        <v/>
      </c>
      <c r="N109" s="305"/>
      <c r="O109" s="254"/>
      <c r="P109" s="331" t="str">
        <f t="shared" si="8"/>
        <v/>
      </c>
      <c r="Q109" s="254"/>
      <c r="R109" s="254"/>
      <c r="S109" s="254"/>
      <c r="T109" s="254"/>
      <c r="U109" s="304"/>
      <c r="V109" s="308"/>
    </row>
    <row r="110" spans="1:22" ht="30.65" customHeight="1">
      <c r="A110" s="258"/>
      <c r="B110" s="248"/>
      <c r="C110" s="248"/>
      <c r="D110" s="248"/>
      <c r="E110" s="307"/>
      <c r="F110" s="330" t="str">
        <f t="shared" si="6"/>
        <v/>
      </c>
      <c r="G110" s="255"/>
      <c r="H110" s="330"/>
      <c r="I110" s="255"/>
      <c r="J110" s="248"/>
      <c r="K110" s="254"/>
      <c r="L110" s="254"/>
      <c r="M110" s="330" t="str">
        <f t="shared" si="7"/>
        <v/>
      </c>
      <c r="N110" s="305"/>
      <c r="O110" s="254"/>
      <c r="P110" s="331" t="str">
        <f t="shared" si="8"/>
        <v/>
      </c>
      <c r="Q110" s="254"/>
      <c r="R110" s="254"/>
      <c r="S110" s="254"/>
      <c r="T110" s="254"/>
      <c r="U110" s="304"/>
      <c r="V110" s="308"/>
    </row>
    <row r="111" spans="1:22" ht="30.65" customHeight="1">
      <c r="A111" s="258"/>
      <c r="B111" s="248"/>
      <c r="C111" s="248"/>
      <c r="D111" s="248"/>
      <c r="E111" s="307"/>
      <c r="F111" s="330" t="str">
        <f t="shared" si="6"/>
        <v/>
      </c>
      <c r="G111" s="255"/>
      <c r="H111" s="330"/>
      <c r="I111" s="255"/>
      <c r="J111" s="248"/>
      <c r="K111" s="254"/>
      <c r="L111" s="254"/>
      <c r="M111" s="330" t="str">
        <f t="shared" si="7"/>
        <v/>
      </c>
      <c r="N111" s="305"/>
      <c r="O111" s="254"/>
      <c r="P111" s="331" t="str">
        <f t="shared" si="8"/>
        <v/>
      </c>
      <c r="Q111" s="254"/>
      <c r="R111" s="254"/>
      <c r="S111" s="254"/>
      <c r="T111" s="254"/>
      <c r="U111" s="304"/>
      <c r="V111" s="308"/>
    </row>
    <row r="112" spans="1:22" ht="30.65" customHeight="1">
      <c r="A112" s="258"/>
      <c r="B112" s="248"/>
      <c r="C112" s="248"/>
      <c r="D112" s="248"/>
      <c r="E112" s="307"/>
      <c r="F112" s="330" t="str">
        <f t="shared" si="6"/>
        <v/>
      </c>
      <c r="G112" s="255"/>
      <c r="H112" s="330"/>
      <c r="I112" s="255"/>
      <c r="J112" s="248"/>
      <c r="K112" s="254"/>
      <c r="L112" s="254"/>
      <c r="M112" s="330" t="str">
        <f t="shared" si="7"/>
        <v/>
      </c>
      <c r="N112" s="305"/>
      <c r="O112" s="254"/>
      <c r="P112" s="331" t="str">
        <f t="shared" si="8"/>
        <v/>
      </c>
      <c r="Q112" s="254"/>
      <c r="R112" s="254"/>
      <c r="S112" s="254"/>
      <c r="T112" s="254"/>
      <c r="U112" s="304"/>
      <c r="V112" s="308"/>
    </row>
    <row r="113" spans="1:22" ht="30.65" customHeight="1">
      <c r="A113" s="258"/>
      <c r="B113" s="248"/>
      <c r="C113" s="248"/>
      <c r="D113" s="248"/>
      <c r="E113" s="307"/>
      <c r="F113" s="330" t="str">
        <f t="shared" si="6"/>
        <v/>
      </c>
      <c r="G113" s="255"/>
      <c r="H113" s="330"/>
      <c r="I113" s="255"/>
      <c r="J113" s="248"/>
      <c r="K113" s="254"/>
      <c r="L113" s="254"/>
      <c r="M113" s="330" t="str">
        <f t="shared" si="7"/>
        <v/>
      </c>
      <c r="N113" s="305"/>
      <c r="O113" s="254"/>
      <c r="P113" s="331" t="str">
        <f t="shared" si="8"/>
        <v/>
      </c>
      <c r="Q113" s="254"/>
      <c r="R113" s="254"/>
      <c r="S113" s="254"/>
      <c r="T113" s="254"/>
      <c r="U113" s="304"/>
      <c r="V113" s="308"/>
    </row>
    <row r="114" spans="1:22" ht="30.65" customHeight="1">
      <c r="A114" s="258"/>
      <c r="B114" s="248"/>
      <c r="C114" s="248"/>
      <c r="D114" s="248"/>
      <c r="E114" s="307"/>
      <c r="F114" s="330" t="str">
        <f t="shared" si="6"/>
        <v/>
      </c>
      <c r="G114" s="255"/>
      <c r="H114" s="330"/>
      <c r="I114" s="255"/>
      <c r="J114" s="248"/>
      <c r="K114" s="254"/>
      <c r="L114" s="254"/>
      <c r="M114" s="330" t="str">
        <f t="shared" si="7"/>
        <v/>
      </c>
      <c r="N114" s="305"/>
      <c r="O114" s="254"/>
      <c r="P114" s="331" t="str">
        <f t="shared" si="8"/>
        <v/>
      </c>
      <c r="Q114" s="254"/>
      <c r="R114" s="254"/>
      <c r="S114" s="254"/>
      <c r="T114" s="254"/>
      <c r="U114" s="304"/>
      <c r="V114" s="308"/>
    </row>
    <row r="115" spans="1:22" ht="30.65" customHeight="1">
      <c r="A115" s="258"/>
      <c r="B115" s="248"/>
      <c r="C115" s="248"/>
      <c r="D115" s="248"/>
      <c r="E115" s="307"/>
      <c r="F115" s="330" t="str">
        <f t="shared" si="6"/>
        <v/>
      </c>
      <c r="G115" s="255"/>
      <c r="H115" s="330"/>
      <c r="I115" s="255"/>
      <c r="J115" s="248"/>
      <c r="K115" s="254"/>
      <c r="L115" s="254"/>
      <c r="M115" s="330" t="str">
        <f t="shared" si="7"/>
        <v/>
      </c>
      <c r="N115" s="305"/>
      <c r="O115" s="254"/>
      <c r="P115" s="331" t="str">
        <f t="shared" si="8"/>
        <v/>
      </c>
      <c r="Q115" s="254"/>
      <c r="R115" s="254"/>
      <c r="S115" s="254"/>
      <c r="T115" s="254"/>
      <c r="U115" s="304"/>
      <c r="V115" s="308"/>
    </row>
    <row r="116" spans="1:22" ht="30.65" customHeight="1">
      <c r="A116" s="258"/>
      <c r="B116" s="248"/>
      <c r="C116" s="248"/>
      <c r="D116" s="248"/>
      <c r="E116" s="307"/>
      <c r="F116" s="330" t="str">
        <f t="shared" si="6"/>
        <v/>
      </c>
      <c r="G116" s="255"/>
      <c r="H116" s="330"/>
      <c r="I116" s="255"/>
      <c r="J116" s="248"/>
      <c r="K116" s="254"/>
      <c r="L116" s="254"/>
      <c r="M116" s="330" t="str">
        <f t="shared" si="7"/>
        <v/>
      </c>
      <c r="N116" s="305"/>
      <c r="O116" s="254"/>
      <c r="P116" s="331" t="str">
        <f t="shared" si="8"/>
        <v/>
      </c>
      <c r="Q116" s="254"/>
      <c r="R116" s="254"/>
      <c r="S116" s="254"/>
      <c r="T116" s="254"/>
      <c r="U116" s="304"/>
      <c r="V116" s="308"/>
    </row>
    <row r="117" spans="1:22" ht="30.65" customHeight="1">
      <c r="A117" s="258"/>
      <c r="B117" s="248"/>
      <c r="C117" s="248"/>
      <c r="D117" s="248"/>
      <c r="E117" s="307"/>
      <c r="F117" s="330" t="str">
        <f t="shared" si="6"/>
        <v/>
      </c>
      <c r="G117" s="255"/>
      <c r="H117" s="330"/>
      <c r="I117" s="255"/>
      <c r="J117" s="248"/>
      <c r="K117" s="254"/>
      <c r="L117" s="254"/>
      <c r="M117" s="330" t="str">
        <f t="shared" si="7"/>
        <v/>
      </c>
      <c r="N117" s="305"/>
      <c r="O117" s="254"/>
      <c r="P117" s="331" t="str">
        <f t="shared" si="8"/>
        <v/>
      </c>
      <c r="Q117" s="254"/>
      <c r="R117" s="254"/>
      <c r="S117" s="254"/>
      <c r="T117" s="254"/>
      <c r="U117" s="304"/>
      <c r="V117" s="308"/>
    </row>
    <row r="118" spans="1:22" ht="30.65" customHeight="1">
      <c r="A118" s="258"/>
      <c r="B118" s="248"/>
      <c r="C118" s="248"/>
      <c r="D118" s="248"/>
      <c r="E118" s="307"/>
      <c r="F118" s="330" t="str">
        <f t="shared" si="6"/>
        <v/>
      </c>
      <c r="G118" s="255"/>
      <c r="H118" s="330"/>
      <c r="I118" s="255"/>
      <c r="J118" s="248"/>
      <c r="K118" s="254"/>
      <c r="L118" s="254"/>
      <c r="M118" s="330" t="str">
        <f t="shared" si="7"/>
        <v/>
      </c>
      <c r="N118" s="305"/>
      <c r="O118" s="254"/>
      <c r="P118" s="331" t="str">
        <f t="shared" si="8"/>
        <v/>
      </c>
      <c r="Q118" s="254"/>
      <c r="R118" s="254"/>
      <c r="S118" s="254"/>
      <c r="T118" s="254"/>
      <c r="U118" s="304"/>
      <c r="V118" s="308"/>
    </row>
    <row r="119" spans="1:22" ht="30.65" customHeight="1">
      <c r="A119" s="258"/>
      <c r="B119" s="248"/>
      <c r="C119" s="248"/>
      <c r="D119" s="248"/>
      <c r="E119" s="307"/>
      <c r="F119" s="330" t="str">
        <f t="shared" si="6"/>
        <v/>
      </c>
      <c r="G119" s="255"/>
      <c r="H119" s="330"/>
      <c r="I119" s="255"/>
      <c r="J119" s="248"/>
      <c r="K119" s="254"/>
      <c r="L119" s="254"/>
      <c r="M119" s="330" t="str">
        <f t="shared" si="7"/>
        <v/>
      </c>
      <c r="N119" s="305"/>
      <c r="O119" s="254"/>
      <c r="P119" s="331" t="str">
        <f t="shared" si="8"/>
        <v/>
      </c>
      <c r="Q119" s="254"/>
      <c r="R119" s="254"/>
      <c r="S119" s="254"/>
      <c r="T119" s="254"/>
      <c r="U119" s="304"/>
      <c r="V119" s="308"/>
    </row>
    <row r="120" spans="1:22" ht="30.65" customHeight="1">
      <c r="A120" s="258"/>
      <c r="B120" s="248"/>
      <c r="C120" s="248"/>
      <c r="D120" s="248"/>
      <c r="E120" s="307"/>
      <c r="F120" s="330" t="str">
        <f t="shared" si="6"/>
        <v/>
      </c>
      <c r="G120" s="255"/>
      <c r="H120" s="330"/>
      <c r="I120" s="255"/>
      <c r="J120" s="248"/>
      <c r="K120" s="254"/>
      <c r="L120" s="254"/>
      <c r="M120" s="330" t="str">
        <f t="shared" si="7"/>
        <v/>
      </c>
      <c r="N120" s="305"/>
      <c r="O120" s="254"/>
      <c r="P120" s="331" t="str">
        <f t="shared" si="8"/>
        <v/>
      </c>
      <c r="Q120" s="254"/>
      <c r="R120" s="254"/>
      <c r="S120" s="254"/>
      <c r="T120" s="254"/>
      <c r="U120" s="304"/>
      <c r="V120" s="308"/>
    </row>
    <row r="121" spans="1:22" ht="30.65" customHeight="1">
      <c r="A121" s="258"/>
      <c r="B121" s="248"/>
      <c r="C121" s="248"/>
      <c r="D121" s="248"/>
      <c r="E121" s="307"/>
      <c r="F121" s="330" t="str">
        <f t="shared" si="6"/>
        <v/>
      </c>
      <c r="G121" s="255"/>
      <c r="H121" s="330"/>
      <c r="I121" s="255"/>
      <c r="J121" s="248"/>
      <c r="K121" s="254"/>
      <c r="L121" s="254"/>
      <c r="M121" s="330" t="str">
        <f t="shared" si="7"/>
        <v/>
      </c>
      <c r="N121" s="305"/>
      <c r="O121" s="254"/>
      <c r="P121" s="331" t="str">
        <f t="shared" si="8"/>
        <v/>
      </c>
      <c r="Q121" s="254"/>
      <c r="R121" s="254"/>
      <c r="S121" s="254"/>
      <c r="T121" s="254"/>
      <c r="U121" s="304"/>
      <c r="V121" s="308"/>
    </row>
    <row r="122" spans="1:22" ht="30.65" customHeight="1">
      <c r="A122" s="258"/>
      <c r="B122" s="248"/>
      <c r="C122" s="248"/>
      <c r="D122" s="248"/>
      <c r="E122" s="307"/>
      <c r="F122" s="330" t="str">
        <f t="shared" si="6"/>
        <v/>
      </c>
      <c r="G122" s="255"/>
      <c r="H122" s="330"/>
      <c r="I122" s="255"/>
      <c r="J122" s="248"/>
      <c r="K122" s="254"/>
      <c r="L122" s="254"/>
      <c r="M122" s="330" t="str">
        <f t="shared" si="7"/>
        <v/>
      </c>
      <c r="N122" s="305"/>
      <c r="O122" s="254"/>
      <c r="P122" s="331" t="str">
        <f t="shared" si="8"/>
        <v/>
      </c>
      <c r="Q122" s="254"/>
      <c r="R122" s="254"/>
      <c r="S122" s="254"/>
      <c r="T122" s="254"/>
      <c r="U122" s="304"/>
      <c r="V122" s="308"/>
    </row>
    <row r="123" spans="1:22" ht="30.65" customHeight="1">
      <c r="A123" s="258"/>
      <c r="B123" s="248"/>
      <c r="C123" s="248"/>
      <c r="D123" s="248"/>
      <c r="E123" s="307"/>
      <c r="F123" s="330" t="str">
        <f t="shared" si="6"/>
        <v/>
      </c>
      <c r="G123" s="255"/>
      <c r="H123" s="330"/>
      <c r="I123" s="255"/>
      <c r="J123" s="248"/>
      <c r="K123" s="254"/>
      <c r="L123" s="254"/>
      <c r="M123" s="330" t="str">
        <f t="shared" si="7"/>
        <v/>
      </c>
      <c r="N123" s="305"/>
      <c r="O123" s="254"/>
      <c r="P123" s="331" t="str">
        <f t="shared" si="8"/>
        <v/>
      </c>
      <c r="Q123" s="254"/>
      <c r="R123" s="254"/>
      <c r="S123" s="254"/>
      <c r="T123" s="254"/>
      <c r="U123" s="304"/>
      <c r="V123" s="308"/>
    </row>
    <row r="124" spans="1:22" ht="30.65" customHeight="1">
      <c r="A124" s="258"/>
      <c r="B124" s="248"/>
      <c r="C124" s="248"/>
      <c r="D124" s="248"/>
      <c r="E124" s="307"/>
      <c r="F124" s="330" t="str">
        <f t="shared" si="6"/>
        <v/>
      </c>
      <c r="G124" s="255"/>
      <c r="H124" s="330"/>
      <c r="I124" s="255"/>
      <c r="J124" s="248"/>
      <c r="K124" s="254"/>
      <c r="L124" s="254"/>
      <c r="M124" s="330" t="str">
        <f t="shared" si="7"/>
        <v/>
      </c>
      <c r="N124" s="305"/>
      <c r="O124" s="254"/>
      <c r="P124" s="331" t="str">
        <f t="shared" si="8"/>
        <v/>
      </c>
      <c r="Q124" s="254"/>
      <c r="R124" s="254"/>
      <c r="S124" s="254"/>
      <c r="T124" s="254"/>
      <c r="U124" s="304"/>
      <c r="V124" s="308"/>
    </row>
    <row r="125" spans="1:22" ht="30.65" customHeight="1">
      <c r="A125" s="258"/>
      <c r="B125" s="248"/>
      <c r="C125" s="248"/>
      <c r="D125" s="248"/>
      <c r="E125" s="307"/>
      <c r="F125" s="330" t="str">
        <f t="shared" si="6"/>
        <v/>
      </c>
      <c r="G125" s="255"/>
      <c r="H125" s="330"/>
      <c r="I125" s="255"/>
      <c r="J125" s="248"/>
      <c r="K125" s="254"/>
      <c r="L125" s="254"/>
      <c r="M125" s="330" t="str">
        <f t="shared" si="7"/>
        <v/>
      </c>
      <c r="N125" s="305"/>
      <c r="O125" s="254"/>
      <c r="P125" s="331" t="str">
        <f t="shared" si="8"/>
        <v/>
      </c>
      <c r="Q125" s="254"/>
      <c r="R125" s="254"/>
      <c r="S125" s="254"/>
      <c r="T125" s="254"/>
      <c r="U125" s="304"/>
      <c r="V125" s="308"/>
    </row>
    <row r="126" spans="1:22" ht="30.65" customHeight="1">
      <c r="A126" s="258"/>
      <c r="B126" s="248"/>
      <c r="C126" s="248"/>
      <c r="D126" s="248"/>
      <c r="E126" s="307"/>
      <c r="F126" s="330" t="str">
        <f t="shared" si="6"/>
        <v/>
      </c>
      <c r="G126" s="255"/>
      <c r="H126" s="330"/>
      <c r="I126" s="255"/>
      <c r="J126" s="248"/>
      <c r="K126" s="254"/>
      <c r="L126" s="254"/>
      <c r="M126" s="330" t="str">
        <f t="shared" si="7"/>
        <v/>
      </c>
      <c r="N126" s="305"/>
      <c r="O126" s="254"/>
      <c r="P126" s="331" t="str">
        <f t="shared" si="8"/>
        <v/>
      </c>
      <c r="Q126" s="254"/>
      <c r="R126" s="254"/>
      <c r="S126" s="254"/>
      <c r="T126" s="254"/>
      <c r="U126" s="304"/>
      <c r="V126" s="308"/>
    </row>
    <row r="127" spans="1:22" ht="30.65" customHeight="1">
      <c r="A127" s="258"/>
      <c r="B127" s="248"/>
      <c r="C127" s="248"/>
      <c r="D127" s="248"/>
      <c r="E127" s="307"/>
      <c r="F127" s="330" t="str">
        <f t="shared" si="6"/>
        <v/>
      </c>
      <c r="G127" s="255"/>
      <c r="H127" s="330"/>
      <c r="I127" s="255"/>
      <c r="J127" s="248"/>
      <c r="K127" s="254"/>
      <c r="L127" s="254"/>
      <c r="M127" s="330" t="str">
        <f t="shared" si="7"/>
        <v/>
      </c>
      <c r="N127" s="305"/>
      <c r="O127" s="254"/>
      <c r="P127" s="331" t="str">
        <f t="shared" si="8"/>
        <v/>
      </c>
      <c r="Q127" s="254"/>
      <c r="R127" s="254"/>
      <c r="S127" s="254"/>
      <c r="T127" s="254"/>
      <c r="U127" s="304"/>
      <c r="V127" s="308"/>
    </row>
    <row r="128" spans="1:22" ht="30.65" customHeight="1">
      <c r="A128" s="258"/>
      <c r="B128" s="248"/>
      <c r="C128" s="248"/>
      <c r="D128" s="248"/>
      <c r="E128" s="307"/>
      <c r="F128" s="330" t="str">
        <f t="shared" si="6"/>
        <v/>
      </c>
      <c r="G128" s="255"/>
      <c r="H128" s="330"/>
      <c r="I128" s="255"/>
      <c r="J128" s="248"/>
      <c r="K128" s="254"/>
      <c r="L128" s="254"/>
      <c r="M128" s="330" t="str">
        <f t="shared" si="7"/>
        <v/>
      </c>
      <c r="N128" s="305"/>
      <c r="O128" s="254"/>
      <c r="P128" s="331" t="str">
        <f t="shared" si="8"/>
        <v/>
      </c>
      <c r="Q128" s="254"/>
      <c r="R128" s="254"/>
      <c r="S128" s="254"/>
      <c r="T128" s="254"/>
      <c r="U128" s="304"/>
      <c r="V128" s="308"/>
    </row>
    <row r="129" spans="1:22" ht="30.65" customHeight="1">
      <c r="A129" s="258"/>
      <c r="B129" s="248"/>
      <c r="C129" s="248"/>
      <c r="D129" s="248"/>
      <c r="E129" s="307"/>
      <c r="F129" s="330" t="str">
        <f t="shared" si="6"/>
        <v/>
      </c>
      <c r="G129" s="255"/>
      <c r="H129" s="330"/>
      <c r="I129" s="255"/>
      <c r="J129" s="696"/>
      <c r="K129" s="254"/>
      <c r="L129" s="254"/>
      <c r="M129" s="330" t="str">
        <f t="shared" si="7"/>
        <v/>
      </c>
      <c r="N129" s="305"/>
      <c r="O129" s="254"/>
      <c r="P129" s="331" t="str">
        <f t="shared" si="8"/>
        <v/>
      </c>
      <c r="Q129" s="254"/>
      <c r="R129" s="254"/>
      <c r="S129" s="254"/>
      <c r="T129" s="254"/>
      <c r="U129" s="304"/>
      <c r="V129" s="308"/>
    </row>
    <row r="130" spans="1:22" ht="30.65" customHeight="1">
      <c r="A130" s="258"/>
      <c r="B130" s="248"/>
      <c r="C130" s="248"/>
      <c r="D130" s="248"/>
      <c r="E130" s="307"/>
      <c r="F130" s="330" t="str">
        <f t="shared" si="6"/>
        <v/>
      </c>
      <c r="G130" s="255"/>
      <c r="H130" s="330"/>
      <c r="I130" s="255"/>
      <c r="J130" s="254"/>
      <c r="K130" s="254"/>
      <c r="L130" s="254"/>
      <c r="M130" s="330" t="str">
        <f t="shared" si="7"/>
        <v/>
      </c>
      <c r="N130" s="305"/>
      <c r="O130" s="254"/>
      <c r="P130" s="331" t="str">
        <f t="shared" si="8"/>
        <v/>
      </c>
      <c r="Q130" s="254"/>
      <c r="R130" s="254"/>
      <c r="S130" s="254"/>
      <c r="T130" s="254"/>
      <c r="U130" s="304"/>
      <c r="V130" s="308"/>
    </row>
    <row r="131" spans="1:22" ht="30.65" customHeight="1">
      <c r="A131" s="258"/>
      <c r="B131" s="248"/>
      <c r="C131" s="248"/>
      <c r="D131" s="248"/>
      <c r="E131" s="307"/>
      <c r="F131" s="330" t="str">
        <f t="shared" si="6"/>
        <v/>
      </c>
      <c r="G131" s="255"/>
      <c r="H131" s="330"/>
      <c r="I131" s="255"/>
      <c r="J131" s="254"/>
      <c r="K131" s="254"/>
      <c r="L131" s="254"/>
      <c r="M131" s="330" t="str">
        <f t="shared" si="7"/>
        <v/>
      </c>
      <c r="N131" s="305"/>
      <c r="O131" s="254"/>
      <c r="P131" s="331" t="str">
        <f t="shared" si="8"/>
        <v/>
      </c>
      <c r="Q131" s="254"/>
      <c r="R131" s="254"/>
      <c r="S131" s="254"/>
      <c r="T131" s="254"/>
      <c r="U131" s="304"/>
      <c r="V131" s="308"/>
    </row>
    <row r="132" spans="1:22" ht="30.65" customHeight="1">
      <c r="A132" s="258"/>
      <c r="B132" s="248"/>
      <c r="C132" s="248"/>
      <c r="D132" s="248"/>
      <c r="E132" s="307"/>
      <c r="F132" s="330" t="str">
        <f t="shared" si="6"/>
        <v/>
      </c>
      <c r="G132" s="255"/>
      <c r="H132" s="330"/>
      <c r="I132" s="255"/>
      <c r="J132" s="248"/>
      <c r="K132" s="254"/>
      <c r="L132" s="254"/>
      <c r="M132" s="330" t="str">
        <f t="shared" si="7"/>
        <v/>
      </c>
      <c r="N132" s="305"/>
      <c r="O132" s="254"/>
      <c r="P132" s="331" t="str">
        <f t="shared" si="8"/>
        <v/>
      </c>
      <c r="Q132" s="254"/>
      <c r="R132" s="254"/>
      <c r="S132" s="254"/>
      <c r="T132" s="254"/>
      <c r="U132" s="304"/>
      <c r="V132" s="308"/>
    </row>
    <row r="133" spans="1:22" ht="30.65" customHeight="1">
      <c r="A133" s="258"/>
      <c r="B133" s="248"/>
      <c r="C133" s="248"/>
      <c r="D133" s="248"/>
      <c r="E133" s="307"/>
      <c r="F133" s="330" t="str">
        <f t="shared" si="6"/>
        <v/>
      </c>
      <c r="G133" s="255"/>
      <c r="H133" s="330"/>
      <c r="I133" s="255"/>
      <c r="J133" s="248"/>
      <c r="K133" s="254"/>
      <c r="L133" s="254"/>
      <c r="M133" s="330" t="str">
        <f t="shared" si="7"/>
        <v/>
      </c>
      <c r="N133" s="305"/>
      <c r="O133" s="254"/>
      <c r="P133" s="331" t="str">
        <f t="shared" si="8"/>
        <v/>
      </c>
      <c r="Q133" s="254"/>
      <c r="R133" s="254"/>
      <c r="S133" s="254"/>
      <c r="T133" s="254"/>
      <c r="U133" s="304"/>
      <c r="V133" s="308"/>
    </row>
    <row r="134" spans="1:22" ht="30.65" customHeight="1">
      <c r="A134" s="258"/>
      <c r="B134" s="248"/>
      <c r="C134" s="248"/>
      <c r="D134" s="248"/>
      <c r="E134" s="307"/>
      <c r="F134" s="330" t="str">
        <f t="shared" si="6"/>
        <v/>
      </c>
      <c r="G134" s="255"/>
      <c r="H134" s="330"/>
      <c r="I134" s="255"/>
      <c r="J134" s="248"/>
      <c r="K134" s="254"/>
      <c r="L134" s="254"/>
      <c r="M134" s="330" t="str">
        <f t="shared" si="7"/>
        <v/>
      </c>
      <c r="N134" s="305"/>
      <c r="O134" s="254"/>
      <c r="P134" s="331" t="str">
        <f t="shared" si="8"/>
        <v/>
      </c>
      <c r="Q134" s="254"/>
      <c r="R134" s="254"/>
      <c r="S134" s="254"/>
      <c r="T134" s="254"/>
      <c r="U134" s="304"/>
      <c r="V134" s="308"/>
    </row>
    <row r="135" spans="1:22" ht="30.65" customHeight="1">
      <c r="A135" s="258"/>
      <c r="B135" s="248"/>
      <c r="C135" s="248"/>
      <c r="D135" s="248"/>
      <c r="E135" s="307"/>
      <c r="F135" s="330" t="str">
        <f t="shared" si="6"/>
        <v/>
      </c>
      <c r="G135" s="255"/>
      <c r="H135" s="330"/>
      <c r="I135" s="255"/>
      <c r="J135" s="248"/>
      <c r="K135" s="254"/>
      <c r="L135" s="254"/>
      <c r="M135" s="330" t="str">
        <f t="shared" si="7"/>
        <v/>
      </c>
      <c r="N135" s="305"/>
      <c r="O135" s="254"/>
      <c r="P135" s="331" t="str">
        <f t="shared" si="8"/>
        <v/>
      </c>
      <c r="Q135" s="254"/>
      <c r="R135" s="254"/>
      <c r="S135" s="254"/>
      <c r="T135" s="254"/>
      <c r="U135" s="304"/>
      <c r="V135" s="308"/>
    </row>
    <row r="136" spans="1:22" ht="30.65" customHeight="1">
      <c r="A136" s="258"/>
      <c r="B136" s="248"/>
      <c r="C136" s="248"/>
      <c r="D136" s="248"/>
      <c r="E136" s="307"/>
      <c r="F136" s="330" t="str">
        <f t="shared" si="6"/>
        <v/>
      </c>
      <c r="G136" s="255"/>
      <c r="H136" s="330"/>
      <c r="I136" s="255"/>
      <c r="J136" s="248"/>
      <c r="K136" s="254"/>
      <c r="L136" s="254"/>
      <c r="M136" s="330" t="str">
        <f t="shared" si="7"/>
        <v/>
      </c>
      <c r="N136" s="305"/>
      <c r="O136" s="254"/>
      <c r="P136" s="331" t="str">
        <f t="shared" si="8"/>
        <v/>
      </c>
      <c r="Q136" s="254"/>
      <c r="R136" s="254"/>
      <c r="S136" s="254"/>
      <c r="T136" s="254"/>
      <c r="U136" s="304"/>
      <c r="V136" s="308"/>
    </row>
    <row r="137" spans="1:22" ht="30.65" customHeight="1">
      <c r="A137" s="258"/>
      <c r="B137" s="248"/>
      <c r="C137" s="248"/>
      <c r="D137" s="248"/>
      <c r="E137" s="307"/>
      <c r="F137" s="330" t="str">
        <f t="shared" si="6"/>
        <v/>
      </c>
      <c r="G137" s="255"/>
      <c r="H137" s="330"/>
      <c r="I137" s="255"/>
      <c r="J137" s="248"/>
      <c r="K137" s="254"/>
      <c r="L137" s="254"/>
      <c r="M137" s="330" t="str">
        <f t="shared" si="7"/>
        <v/>
      </c>
      <c r="N137" s="305"/>
      <c r="O137" s="254"/>
      <c r="P137" s="331" t="str">
        <f t="shared" si="8"/>
        <v/>
      </c>
      <c r="Q137" s="254"/>
      <c r="R137" s="254"/>
      <c r="S137" s="254"/>
      <c r="T137" s="254"/>
      <c r="U137" s="304"/>
      <c r="V137" s="308"/>
    </row>
    <row r="138" spans="1:22" ht="30.65" customHeight="1">
      <c r="A138" s="258"/>
      <c r="B138" s="248"/>
      <c r="C138" s="248"/>
      <c r="D138" s="248"/>
      <c r="E138" s="307"/>
      <c r="F138" s="330" t="str">
        <f t="shared" si="6"/>
        <v/>
      </c>
      <c r="G138" s="255"/>
      <c r="H138" s="330"/>
      <c r="I138" s="255"/>
      <c r="J138" s="248"/>
      <c r="K138" s="254"/>
      <c r="L138" s="254"/>
      <c r="M138" s="330" t="str">
        <f t="shared" si="7"/>
        <v/>
      </c>
      <c r="N138" s="305"/>
      <c r="O138" s="254"/>
      <c r="P138" s="331" t="str">
        <f t="shared" si="8"/>
        <v/>
      </c>
      <c r="Q138" s="254"/>
      <c r="R138" s="254"/>
      <c r="S138" s="254"/>
      <c r="T138" s="254"/>
      <c r="U138" s="304"/>
      <c r="V138" s="308"/>
    </row>
    <row r="139" spans="1:22" ht="30.65" customHeight="1">
      <c r="A139" s="258"/>
      <c r="B139" s="248"/>
      <c r="C139" s="248"/>
      <c r="D139" s="248"/>
      <c r="E139" s="307"/>
      <c r="F139" s="330" t="str">
        <f t="shared" ref="F139:F202" si="9">IF(E139="","",E139+28)</f>
        <v/>
      </c>
      <c r="G139" s="255"/>
      <c r="H139" s="330"/>
      <c r="I139" s="255"/>
      <c r="J139" s="248"/>
      <c r="K139" s="254"/>
      <c r="L139" s="254"/>
      <c r="M139" s="330" t="str">
        <f t="shared" ref="M139:M202" si="10">IF(I139="","",I139+42)</f>
        <v/>
      </c>
      <c r="N139" s="305"/>
      <c r="O139" s="254"/>
      <c r="P139" s="331" t="str">
        <f t="shared" ref="P139:P202" si="11">IF(G139="","",IF(G139&lt;F139,"YES","NO"))</f>
        <v/>
      </c>
      <c r="Q139" s="254"/>
      <c r="R139" s="254"/>
      <c r="S139" s="254"/>
      <c r="T139" s="254"/>
      <c r="U139" s="304"/>
      <c r="V139" s="308"/>
    </row>
    <row r="140" spans="1:22" ht="30.65" customHeight="1">
      <c r="A140" s="258"/>
      <c r="B140" s="248"/>
      <c r="C140" s="248"/>
      <c r="D140" s="248"/>
      <c r="E140" s="307"/>
      <c r="F140" s="330" t="str">
        <f t="shared" si="9"/>
        <v/>
      </c>
      <c r="G140" s="255"/>
      <c r="H140" s="330"/>
      <c r="I140" s="255"/>
      <c r="J140" s="248"/>
      <c r="K140" s="254"/>
      <c r="L140" s="254"/>
      <c r="M140" s="330" t="str">
        <f t="shared" si="10"/>
        <v/>
      </c>
      <c r="N140" s="305"/>
      <c r="O140" s="254"/>
      <c r="P140" s="331" t="str">
        <f t="shared" si="11"/>
        <v/>
      </c>
      <c r="Q140" s="254"/>
      <c r="R140" s="254"/>
      <c r="S140" s="254"/>
      <c r="T140" s="254"/>
      <c r="U140" s="304"/>
      <c r="V140" s="308"/>
    </row>
    <row r="141" spans="1:22" ht="30.65" customHeight="1">
      <c r="A141" s="258"/>
      <c r="B141" s="248"/>
      <c r="C141" s="248"/>
      <c r="D141" s="248"/>
      <c r="E141" s="307"/>
      <c r="F141" s="330" t="str">
        <f t="shared" si="9"/>
        <v/>
      </c>
      <c r="G141" s="255"/>
      <c r="H141" s="330"/>
      <c r="I141" s="255"/>
      <c r="J141" s="248"/>
      <c r="K141" s="254"/>
      <c r="L141" s="254"/>
      <c r="M141" s="330" t="str">
        <f t="shared" si="10"/>
        <v/>
      </c>
      <c r="N141" s="305"/>
      <c r="O141" s="254"/>
      <c r="P141" s="331" t="str">
        <f t="shared" si="11"/>
        <v/>
      </c>
      <c r="Q141" s="254"/>
      <c r="R141" s="254"/>
      <c r="S141" s="254"/>
      <c r="T141" s="254"/>
      <c r="U141" s="304"/>
      <c r="V141" s="308"/>
    </row>
    <row r="142" spans="1:22" ht="30.65" customHeight="1">
      <c r="A142" s="258"/>
      <c r="B142" s="248"/>
      <c r="C142" s="248"/>
      <c r="D142" s="248"/>
      <c r="E142" s="307"/>
      <c r="F142" s="330" t="str">
        <f t="shared" si="9"/>
        <v/>
      </c>
      <c r="G142" s="255"/>
      <c r="H142" s="330"/>
      <c r="I142" s="255"/>
      <c r="J142" s="248"/>
      <c r="K142" s="254"/>
      <c r="L142" s="254"/>
      <c r="M142" s="330" t="str">
        <f t="shared" si="10"/>
        <v/>
      </c>
      <c r="N142" s="305"/>
      <c r="O142" s="254"/>
      <c r="P142" s="331" t="str">
        <f t="shared" si="11"/>
        <v/>
      </c>
      <c r="Q142" s="254"/>
      <c r="R142" s="254"/>
      <c r="S142" s="254"/>
      <c r="T142" s="254"/>
      <c r="U142" s="304"/>
      <c r="V142" s="308"/>
    </row>
    <row r="143" spans="1:22" ht="30.65" customHeight="1">
      <c r="A143" s="258"/>
      <c r="B143" s="248"/>
      <c r="C143" s="248"/>
      <c r="D143" s="248"/>
      <c r="E143" s="307"/>
      <c r="F143" s="330" t="str">
        <f t="shared" si="9"/>
        <v/>
      </c>
      <c r="G143" s="255"/>
      <c r="H143" s="330"/>
      <c r="I143" s="255"/>
      <c r="J143" s="248"/>
      <c r="K143" s="254"/>
      <c r="L143" s="254"/>
      <c r="M143" s="330" t="str">
        <f t="shared" si="10"/>
        <v/>
      </c>
      <c r="N143" s="305"/>
      <c r="O143" s="254"/>
      <c r="P143" s="331" t="str">
        <f t="shared" si="11"/>
        <v/>
      </c>
      <c r="Q143" s="254"/>
      <c r="R143" s="254"/>
      <c r="S143" s="254"/>
      <c r="T143" s="254"/>
      <c r="U143" s="304"/>
      <c r="V143" s="308"/>
    </row>
    <row r="144" spans="1:22" ht="30.65" customHeight="1">
      <c r="A144" s="258"/>
      <c r="B144" s="248"/>
      <c r="C144" s="248"/>
      <c r="D144" s="248"/>
      <c r="E144" s="307"/>
      <c r="F144" s="330" t="str">
        <f t="shared" si="9"/>
        <v/>
      </c>
      <c r="G144" s="255"/>
      <c r="H144" s="330"/>
      <c r="I144" s="255"/>
      <c r="J144" s="248"/>
      <c r="K144" s="254"/>
      <c r="L144" s="254"/>
      <c r="M144" s="330" t="str">
        <f t="shared" si="10"/>
        <v/>
      </c>
      <c r="N144" s="305"/>
      <c r="O144" s="254"/>
      <c r="P144" s="331" t="str">
        <f t="shared" si="11"/>
        <v/>
      </c>
      <c r="Q144" s="254"/>
      <c r="R144" s="254"/>
      <c r="S144" s="254"/>
      <c r="T144" s="254"/>
      <c r="U144" s="304"/>
      <c r="V144" s="308"/>
    </row>
    <row r="145" spans="1:22" ht="30.65" customHeight="1">
      <c r="A145" s="258"/>
      <c r="B145" s="248"/>
      <c r="C145" s="248"/>
      <c r="D145" s="248"/>
      <c r="E145" s="307"/>
      <c r="F145" s="330" t="str">
        <f t="shared" si="9"/>
        <v/>
      </c>
      <c r="G145" s="255"/>
      <c r="H145" s="330"/>
      <c r="I145" s="255"/>
      <c r="J145" s="248"/>
      <c r="K145" s="254"/>
      <c r="L145" s="254"/>
      <c r="M145" s="330" t="str">
        <f t="shared" si="10"/>
        <v/>
      </c>
      <c r="N145" s="305"/>
      <c r="O145" s="254"/>
      <c r="P145" s="331" t="str">
        <f t="shared" si="11"/>
        <v/>
      </c>
      <c r="Q145" s="254"/>
      <c r="R145" s="254"/>
      <c r="S145" s="254"/>
      <c r="T145" s="254"/>
      <c r="U145" s="304"/>
      <c r="V145" s="308"/>
    </row>
    <row r="146" spans="1:22" ht="30.65" customHeight="1">
      <c r="A146" s="258"/>
      <c r="B146" s="248"/>
      <c r="C146" s="248"/>
      <c r="D146" s="248"/>
      <c r="E146" s="307"/>
      <c r="F146" s="330" t="str">
        <f t="shared" si="9"/>
        <v/>
      </c>
      <c r="G146" s="255"/>
      <c r="H146" s="330"/>
      <c r="I146" s="255"/>
      <c r="J146" s="248"/>
      <c r="K146" s="254"/>
      <c r="L146" s="254"/>
      <c r="M146" s="330" t="str">
        <f t="shared" si="10"/>
        <v/>
      </c>
      <c r="N146" s="305"/>
      <c r="O146" s="254"/>
      <c r="P146" s="331" t="str">
        <f t="shared" si="11"/>
        <v/>
      </c>
      <c r="Q146" s="254"/>
      <c r="R146" s="254"/>
      <c r="S146" s="254"/>
      <c r="T146" s="254"/>
      <c r="U146" s="304"/>
      <c r="V146" s="308"/>
    </row>
    <row r="147" spans="1:22" ht="30.65" customHeight="1">
      <c r="A147" s="258"/>
      <c r="B147" s="248"/>
      <c r="C147" s="248"/>
      <c r="D147" s="248"/>
      <c r="E147" s="307"/>
      <c r="F147" s="330" t="str">
        <f t="shared" si="9"/>
        <v/>
      </c>
      <c r="G147" s="255"/>
      <c r="H147" s="330"/>
      <c r="I147" s="255"/>
      <c r="J147" s="248"/>
      <c r="K147" s="254"/>
      <c r="L147" s="254"/>
      <c r="M147" s="330" t="str">
        <f t="shared" si="10"/>
        <v/>
      </c>
      <c r="N147" s="305"/>
      <c r="O147" s="254"/>
      <c r="P147" s="331" t="str">
        <f t="shared" si="11"/>
        <v/>
      </c>
      <c r="Q147" s="254"/>
      <c r="R147" s="254"/>
      <c r="S147" s="254"/>
      <c r="T147" s="254"/>
      <c r="U147" s="304"/>
      <c r="V147" s="308"/>
    </row>
    <row r="148" spans="1:22" ht="30.65" customHeight="1">
      <c r="A148" s="258"/>
      <c r="B148" s="248"/>
      <c r="C148" s="248"/>
      <c r="D148" s="248"/>
      <c r="E148" s="307"/>
      <c r="F148" s="330" t="str">
        <f t="shared" si="9"/>
        <v/>
      </c>
      <c r="G148" s="255"/>
      <c r="H148" s="330"/>
      <c r="I148" s="255"/>
      <c r="J148" s="248"/>
      <c r="K148" s="254"/>
      <c r="L148" s="254"/>
      <c r="M148" s="330" t="str">
        <f t="shared" si="10"/>
        <v/>
      </c>
      <c r="N148" s="305"/>
      <c r="O148" s="254"/>
      <c r="P148" s="331" t="str">
        <f t="shared" si="11"/>
        <v/>
      </c>
      <c r="Q148" s="254"/>
      <c r="R148" s="254"/>
      <c r="S148" s="254"/>
      <c r="T148" s="254"/>
      <c r="U148" s="304"/>
      <c r="V148" s="308"/>
    </row>
    <row r="149" spans="1:22" ht="30.65" customHeight="1">
      <c r="A149" s="258"/>
      <c r="B149" s="248"/>
      <c r="C149" s="248"/>
      <c r="D149" s="248"/>
      <c r="E149" s="307"/>
      <c r="F149" s="330" t="str">
        <f t="shared" si="9"/>
        <v/>
      </c>
      <c r="G149" s="255"/>
      <c r="H149" s="330"/>
      <c r="I149" s="255"/>
      <c r="J149" s="248"/>
      <c r="K149" s="254"/>
      <c r="L149" s="254"/>
      <c r="M149" s="330" t="str">
        <f t="shared" si="10"/>
        <v/>
      </c>
      <c r="N149" s="305"/>
      <c r="O149" s="254"/>
      <c r="P149" s="331" t="str">
        <f t="shared" si="11"/>
        <v/>
      </c>
      <c r="Q149" s="254"/>
      <c r="R149" s="254"/>
      <c r="S149" s="254"/>
      <c r="T149" s="254"/>
      <c r="U149" s="304"/>
      <c r="V149" s="308"/>
    </row>
    <row r="150" spans="1:22" ht="30.65" customHeight="1">
      <c r="A150" s="258"/>
      <c r="B150" s="248"/>
      <c r="C150" s="248"/>
      <c r="D150" s="248"/>
      <c r="E150" s="307"/>
      <c r="F150" s="330" t="str">
        <f t="shared" si="9"/>
        <v/>
      </c>
      <c r="G150" s="255"/>
      <c r="H150" s="330"/>
      <c r="I150" s="255"/>
      <c r="J150" s="248"/>
      <c r="K150" s="254"/>
      <c r="L150" s="254"/>
      <c r="M150" s="330" t="str">
        <f t="shared" si="10"/>
        <v/>
      </c>
      <c r="N150" s="305"/>
      <c r="O150" s="254"/>
      <c r="P150" s="331" t="str">
        <f t="shared" si="11"/>
        <v/>
      </c>
      <c r="Q150" s="254"/>
      <c r="R150" s="254"/>
      <c r="S150" s="254"/>
      <c r="T150" s="254"/>
      <c r="U150" s="304"/>
      <c r="V150" s="308"/>
    </row>
    <row r="151" spans="1:22" ht="30.65" customHeight="1">
      <c r="A151" s="258"/>
      <c r="B151" s="248"/>
      <c r="C151" s="248"/>
      <c r="D151" s="248"/>
      <c r="E151" s="307"/>
      <c r="F151" s="330" t="str">
        <f t="shared" si="9"/>
        <v/>
      </c>
      <c r="G151" s="255"/>
      <c r="H151" s="330"/>
      <c r="I151" s="255"/>
      <c r="J151" s="248"/>
      <c r="K151" s="254"/>
      <c r="L151" s="254"/>
      <c r="M151" s="330" t="str">
        <f t="shared" si="10"/>
        <v/>
      </c>
      <c r="N151" s="305"/>
      <c r="O151" s="254"/>
      <c r="P151" s="331" t="str">
        <f t="shared" si="11"/>
        <v/>
      </c>
      <c r="Q151" s="254"/>
      <c r="R151" s="254"/>
      <c r="S151" s="254"/>
      <c r="T151" s="254"/>
      <c r="U151" s="304"/>
      <c r="V151" s="308"/>
    </row>
    <row r="152" spans="1:22" ht="30.65" customHeight="1">
      <c r="A152" s="258"/>
      <c r="B152" s="248"/>
      <c r="C152" s="248"/>
      <c r="D152" s="248"/>
      <c r="E152" s="307"/>
      <c r="F152" s="330" t="str">
        <f t="shared" si="9"/>
        <v/>
      </c>
      <c r="G152" s="255"/>
      <c r="H152" s="330"/>
      <c r="I152" s="255"/>
      <c r="J152" s="248"/>
      <c r="K152" s="254"/>
      <c r="L152" s="254"/>
      <c r="M152" s="330" t="str">
        <f t="shared" si="10"/>
        <v/>
      </c>
      <c r="N152" s="305"/>
      <c r="O152" s="254"/>
      <c r="P152" s="331" t="str">
        <f t="shared" si="11"/>
        <v/>
      </c>
      <c r="Q152" s="254"/>
      <c r="R152" s="254"/>
      <c r="S152" s="254"/>
      <c r="T152" s="254"/>
      <c r="U152" s="304"/>
      <c r="V152" s="308"/>
    </row>
    <row r="153" spans="1:22" ht="30.65" customHeight="1">
      <c r="A153" s="258"/>
      <c r="B153" s="248"/>
      <c r="C153" s="248"/>
      <c r="D153" s="248"/>
      <c r="E153" s="307"/>
      <c r="F153" s="330" t="str">
        <f t="shared" si="9"/>
        <v/>
      </c>
      <c r="G153" s="255"/>
      <c r="H153" s="330"/>
      <c r="I153" s="255"/>
      <c r="J153" s="248"/>
      <c r="K153" s="254"/>
      <c r="L153" s="254"/>
      <c r="M153" s="330" t="str">
        <f t="shared" si="10"/>
        <v/>
      </c>
      <c r="N153" s="305"/>
      <c r="O153" s="254"/>
      <c r="P153" s="331" t="str">
        <f t="shared" si="11"/>
        <v/>
      </c>
      <c r="Q153" s="254"/>
      <c r="R153" s="254"/>
      <c r="S153" s="254"/>
      <c r="T153" s="254"/>
      <c r="U153" s="304"/>
      <c r="V153" s="308"/>
    </row>
    <row r="154" spans="1:22" ht="30.65" customHeight="1">
      <c r="A154" s="258"/>
      <c r="B154" s="248"/>
      <c r="C154" s="248"/>
      <c r="D154" s="248"/>
      <c r="E154" s="307"/>
      <c r="F154" s="330" t="str">
        <f t="shared" si="9"/>
        <v/>
      </c>
      <c r="G154" s="255"/>
      <c r="H154" s="330"/>
      <c r="I154" s="255"/>
      <c r="J154" s="248"/>
      <c r="K154" s="254"/>
      <c r="L154" s="254"/>
      <c r="M154" s="330" t="str">
        <f t="shared" si="10"/>
        <v/>
      </c>
      <c r="N154" s="305"/>
      <c r="O154" s="254"/>
      <c r="P154" s="331" t="str">
        <f t="shared" si="11"/>
        <v/>
      </c>
      <c r="Q154" s="254"/>
      <c r="R154" s="254"/>
      <c r="S154" s="254"/>
      <c r="T154" s="254"/>
      <c r="U154" s="304"/>
      <c r="V154" s="308"/>
    </row>
    <row r="155" spans="1:22" ht="30.65" customHeight="1">
      <c r="A155" s="258"/>
      <c r="B155" s="248"/>
      <c r="C155" s="248"/>
      <c r="D155" s="248"/>
      <c r="E155" s="307"/>
      <c r="F155" s="330" t="str">
        <f t="shared" si="9"/>
        <v/>
      </c>
      <c r="G155" s="255"/>
      <c r="H155" s="330"/>
      <c r="I155" s="255"/>
      <c r="J155" s="248"/>
      <c r="K155" s="254"/>
      <c r="L155" s="254"/>
      <c r="M155" s="330" t="str">
        <f t="shared" si="10"/>
        <v/>
      </c>
      <c r="N155" s="305"/>
      <c r="O155" s="254"/>
      <c r="P155" s="331" t="str">
        <f t="shared" si="11"/>
        <v/>
      </c>
      <c r="Q155" s="254"/>
      <c r="R155" s="254"/>
      <c r="S155" s="254"/>
      <c r="T155" s="254"/>
      <c r="U155" s="304"/>
      <c r="V155" s="308"/>
    </row>
    <row r="156" spans="1:22" ht="30.65" customHeight="1">
      <c r="A156" s="258"/>
      <c r="B156" s="248"/>
      <c r="C156" s="248"/>
      <c r="D156" s="248"/>
      <c r="E156" s="307"/>
      <c r="F156" s="330" t="str">
        <f t="shared" si="9"/>
        <v/>
      </c>
      <c r="G156" s="255"/>
      <c r="H156" s="330"/>
      <c r="I156" s="255"/>
      <c r="J156" s="248"/>
      <c r="K156" s="254"/>
      <c r="L156" s="254"/>
      <c r="M156" s="330" t="str">
        <f t="shared" si="10"/>
        <v/>
      </c>
      <c r="N156" s="305"/>
      <c r="O156" s="254"/>
      <c r="P156" s="331" t="str">
        <f t="shared" si="11"/>
        <v/>
      </c>
      <c r="Q156" s="254"/>
      <c r="R156" s="254"/>
      <c r="S156" s="254"/>
      <c r="T156" s="254"/>
      <c r="U156" s="304"/>
      <c r="V156" s="308"/>
    </row>
    <row r="157" spans="1:22" ht="30.65" customHeight="1">
      <c r="A157" s="258"/>
      <c r="B157" s="248"/>
      <c r="C157" s="248"/>
      <c r="D157" s="248"/>
      <c r="E157" s="307"/>
      <c r="F157" s="330" t="str">
        <f t="shared" si="9"/>
        <v/>
      </c>
      <c r="G157" s="255"/>
      <c r="H157" s="330"/>
      <c r="I157" s="255"/>
      <c r="J157" s="248"/>
      <c r="K157" s="254"/>
      <c r="L157" s="254"/>
      <c r="M157" s="330" t="str">
        <f t="shared" si="10"/>
        <v/>
      </c>
      <c r="N157" s="305"/>
      <c r="O157" s="254"/>
      <c r="P157" s="331" t="str">
        <f t="shared" si="11"/>
        <v/>
      </c>
      <c r="Q157" s="254"/>
      <c r="R157" s="254"/>
      <c r="S157" s="254"/>
      <c r="T157" s="254"/>
      <c r="U157" s="304"/>
      <c r="V157" s="308"/>
    </row>
    <row r="158" spans="1:22" ht="30.65" customHeight="1">
      <c r="A158" s="258"/>
      <c r="B158" s="248"/>
      <c r="C158" s="248"/>
      <c r="D158" s="248"/>
      <c r="E158" s="307"/>
      <c r="F158" s="330" t="str">
        <f t="shared" si="9"/>
        <v/>
      </c>
      <c r="G158" s="255"/>
      <c r="H158" s="330"/>
      <c r="I158" s="255"/>
      <c r="J158" s="248"/>
      <c r="K158" s="254"/>
      <c r="L158" s="254"/>
      <c r="M158" s="330" t="str">
        <f t="shared" si="10"/>
        <v/>
      </c>
      <c r="N158" s="305"/>
      <c r="O158" s="254"/>
      <c r="P158" s="331" t="str">
        <f t="shared" si="11"/>
        <v/>
      </c>
      <c r="Q158" s="254"/>
      <c r="R158" s="254"/>
      <c r="S158" s="254"/>
      <c r="T158" s="254"/>
      <c r="U158" s="304"/>
      <c r="V158" s="308"/>
    </row>
    <row r="159" spans="1:22" ht="30.65" customHeight="1">
      <c r="A159" s="258"/>
      <c r="B159" s="248"/>
      <c r="C159" s="248"/>
      <c r="D159" s="248"/>
      <c r="E159" s="307"/>
      <c r="F159" s="330" t="str">
        <f t="shared" si="9"/>
        <v/>
      </c>
      <c r="G159" s="255"/>
      <c r="H159" s="330"/>
      <c r="I159" s="255"/>
      <c r="J159" s="248"/>
      <c r="K159" s="254"/>
      <c r="L159" s="254"/>
      <c r="M159" s="330" t="str">
        <f t="shared" si="10"/>
        <v/>
      </c>
      <c r="N159" s="305"/>
      <c r="O159" s="254"/>
      <c r="P159" s="331" t="str">
        <f t="shared" si="11"/>
        <v/>
      </c>
      <c r="Q159" s="254"/>
      <c r="R159" s="254"/>
      <c r="S159" s="254"/>
      <c r="T159" s="254"/>
      <c r="U159" s="304"/>
      <c r="V159" s="308"/>
    </row>
    <row r="160" spans="1:22" ht="30.65" customHeight="1">
      <c r="A160" s="258"/>
      <c r="B160" s="248"/>
      <c r="C160" s="248"/>
      <c r="D160" s="248"/>
      <c r="E160" s="307"/>
      <c r="F160" s="330" t="str">
        <f t="shared" si="9"/>
        <v/>
      </c>
      <c r="G160" s="255"/>
      <c r="H160" s="330"/>
      <c r="I160" s="255"/>
      <c r="J160" s="248"/>
      <c r="K160" s="254"/>
      <c r="L160" s="254"/>
      <c r="M160" s="330" t="str">
        <f t="shared" si="10"/>
        <v/>
      </c>
      <c r="N160" s="305"/>
      <c r="O160" s="254"/>
      <c r="P160" s="331" t="str">
        <f t="shared" si="11"/>
        <v/>
      </c>
      <c r="Q160" s="254"/>
      <c r="R160" s="254"/>
      <c r="S160" s="254"/>
      <c r="T160" s="254"/>
      <c r="U160" s="304"/>
      <c r="V160" s="308"/>
    </row>
    <row r="161" spans="1:22" ht="30.65" customHeight="1">
      <c r="A161" s="258"/>
      <c r="B161" s="248"/>
      <c r="C161" s="248"/>
      <c r="D161" s="248"/>
      <c r="E161" s="307"/>
      <c r="F161" s="330" t="str">
        <f t="shared" si="9"/>
        <v/>
      </c>
      <c r="G161" s="255"/>
      <c r="H161" s="330"/>
      <c r="I161" s="255"/>
      <c r="J161" s="248"/>
      <c r="K161" s="254"/>
      <c r="L161" s="254"/>
      <c r="M161" s="330" t="str">
        <f t="shared" si="10"/>
        <v/>
      </c>
      <c r="N161" s="305"/>
      <c r="O161" s="254"/>
      <c r="P161" s="331" t="str">
        <f t="shared" si="11"/>
        <v/>
      </c>
      <c r="Q161" s="254"/>
      <c r="R161" s="254"/>
      <c r="S161" s="254"/>
      <c r="T161" s="254"/>
      <c r="U161" s="304"/>
      <c r="V161" s="308"/>
    </row>
    <row r="162" spans="1:22" ht="30.65" customHeight="1">
      <c r="A162" s="258"/>
      <c r="B162" s="248"/>
      <c r="C162" s="248"/>
      <c r="D162" s="248"/>
      <c r="E162" s="307"/>
      <c r="F162" s="330" t="str">
        <f t="shared" si="9"/>
        <v/>
      </c>
      <c r="G162" s="255"/>
      <c r="H162" s="330"/>
      <c r="I162" s="255"/>
      <c r="J162" s="248"/>
      <c r="K162" s="254"/>
      <c r="L162" s="254"/>
      <c r="M162" s="330" t="str">
        <f t="shared" si="10"/>
        <v/>
      </c>
      <c r="N162" s="305"/>
      <c r="O162" s="254"/>
      <c r="P162" s="331" t="str">
        <f t="shared" si="11"/>
        <v/>
      </c>
      <c r="Q162" s="254"/>
      <c r="R162" s="254"/>
      <c r="S162" s="254"/>
      <c r="T162" s="254"/>
      <c r="U162" s="304"/>
      <c r="V162" s="308"/>
    </row>
    <row r="163" spans="1:22" ht="30.65" customHeight="1">
      <c r="A163" s="258"/>
      <c r="B163" s="248"/>
      <c r="C163" s="248"/>
      <c r="D163" s="248"/>
      <c r="E163" s="307"/>
      <c r="F163" s="330" t="str">
        <f t="shared" si="9"/>
        <v/>
      </c>
      <c r="G163" s="255"/>
      <c r="H163" s="330"/>
      <c r="I163" s="255"/>
      <c r="J163" s="248"/>
      <c r="K163" s="254"/>
      <c r="L163" s="254"/>
      <c r="M163" s="330" t="str">
        <f t="shared" si="10"/>
        <v/>
      </c>
      <c r="N163" s="305"/>
      <c r="O163" s="254"/>
      <c r="P163" s="331" t="str">
        <f t="shared" si="11"/>
        <v/>
      </c>
      <c r="Q163" s="254"/>
      <c r="R163" s="254"/>
      <c r="S163" s="254"/>
      <c r="T163" s="254"/>
      <c r="U163" s="304"/>
      <c r="V163" s="308"/>
    </row>
    <row r="164" spans="1:22" ht="30.65" customHeight="1">
      <c r="A164" s="258"/>
      <c r="B164" s="248"/>
      <c r="C164" s="248"/>
      <c r="D164" s="248"/>
      <c r="E164" s="307"/>
      <c r="F164" s="330" t="str">
        <f t="shared" si="9"/>
        <v/>
      </c>
      <c r="G164" s="255"/>
      <c r="H164" s="330"/>
      <c r="I164" s="255"/>
      <c r="J164" s="248"/>
      <c r="K164" s="254"/>
      <c r="L164" s="254"/>
      <c r="M164" s="330" t="str">
        <f t="shared" si="10"/>
        <v/>
      </c>
      <c r="N164" s="305"/>
      <c r="O164" s="254"/>
      <c r="P164" s="331" t="str">
        <f t="shared" si="11"/>
        <v/>
      </c>
      <c r="Q164" s="254"/>
      <c r="R164" s="254"/>
      <c r="S164" s="254"/>
      <c r="T164" s="254"/>
      <c r="U164" s="304"/>
      <c r="V164" s="308"/>
    </row>
    <row r="165" spans="1:22" ht="30.65" customHeight="1">
      <c r="A165" s="258"/>
      <c r="B165" s="248"/>
      <c r="C165" s="248"/>
      <c r="D165" s="248"/>
      <c r="E165" s="307"/>
      <c r="F165" s="330" t="str">
        <f t="shared" si="9"/>
        <v/>
      </c>
      <c r="G165" s="255"/>
      <c r="H165" s="330"/>
      <c r="I165" s="255"/>
      <c r="J165" s="248"/>
      <c r="K165" s="254"/>
      <c r="L165" s="254"/>
      <c r="M165" s="330" t="str">
        <f t="shared" si="10"/>
        <v/>
      </c>
      <c r="N165" s="305"/>
      <c r="O165" s="254"/>
      <c r="P165" s="331" t="str">
        <f t="shared" si="11"/>
        <v/>
      </c>
      <c r="Q165" s="254"/>
      <c r="R165" s="254"/>
      <c r="S165" s="254"/>
      <c r="T165" s="254"/>
      <c r="U165" s="304"/>
      <c r="V165" s="308"/>
    </row>
    <row r="166" spans="1:22" ht="30.65" customHeight="1">
      <c r="A166" s="258"/>
      <c r="B166" s="248"/>
      <c r="C166" s="248"/>
      <c r="D166" s="248"/>
      <c r="E166" s="307"/>
      <c r="F166" s="330" t="str">
        <f t="shared" si="9"/>
        <v/>
      </c>
      <c r="G166" s="255"/>
      <c r="H166" s="330"/>
      <c r="I166" s="255"/>
      <c r="J166" s="248"/>
      <c r="K166" s="254"/>
      <c r="L166" s="254"/>
      <c r="M166" s="330" t="str">
        <f t="shared" si="10"/>
        <v/>
      </c>
      <c r="N166" s="305"/>
      <c r="O166" s="254"/>
      <c r="P166" s="331" t="str">
        <f t="shared" si="11"/>
        <v/>
      </c>
      <c r="Q166" s="254"/>
      <c r="R166" s="254"/>
      <c r="S166" s="254"/>
      <c r="T166" s="254"/>
      <c r="U166" s="304"/>
      <c r="V166" s="308"/>
    </row>
    <row r="167" spans="1:22" ht="30.65" customHeight="1">
      <c r="A167" s="258"/>
      <c r="B167" s="248"/>
      <c r="C167" s="248"/>
      <c r="D167" s="248"/>
      <c r="E167" s="307"/>
      <c r="F167" s="330" t="str">
        <f t="shared" si="9"/>
        <v/>
      </c>
      <c r="G167" s="255"/>
      <c r="H167" s="330"/>
      <c r="I167" s="255"/>
      <c r="J167" s="248"/>
      <c r="K167" s="254"/>
      <c r="L167" s="254"/>
      <c r="M167" s="330" t="str">
        <f t="shared" si="10"/>
        <v/>
      </c>
      <c r="N167" s="305"/>
      <c r="O167" s="254"/>
      <c r="P167" s="331" t="str">
        <f t="shared" si="11"/>
        <v/>
      </c>
      <c r="Q167" s="254"/>
      <c r="R167" s="254"/>
      <c r="S167" s="254"/>
      <c r="T167" s="254"/>
      <c r="U167" s="304"/>
      <c r="V167" s="308"/>
    </row>
    <row r="168" spans="1:22" ht="30.65" customHeight="1">
      <c r="A168" s="258"/>
      <c r="B168" s="248"/>
      <c r="C168" s="248"/>
      <c r="D168" s="248"/>
      <c r="E168" s="307"/>
      <c r="F168" s="330" t="str">
        <f t="shared" si="9"/>
        <v/>
      </c>
      <c r="G168" s="255"/>
      <c r="H168" s="330"/>
      <c r="I168" s="255"/>
      <c r="J168" s="248"/>
      <c r="K168" s="254"/>
      <c r="L168" s="254"/>
      <c r="M168" s="330" t="str">
        <f t="shared" si="10"/>
        <v/>
      </c>
      <c r="N168" s="305"/>
      <c r="O168" s="254"/>
      <c r="P168" s="331" t="str">
        <f t="shared" si="11"/>
        <v/>
      </c>
      <c r="Q168" s="254"/>
      <c r="R168" s="254"/>
      <c r="S168" s="254"/>
      <c r="T168" s="254"/>
      <c r="U168" s="304"/>
      <c r="V168" s="308"/>
    </row>
    <row r="169" spans="1:22" ht="30.65" customHeight="1">
      <c r="A169" s="258"/>
      <c r="B169" s="248"/>
      <c r="C169" s="248"/>
      <c r="D169" s="248"/>
      <c r="E169" s="307"/>
      <c r="F169" s="330" t="str">
        <f t="shared" si="9"/>
        <v/>
      </c>
      <c r="G169" s="255"/>
      <c r="H169" s="330"/>
      <c r="I169" s="255"/>
      <c r="J169" s="248"/>
      <c r="K169" s="254"/>
      <c r="L169" s="254"/>
      <c r="M169" s="330" t="str">
        <f t="shared" si="10"/>
        <v/>
      </c>
      <c r="N169" s="305"/>
      <c r="O169" s="254"/>
      <c r="P169" s="331" t="str">
        <f t="shared" si="11"/>
        <v/>
      </c>
      <c r="Q169" s="254"/>
      <c r="R169" s="254"/>
      <c r="S169" s="254"/>
      <c r="T169" s="254"/>
      <c r="U169" s="304"/>
      <c r="V169" s="308"/>
    </row>
    <row r="170" spans="1:22" ht="30.65" customHeight="1">
      <c r="A170" s="258"/>
      <c r="B170" s="248"/>
      <c r="C170" s="248"/>
      <c r="D170" s="248"/>
      <c r="E170" s="307"/>
      <c r="F170" s="330" t="str">
        <f t="shared" si="9"/>
        <v/>
      </c>
      <c r="G170" s="255"/>
      <c r="H170" s="330"/>
      <c r="I170" s="255"/>
      <c r="J170" s="248"/>
      <c r="K170" s="254"/>
      <c r="L170" s="254"/>
      <c r="M170" s="330" t="str">
        <f t="shared" si="10"/>
        <v/>
      </c>
      <c r="N170" s="305"/>
      <c r="O170" s="254"/>
      <c r="P170" s="331" t="str">
        <f t="shared" si="11"/>
        <v/>
      </c>
      <c r="Q170" s="254"/>
      <c r="R170" s="254"/>
      <c r="S170" s="254"/>
      <c r="T170" s="254"/>
      <c r="U170" s="304"/>
      <c r="V170" s="308"/>
    </row>
    <row r="171" spans="1:22" ht="30.65" customHeight="1">
      <c r="A171" s="258"/>
      <c r="B171" s="248"/>
      <c r="C171" s="248"/>
      <c r="D171" s="248"/>
      <c r="E171" s="307"/>
      <c r="F171" s="330" t="str">
        <f t="shared" si="9"/>
        <v/>
      </c>
      <c r="G171" s="255"/>
      <c r="H171" s="330"/>
      <c r="I171" s="255"/>
      <c r="J171" s="248"/>
      <c r="K171" s="254"/>
      <c r="L171" s="254"/>
      <c r="M171" s="330" t="str">
        <f t="shared" si="10"/>
        <v/>
      </c>
      <c r="N171" s="305"/>
      <c r="O171" s="254"/>
      <c r="P171" s="331" t="str">
        <f t="shared" si="11"/>
        <v/>
      </c>
      <c r="Q171" s="254"/>
      <c r="R171" s="254"/>
      <c r="S171" s="254"/>
      <c r="T171" s="254"/>
      <c r="U171" s="304"/>
      <c r="V171" s="308"/>
    </row>
    <row r="172" spans="1:22" ht="30.65" customHeight="1">
      <c r="A172" s="258"/>
      <c r="B172" s="248"/>
      <c r="C172" s="248"/>
      <c r="D172" s="248"/>
      <c r="E172" s="307"/>
      <c r="F172" s="330" t="str">
        <f t="shared" si="9"/>
        <v/>
      </c>
      <c r="G172" s="255"/>
      <c r="H172" s="330"/>
      <c r="I172" s="255"/>
      <c r="J172" s="248"/>
      <c r="K172" s="254"/>
      <c r="L172" s="254"/>
      <c r="M172" s="330" t="str">
        <f t="shared" si="10"/>
        <v/>
      </c>
      <c r="N172" s="305"/>
      <c r="O172" s="254"/>
      <c r="P172" s="331" t="str">
        <f t="shared" si="11"/>
        <v/>
      </c>
      <c r="Q172" s="254"/>
      <c r="R172" s="254"/>
      <c r="S172" s="254"/>
      <c r="T172" s="254"/>
      <c r="U172" s="304"/>
      <c r="V172" s="308"/>
    </row>
    <row r="173" spans="1:22" ht="30.65" customHeight="1">
      <c r="A173" s="258"/>
      <c r="B173" s="248"/>
      <c r="C173" s="248"/>
      <c r="D173" s="248"/>
      <c r="E173" s="307"/>
      <c r="F173" s="330" t="str">
        <f t="shared" si="9"/>
        <v/>
      </c>
      <c r="G173" s="255"/>
      <c r="H173" s="330"/>
      <c r="I173" s="255"/>
      <c r="J173" s="248"/>
      <c r="K173" s="254"/>
      <c r="L173" s="254"/>
      <c r="M173" s="330" t="str">
        <f t="shared" si="10"/>
        <v/>
      </c>
      <c r="N173" s="305"/>
      <c r="O173" s="254"/>
      <c r="P173" s="331" t="str">
        <f t="shared" si="11"/>
        <v/>
      </c>
      <c r="Q173" s="254"/>
      <c r="R173" s="254"/>
      <c r="S173" s="254"/>
      <c r="T173" s="254"/>
      <c r="U173" s="304"/>
      <c r="V173" s="308"/>
    </row>
    <row r="174" spans="1:22" ht="30.65" customHeight="1">
      <c r="A174" s="258"/>
      <c r="B174" s="248"/>
      <c r="C174" s="248"/>
      <c r="D174" s="248"/>
      <c r="E174" s="307"/>
      <c r="F174" s="330" t="str">
        <f t="shared" si="9"/>
        <v/>
      </c>
      <c r="G174" s="255"/>
      <c r="H174" s="330"/>
      <c r="I174" s="255"/>
      <c r="J174" s="248"/>
      <c r="K174" s="254"/>
      <c r="L174" s="254"/>
      <c r="M174" s="330" t="str">
        <f t="shared" si="10"/>
        <v/>
      </c>
      <c r="N174" s="305"/>
      <c r="O174" s="254"/>
      <c r="P174" s="331" t="str">
        <f t="shared" si="11"/>
        <v/>
      </c>
      <c r="Q174" s="254"/>
      <c r="R174" s="254"/>
      <c r="S174" s="254"/>
      <c r="T174" s="254"/>
      <c r="U174" s="304"/>
      <c r="V174" s="308"/>
    </row>
    <row r="175" spans="1:22" ht="30.65" customHeight="1">
      <c r="A175" s="258"/>
      <c r="B175" s="248"/>
      <c r="C175" s="248"/>
      <c r="D175" s="248"/>
      <c r="E175" s="307"/>
      <c r="F175" s="330" t="str">
        <f t="shared" si="9"/>
        <v/>
      </c>
      <c r="G175" s="255"/>
      <c r="H175" s="330"/>
      <c r="I175" s="255"/>
      <c r="J175" s="248"/>
      <c r="K175" s="254"/>
      <c r="L175" s="254"/>
      <c r="M175" s="330" t="str">
        <f t="shared" si="10"/>
        <v/>
      </c>
      <c r="N175" s="305"/>
      <c r="O175" s="254"/>
      <c r="P175" s="331" t="str">
        <f t="shared" si="11"/>
        <v/>
      </c>
      <c r="Q175" s="254"/>
      <c r="R175" s="254"/>
      <c r="S175" s="254"/>
      <c r="T175" s="254"/>
      <c r="U175" s="304"/>
      <c r="V175" s="308"/>
    </row>
    <row r="176" spans="1:22" ht="30.65" customHeight="1">
      <c r="A176" s="258"/>
      <c r="B176" s="248"/>
      <c r="C176" s="248"/>
      <c r="D176" s="248"/>
      <c r="E176" s="307"/>
      <c r="F176" s="330" t="str">
        <f t="shared" si="9"/>
        <v/>
      </c>
      <c r="G176" s="255"/>
      <c r="H176" s="330"/>
      <c r="I176" s="255"/>
      <c r="J176" s="248"/>
      <c r="K176" s="254"/>
      <c r="L176" s="254"/>
      <c r="M176" s="330" t="str">
        <f t="shared" si="10"/>
        <v/>
      </c>
      <c r="N176" s="305"/>
      <c r="O176" s="254"/>
      <c r="P176" s="331" t="str">
        <f t="shared" si="11"/>
        <v/>
      </c>
      <c r="Q176" s="254"/>
      <c r="R176" s="254"/>
      <c r="S176" s="254"/>
      <c r="T176" s="254"/>
      <c r="U176" s="304"/>
      <c r="V176" s="308"/>
    </row>
    <row r="177" spans="1:22" ht="30.65" customHeight="1">
      <c r="A177" s="258"/>
      <c r="B177" s="248"/>
      <c r="C177" s="248"/>
      <c r="D177" s="248"/>
      <c r="E177" s="307"/>
      <c r="F177" s="330" t="str">
        <f t="shared" si="9"/>
        <v/>
      </c>
      <c r="G177" s="255"/>
      <c r="H177" s="330"/>
      <c r="I177" s="255"/>
      <c r="J177" s="248"/>
      <c r="K177" s="254"/>
      <c r="L177" s="254"/>
      <c r="M177" s="330" t="str">
        <f t="shared" si="10"/>
        <v/>
      </c>
      <c r="N177" s="305"/>
      <c r="O177" s="254"/>
      <c r="P177" s="331" t="str">
        <f t="shared" si="11"/>
        <v/>
      </c>
      <c r="Q177" s="254"/>
      <c r="R177" s="254"/>
      <c r="S177" s="254"/>
      <c r="T177" s="254"/>
      <c r="U177" s="304"/>
      <c r="V177" s="308"/>
    </row>
    <row r="178" spans="1:22" ht="30.65" customHeight="1">
      <c r="A178" s="258"/>
      <c r="B178" s="248"/>
      <c r="C178" s="248"/>
      <c r="D178" s="248"/>
      <c r="E178" s="307"/>
      <c r="F178" s="330" t="str">
        <f t="shared" si="9"/>
        <v/>
      </c>
      <c r="G178" s="255"/>
      <c r="H178" s="330"/>
      <c r="I178" s="255"/>
      <c r="J178" s="248"/>
      <c r="K178" s="254"/>
      <c r="L178" s="254"/>
      <c r="M178" s="330" t="str">
        <f t="shared" si="10"/>
        <v/>
      </c>
      <c r="N178" s="305"/>
      <c r="O178" s="254"/>
      <c r="P178" s="331" t="str">
        <f t="shared" si="11"/>
        <v/>
      </c>
      <c r="Q178" s="254"/>
      <c r="R178" s="254"/>
      <c r="S178" s="254"/>
      <c r="T178" s="254"/>
      <c r="U178" s="304"/>
      <c r="V178" s="308"/>
    </row>
    <row r="179" spans="1:22" ht="30.65" customHeight="1">
      <c r="A179" s="258"/>
      <c r="B179" s="248"/>
      <c r="C179" s="248"/>
      <c r="D179" s="248"/>
      <c r="E179" s="307"/>
      <c r="F179" s="330" t="str">
        <f t="shared" si="9"/>
        <v/>
      </c>
      <c r="G179" s="255"/>
      <c r="H179" s="330"/>
      <c r="I179" s="255"/>
      <c r="J179" s="248"/>
      <c r="K179" s="254"/>
      <c r="L179" s="254"/>
      <c r="M179" s="330" t="str">
        <f t="shared" si="10"/>
        <v/>
      </c>
      <c r="N179" s="305"/>
      <c r="O179" s="254"/>
      <c r="P179" s="331" t="str">
        <f t="shared" si="11"/>
        <v/>
      </c>
      <c r="Q179" s="254"/>
      <c r="R179" s="254"/>
      <c r="S179" s="254"/>
      <c r="T179" s="254"/>
      <c r="U179" s="304"/>
      <c r="V179" s="308"/>
    </row>
    <row r="180" spans="1:22" ht="30.65" customHeight="1">
      <c r="A180" s="258"/>
      <c r="B180" s="248"/>
      <c r="C180" s="248"/>
      <c r="D180" s="248"/>
      <c r="E180" s="307"/>
      <c r="F180" s="330" t="str">
        <f t="shared" si="9"/>
        <v/>
      </c>
      <c r="G180" s="255"/>
      <c r="H180" s="330"/>
      <c r="I180" s="255"/>
      <c r="J180" s="248"/>
      <c r="K180" s="254"/>
      <c r="L180" s="254"/>
      <c r="M180" s="330" t="str">
        <f t="shared" si="10"/>
        <v/>
      </c>
      <c r="N180" s="305"/>
      <c r="O180" s="254"/>
      <c r="P180" s="331" t="str">
        <f t="shared" si="11"/>
        <v/>
      </c>
      <c r="Q180" s="254"/>
      <c r="R180" s="254"/>
      <c r="S180" s="254"/>
      <c r="T180" s="254"/>
      <c r="U180" s="304"/>
      <c r="V180" s="308"/>
    </row>
    <row r="181" spans="1:22" ht="30.65" customHeight="1">
      <c r="A181" s="258"/>
      <c r="B181" s="248"/>
      <c r="C181" s="248"/>
      <c r="D181" s="248"/>
      <c r="E181" s="307"/>
      <c r="F181" s="330" t="str">
        <f t="shared" si="9"/>
        <v/>
      </c>
      <c r="G181" s="255"/>
      <c r="H181" s="330"/>
      <c r="I181" s="255"/>
      <c r="J181" s="248"/>
      <c r="K181" s="254"/>
      <c r="L181" s="254"/>
      <c r="M181" s="330" t="str">
        <f t="shared" si="10"/>
        <v/>
      </c>
      <c r="N181" s="305"/>
      <c r="O181" s="254"/>
      <c r="P181" s="331" t="str">
        <f t="shared" si="11"/>
        <v/>
      </c>
      <c r="Q181" s="254"/>
      <c r="R181" s="254"/>
      <c r="S181" s="254"/>
      <c r="T181" s="254"/>
      <c r="U181" s="304"/>
      <c r="V181" s="308"/>
    </row>
    <row r="182" spans="1:22" ht="30.65" customHeight="1">
      <c r="A182" s="258"/>
      <c r="B182" s="248"/>
      <c r="C182" s="248"/>
      <c r="D182" s="248"/>
      <c r="E182" s="307"/>
      <c r="F182" s="330" t="str">
        <f t="shared" si="9"/>
        <v/>
      </c>
      <c r="G182" s="255"/>
      <c r="H182" s="330"/>
      <c r="I182" s="255"/>
      <c r="J182" s="248"/>
      <c r="K182" s="254"/>
      <c r="L182" s="254"/>
      <c r="M182" s="330" t="str">
        <f t="shared" si="10"/>
        <v/>
      </c>
      <c r="N182" s="305"/>
      <c r="O182" s="254"/>
      <c r="P182" s="331" t="str">
        <f t="shared" si="11"/>
        <v/>
      </c>
      <c r="Q182" s="254"/>
      <c r="R182" s="254"/>
      <c r="S182" s="254"/>
      <c r="T182" s="254"/>
      <c r="U182" s="304"/>
      <c r="V182" s="308"/>
    </row>
    <row r="183" spans="1:22" ht="30.65" customHeight="1">
      <c r="A183" s="258"/>
      <c r="B183" s="248"/>
      <c r="C183" s="248"/>
      <c r="D183" s="248"/>
      <c r="E183" s="307"/>
      <c r="F183" s="330" t="str">
        <f t="shared" si="9"/>
        <v/>
      </c>
      <c r="G183" s="255"/>
      <c r="H183" s="330"/>
      <c r="I183" s="255"/>
      <c r="J183" s="248"/>
      <c r="K183" s="254"/>
      <c r="L183" s="254"/>
      <c r="M183" s="330" t="str">
        <f t="shared" si="10"/>
        <v/>
      </c>
      <c r="N183" s="305"/>
      <c r="O183" s="254"/>
      <c r="P183" s="331" t="str">
        <f t="shared" si="11"/>
        <v/>
      </c>
      <c r="Q183" s="254"/>
      <c r="R183" s="254"/>
      <c r="S183" s="254"/>
      <c r="T183" s="254"/>
      <c r="U183" s="304"/>
      <c r="V183" s="308"/>
    </row>
    <row r="184" spans="1:22" ht="30.65" customHeight="1">
      <c r="A184" s="258"/>
      <c r="B184" s="248"/>
      <c r="C184" s="248"/>
      <c r="D184" s="248"/>
      <c r="E184" s="307"/>
      <c r="F184" s="330" t="str">
        <f t="shared" si="9"/>
        <v/>
      </c>
      <c r="G184" s="255"/>
      <c r="H184" s="330"/>
      <c r="I184" s="255"/>
      <c r="J184" s="248"/>
      <c r="K184" s="254"/>
      <c r="L184" s="254"/>
      <c r="M184" s="330" t="str">
        <f t="shared" si="10"/>
        <v/>
      </c>
      <c r="N184" s="305"/>
      <c r="O184" s="254"/>
      <c r="P184" s="331" t="str">
        <f t="shared" si="11"/>
        <v/>
      </c>
      <c r="Q184" s="254"/>
      <c r="R184" s="254"/>
      <c r="S184" s="254"/>
      <c r="T184" s="254"/>
      <c r="U184" s="304"/>
      <c r="V184" s="308"/>
    </row>
    <row r="185" spans="1:22" ht="30.65" customHeight="1">
      <c r="A185" s="258"/>
      <c r="B185" s="248"/>
      <c r="C185" s="248"/>
      <c r="D185" s="248"/>
      <c r="E185" s="307"/>
      <c r="F185" s="330" t="str">
        <f t="shared" si="9"/>
        <v/>
      </c>
      <c r="G185" s="255"/>
      <c r="H185" s="330"/>
      <c r="I185" s="255"/>
      <c r="J185" s="248"/>
      <c r="K185" s="254"/>
      <c r="L185" s="254"/>
      <c r="M185" s="330" t="str">
        <f t="shared" si="10"/>
        <v/>
      </c>
      <c r="N185" s="305"/>
      <c r="O185" s="254"/>
      <c r="P185" s="331" t="str">
        <f t="shared" si="11"/>
        <v/>
      </c>
      <c r="Q185" s="254"/>
      <c r="R185" s="254"/>
      <c r="S185" s="254"/>
      <c r="T185" s="254"/>
      <c r="U185" s="304"/>
      <c r="V185" s="308"/>
    </row>
    <row r="186" spans="1:22" ht="30.65" customHeight="1">
      <c r="A186" s="258"/>
      <c r="B186" s="248"/>
      <c r="C186" s="248"/>
      <c r="D186" s="248"/>
      <c r="E186" s="307"/>
      <c r="F186" s="330" t="str">
        <f t="shared" si="9"/>
        <v/>
      </c>
      <c r="G186" s="255"/>
      <c r="H186" s="330"/>
      <c r="I186" s="255"/>
      <c r="J186" s="248"/>
      <c r="K186" s="254"/>
      <c r="L186" s="254"/>
      <c r="M186" s="330" t="str">
        <f t="shared" si="10"/>
        <v/>
      </c>
      <c r="N186" s="305"/>
      <c r="O186" s="254"/>
      <c r="P186" s="331" t="str">
        <f t="shared" si="11"/>
        <v/>
      </c>
      <c r="Q186" s="254"/>
      <c r="R186" s="254"/>
      <c r="S186" s="254"/>
      <c r="T186" s="254"/>
      <c r="U186" s="304"/>
      <c r="V186" s="308"/>
    </row>
    <row r="187" spans="1:22" ht="30.65" customHeight="1">
      <c r="A187" s="258"/>
      <c r="B187" s="248"/>
      <c r="C187" s="248"/>
      <c r="D187" s="248"/>
      <c r="E187" s="307"/>
      <c r="F187" s="330" t="str">
        <f t="shared" si="9"/>
        <v/>
      </c>
      <c r="G187" s="255"/>
      <c r="H187" s="330"/>
      <c r="I187" s="255"/>
      <c r="J187" s="248"/>
      <c r="K187" s="254"/>
      <c r="L187" s="254"/>
      <c r="M187" s="330" t="str">
        <f t="shared" si="10"/>
        <v/>
      </c>
      <c r="N187" s="305"/>
      <c r="O187" s="254"/>
      <c r="P187" s="331" t="str">
        <f t="shared" si="11"/>
        <v/>
      </c>
      <c r="Q187" s="254"/>
      <c r="R187" s="254"/>
      <c r="S187" s="254"/>
      <c r="T187" s="254"/>
      <c r="U187" s="304"/>
      <c r="V187" s="308"/>
    </row>
    <row r="188" spans="1:22" ht="30.65" customHeight="1">
      <c r="A188" s="258"/>
      <c r="B188" s="248"/>
      <c r="C188" s="248"/>
      <c r="D188" s="248"/>
      <c r="E188" s="307"/>
      <c r="F188" s="330" t="str">
        <f t="shared" si="9"/>
        <v/>
      </c>
      <c r="G188" s="255"/>
      <c r="H188" s="330"/>
      <c r="I188" s="255"/>
      <c r="J188" s="248"/>
      <c r="K188" s="254"/>
      <c r="L188" s="254"/>
      <c r="M188" s="330" t="str">
        <f t="shared" si="10"/>
        <v/>
      </c>
      <c r="N188" s="305"/>
      <c r="O188" s="254"/>
      <c r="P188" s="331" t="str">
        <f t="shared" si="11"/>
        <v/>
      </c>
      <c r="Q188" s="254"/>
      <c r="R188" s="254"/>
      <c r="S188" s="254"/>
      <c r="T188" s="254"/>
      <c r="U188" s="304"/>
      <c r="V188" s="308"/>
    </row>
    <row r="189" spans="1:22" ht="30.65" customHeight="1">
      <c r="A189" s="258"/>
      <c r="B189" s="248"/>
      <c r="C189" s="248"/>
      <c r="D189" s="248"/>
      <c r="E189" s="307"/>
      <c r="F189" s="330" t="str">
        <f t="shared" si="9"/>
        <v/>
      </c>
      <c r="G189" s="255"/>
      <c r="H189" s="330"/>
      <c r="I189" s="255"/>
      <c r="J189" s="248"/>
      <c r="K189" s="254"/>
      <c r="L189" s="254"/>
      <c r="M189" s="330" t="str">
        <f t="shared" si="10"/>
        <v/>
      </c>
      <c r="N189" s="305"/>
      <c r="O189" s="254"/>
      <c r="P189" s="331" t="str">
        <f t="shared" si="11"/>
        <v/>
      </c>
      <c r="Q189" s="254"/>
      <c r="R189" s="254"/>
      <c r="S189" s="254"/>
      <c r="T189" s="254"/>
      <c r="U189" s="304"/>
      <c r="V189" s="308"/>
    </row>
    <row r="190" spans="1:22" ht="30.65" customHeight="1">
      <c r="A190" s="258"/>
      <c r="B190" s="248"/>
      <c r="C190" s="248"/>
      <c r="D190" s="248"/>
      <c r="E190" s="307"/>
      <c r="F190" s="330" t="str">
        <f t="shared" si="9"/>
        <v/>
      </c>
      <c r="G190" s="255"/>
      <c r="H190" s="330"/>
      <c r="I190" s="255"/>
      <c r="J190" s="248"/>
      <c r="K190" s="254"/>
      <c r="L190" s="254"/>
      <c r="M190" s="330" t="str">
        <f t="shared" si="10"/>
        <v/>
      </c>
      <c r="N190" s="305"/>
      <c r="O190" s="254"/>
      <c r="P190" s="331" t="str">
        <f t="shared" si="11"/>
        <v/>
      </c>
      <c r="Q190" s="254"/>
      <c r="R190" s="254"/>
      <c r="S190" s="254"/>
      <c r="T190" s="254"/>
      <c r="U190" s="304"/>
      <c r="V190" s="308"/>
    </row>
    <row r="191" spans="1:22" ht="30.65" customHeight="1">
      <c r="A191" s="258"/>
      <c r="B191" s="248"/>
      <c r="C191" s="248"/>
      <c r="D191" s="248"/>
      <c r="E191" s="307"/>
      <c r="F191" s="330" t="str">
        <f t="shared" si="9"/>
        <v/>
      </c>
      <c r="G191" s="255"/>
      <c r="H191" s="330"/>
      <c r="I191" s="255"/>
      <c r="J191" s="248"/>
      <c r="K191" s="254"/>
      <c r="L191" s="254"/>
      <c r="M191" s="330" t="str">
        <f t="shared" si="10"/>
        <v/>
      </c>
      <c r="N191" s="305"/>
      <c r="O191" s="254"/>
      <c r="P191" s="331" t="str">
        <f t="shared" si="11"/>
        <v/>
      </c>
      <c r="Q191" s="254"/>
      <c r="R191" s="254"/>
      <c r="S191" s="254"/>
      <c r="T191" s="254"/>
      <c r="U191" s="304"/>
      <c r="V191" s="308"/>
    </row>
    <row r="192" spans="1:22" ht="30.65" customHeight="1">
      <c r="A192" s="258"/>
      <c r="B192" s="248"/>
      <c r="C192" s="248"/>
      <c r="D192" s="248"/>
      <c r="E192" s="307"/>
      <c r="F192" s="330" t="str">
        <f t="shared" si="9"/>
        <v/>
      </c>
      <c r="G192" s="255"/>
      <c r="H192" s="330"/>
      <c r="I192" s="255"/>
      <c r="J192" s="248"/>
      <c r="K192" s="254"/>
      <c r="L192" s="254"/>
      <c r="M192" s="330" t="str">
        <f t="shared" si="10"/>
        <v/>
      </c>
      <c r="N192" s="305"/>
      <c r="O192" s="254"/>
      <c r="P192" s="331" t="str">
        <f t="shared" si="11"/>
        <v/>
      </c>
      <c r="Q192" s="254"/>
      <c r="R192" s="254"/>
      <c r="S192" s="254"/>
      <c r="T192" s="254"/>
      <c r="U192" s="304"/>
      <c r="V192" s="308"/>
    </row>
    <row r="193" spans="1:22" ht="30.65" customHeight="1">
      <c r="A193" s="258"/>
      <c r="B193" s="248"/>
      <c r="C193" s="248"/>
      <c r="D193" s="248"/>
      <c r="E193" s="307"/>
      <c r="F193" s="330" t="str">
        <f t="shared" si="9"/>
        <v/>
      </c>
      <c r="G193" s="255"/>
      <c r="H193" s="330"/>
      <c r="I193" s="255"/>
      <c r="J193" s="248"/>
      <c r="K193" s="254"/>
      <c r="L193" s="254"/>
      <c r="M193" s="330" t="str">
        <f t="shared" si="10"/>
        <v/>
      </c>
      <c r="N193" s="305"/>
      <c r="O193" s="254"/>
      <c r="P193" s="331" t="str">
        <f t="shared" si="11"/>
        <v/>
      </c>
      <c r="Q193" s="254"/>
      <c r="R193" s="254"/>
      <c r="S193" s="254"/>
      <c r="T193" s="254"/>
      <c r="U193" s="304"/>
      <c r="V193" s="308"/>
    </row>
    <row r="194" spans="1:22" ht="30.65" customHeight="1">
      <c r="A194" s="258"/>
      <c r="B194" s="248"/>
      <c r="C194" s="248"/>
      <c r="D194" s="248"/>
      <c r="E194" s="307"/>
      <c r="F194" s="330" t="str">
        <f t="shared" si="9"/>
        <v/>
      </c>
      <c r="G194" s="255"/>
      <c r="H194" s="330"/>
      <c r="I194" s="255"/>
      <c r="J194" s="248"/>
      <c r="K194" s="254"/>
      <c r="L194" s="254"/>
      <c r="M194" s="330" t="str">
        <f t="shared" si="10"/>
        <v/>
      </c>
      <c r="N194" s="305"/>
      <c r="O194" s="254"/>
      <c r="P194" s="331" t="str">
        <f t="shared" si="11"/>
        <v/>
      </c>
      <c r="Q194" s="254"/>
      <c r="R194" s="254"/>
      <c r="S194" s="254"/>
      <c r="T194" s="254"/>
      <c r="U194" s="304"/>
      <c r="V194" s="308"/>
    </row>
    <row r="195" spans="1:22" ht="30.65" customHeight="1">
      <c r="A195" s="258"/>
      <c r="B195" s="248"/>
      <c r="C195" s="248"/>
      <c r="D195" s="248"/>
      <c r="E195" s="307"/>
      <c r="F195" s="330" t="str">
        <f t="shared" si="9"/>
        <v/>
      </c>
      <c r="G195" s="255"/>
      <c r="H195" s="330"/>
      <c r="I195" s="255"/>
      <c r="J195" s="248"/>
      <c r="K195" s="254"/>
      <c r="L195" s="254"/>
      <c r="M195" s="330" t="str">
        <f t="shared" si="10"/>
        <v/>
      </c>
      <c r="N195" s="305"/>
      <c r="O195" s="254"/>
      <c r="P195" s="331" t="str">
        <f t="shared" si="11"/>
        <v/>
      </c>
      <c r="Q195" s="254"/>
      <c r="R195" s="254"/>
      <c r="S195" s="254"/>
      <c r="T195" s="254"/>
      <c r="U195" s="304"/>
      <c r="V195" s="308"/>
    </row>
    <row r="196" spans="1:22" ht="30.65" customHeight="1">
      <c r="A196" s="258"/>
      <c r="B196" s="248"/>
      <c r="C196" s="248"/>
      <c r="D196" s="248"/>
      <c r="E196" s="307"/>
      <c r="F196" s="330" t="str">
        <f t="shared" si="9"/>
        <v/>
      </c>
      <c r="G196" s="255"/>
      <c r="H196" s="330"/>
      <c r="I196" s="255"/>
      <c r="J196" s="248"/>
      <c r="K196" s="254"/>
      <c r="L196" s="254"/>
      <c r="M196" s="330" t="str">
        <f t="shared" si="10"/>
        <v/>
      </c>
      <c r="N196" s="305"/>
      <c r="O196" s="254"/>
      <c r="P196" s="331" t="str">
        <f t="shared" si="11"/>
        <v/>
      </c>
      <c r="Q196" s="254"/>
      <c r="R196" s="254"/>
      <c r="S196" s="254"/>
      <c r="T196" s="254"/>
      <c r="U196" s="304"/>
      <c r="V196" s="308"/>
    </row>
    <row r="197" spans="1:22" ht="30.65" customHeight="1">
      <c r="A197" s="258"/>
      <c r="B197" s="248"/>
      <c r="C197" s="248"/>
      <c r="D197" s="248"/>
      <c r="E197" s="307"/>
      <c r="F197" s="330" t="str">
        <f t="shared" si="9"/>
        <v/>
      </c>
      <c r="G197" s="255"/>
      <c r="H197" s="330"/>
      <c r="I197" s="255"/>
      <c r="J197" s="255"/>
      <c r="K197" s="254"/>
      <c r="L197" s="254"/>
      <c r="M197" s="330" t="str">
        <f t="shared" si="10"/>
        <v/>
      </c>
      <c r="N197" s="305"/>
      <c r="O197" s="254"/>
      <c r="P197" s="331" t="str">
        <f t="shared" si="11"/>
        <v/>
      </c>
      <c r="Q197" s="254"/>
      <c r="R197" s="254"/>
      <c r="S197" s="254"/>
      <c r="T197" s="254"/>
      <c r="U197" s="304"/>
      <c r="V197" s="308"/>
    </row>
    <row r="198" spans="1:22" ht="30.65" customHeight="1">
      <c r="A198" s="258"/>
      <c r="B198" s="248"/>
      <c r="C198" s="248"/>
      <c r="D198" s="248"/>
      <c r="E198" s="307"/>
      <c r="F198" s="330" t="str">
        <f t="shared" si="9"/>
        <v/>
      </c>
      <c r="G198" s="255"/>
      <c r="H198" s="330"/>
      <c r="I198" s="255"/>
      <c r="J198" s="255"/>
      <c r="K198" s="254"/>
      <c r="L198" s="254"/>
      <c r="M198" s="330" t="str">
        <f t="shared" si="10"/>
        <v/>
      </c>
      <c r="N198" s="305"/>
      <c r="O198" s="254"/>
      <c r="P198" s="331" t="str">
        <f t="shared" si="11"/>
        <v/>
      </c>
      <c r="Q198" s="254"/>
      <c r="R198" s="254"/>
      <c r="S198" s="254"/>
      <c r="T198" s="254"/>
      <c r="U198" s="304"/>
      <c r="V198" s="308"/>
    </row>
    <row r="199" spans="1:22" ht="30.65" customHeight="1">
      <c r="A199" s="258"/>
      <c r="B199" s="248"/>
      <c r="C199" s="248"/>
      <c r="D199" s="248"/>
      <c r="E199" s="307"/>
      <c r="F199" s="330" t="str">
        <f t="shared" si="9"/>
        <v/>
      </c>
      <c r="G199" s="255"/>
      <c r="H199" s="330"/>
      <c r="I199" s="255"/>
      <c r="J199" s="255"/>
      <c r="K199" s="254"/>
      <c r="L199" s="254"/>
      <c r="M199" s="330" t="str">
        <f t="shared" si="10"/>
        <v/>
      </c>
      <c r="N199" s="305"/>
      <c r="O199" s="254"/>
      <c r="P199" s="331" t="str">
        <f t="shared" si="11"/>
        <v/>
      </c>
      <c r="Q199" s="254"/>
      <c r="R199" s="254"/>
      <c r="S199" s="254"/>
      <c r="T199" s="254"/>
      <c r="U199" s="304"/>
      <c r="V199" s="308"/>
    </row>
    <row r="200" spans="1:22" ht="30.65" customHeight="1">
      <c r="A200" s="258"/>
      <c r="B200" s="248"/>
      <c r="C200" s="248"/>
      <c r="D200" s="248"/>
      <c r="E200" s="307"/>
      <c r="F200" s="330" t="str">
        <f t="shared" si="9"/>
        <v/>
      </c>
      <c r="G200" s="255"/>
      <c r="H200" s="330"/>
      <c r="I200" s="255"/>
      <c r="J200" s="255"/>
      <c r="K200" s="254"/>
      <c r="L200" s="254"/>
      <c r="M200" s="330" t="str">
        <f t="shared" si="10"/>
        <v/>
      </c>
      <c r="N200" s="305"/>
      <c r="O200" s="254"/>
      <c r="P200" s="331" t="str">
        <f t="shared" si="11"/>
        <v/>
      </c>
      <c r="Q200" s="254"/>
      <c r="R200" s="254"/>
      <c r="S200" s="254"/>
      <c r="T200" s="254"/>
      <c r="U200" s="304"/>
      <c r="V200" s="308"/>
    </row>
    <row r="201" spans="1:22" ht="30.65" customHeight="1">
      <c r="A201" s="258"/>
      <c r="B201" s="248"/>
      <c r="C201" s="248"/>
      <c r="D201" s="248"/>
      <c r="E201" s="307"/>
      <c r="F201" s="330" t="str">
        <f t="shared" si="9"/>
        <v/>
      </c>
      <c r="G201" s="255"/>
      <c r="H201" s="330"/>
      <c r="I201" s="255"/>
      <c r="J201" s="255"/>
      <c r="K201" s="254"/>
      <c r="L201" s="254"/>
      <c r="M201" s="330" t="str">
        <f t="shared" si="10"/>
        <v/>
      </c>
      <c r="N201" s="305"/>
      <c r="O201" s="254"/>
      <c r="P201" s="331" t="str">
        <f t="shared" si="11"/>
        <v/>
      </c>
      <c r="Q201" s="254"/>
      <c r="R201" s="254"/>
      <c r="S201" s="254"/>
      <c r="T201" s="254"/>
      <c r="U201" s="304"/>
      <c r="V201" s="308"/>
    </row>
    <row r="202" spans="1:22" ht="30.65" customHeight="1">
      <c r="A202" s="258"/>
      <c r="B202" s="248"/>
      <c r="C202" s="248"/>
      <c r="D202" s="248"/>
      <c r="E202" s="307"/>
      <c r="F202" s="330" t="str">
        <f t="shared" si="9"/>
        <v/>
      </c>
      <c r="G202" s="255"/>
      <c r="H202" s="330"/>
      <c r="I202" s="255"/>
      <c r="J202" s="255"/>
      <c r="K202" s="254"/>
      <c r="L202" s="254"/>
      <c r="M202" s="330" t="str">
        <f t="shared" si="10"/>
        <v/>
      </c>
      <c r="N202" s="305"/>
      <c r="O202" s="254"/>
      <c r="P202" s="331" t="str">
        <f t="shared" si="11"/>
        <v/>
      </c>
      <c r="Q202" s="254"/>
      <c r="R202" s="254"/>
      <c r="S202" s="254"/>
      <c r="T202" s="254"/>
      <c r="U202" s="304"/>
      <c r="V202" s="308"/>
    </row>
    <row r="203" spans="1:22" ht="30.65" customHeight="1">
      <c r="A203" s="258"/>
      <c r="B203" s="248"/>
      <c r="C203" s="248"/>
      <c r="D203" s="248"/>
      <c r="E203" s="307"/>
      <c r="F203" s="330" t="str">
        <f t="shared" ref="F203:F206" si="12">IF(E203="","",E203+28)</f>
        <v/>
      </c>
      <c r="G203" s="255"/>
      <c r="H203" s="330"/>
      <c r="I203" s="255"/>
      <c r="J203" s="255"/>
      <c r="K203" s="254"/>
      <c r="L203" s="254"/>
      <c r="M203" s="330" t="str">
        <f t="shared" ref="M203:M206" si="13">IF(I203="","",I203+42)</f>
        <v/>
      </c>
      <c r="N203" s="305"/>
      <c r="O203" s="254"/>
      <c r="P203" s="331" t="str">
        <f t="shared" ref="P203:P206" si="14">IF(G203="","",IF(G203&lt;F203,"YES","NO"))</f>
        <v/>
      </c>
      <c r="Q203" s="254"/>
      <c r="R203" s="254"/>
      <c r="S203" s="254"/>
      <c r="T203" s="254"/>
      <c r="U203" s="304"/>
      <c r="V203" s="308"/>
    </row>
    <row r="204" spans="1:22" ht="30.65" customHeight="1">
      <c r="A204" s="258"/>
      <c r="B204" s="248"/>
      <c r="C204" s="248"/>
      <c r="D204" s="248"/>
      <c r="E204" s="307"/>
      <c r="F204" s="330" t="str">
        <f t="shared" si="12"/>
        <v/>
      </c>
      <c r="G204" s="255"/>
      <c r="H204" s="330"/>
      <c r="I204" s="255"/>
      <c r="J204" s="255"/>
      <c r="K204" s="254"/>
      <c r="L204" s="254"/>
      <c r="M204" s="330" t="str">
        <f t="shared" si="13"/>
        <v/>
      </c>
      <c r="N204" s="305"/>
      <c r="O204" s="254"/>
      <c r="P204" s="331" t="str">
        <f t="shared" si="14"/>
        <v/>
      </c>
      <c r="Q204" s="254"/>
      <c r="R204" s="254"/>
      <c r="S204" s="254"/>
      <c r="T204" s="254"/>
      <c r="U204" s="304"/>
      <c r="V204" s="308"/>
    </row>
    <row r="205" spans="1:22" ht="30.65" customHeight="1">
      <c r="A205" s="258"/>
      <c r="B205" s="248"/>
      <c r="C205" s="248"/>
      <c r="D205" s="248"/>
      <c r="E205" s="307"/>
      <c r="F205" s="330" t="str">
        <f t="shared" si="12"/>
        <v/>
      </c>
      <c r="G205" s="255"/>
      <c r="H205" s="330"/>
      <c r="I205" s="255"/>
      <c r="J205" s="255"/>
      <c r="K205" s="254"/>
      <c r="L205" s="254"/>
      <c r="M205" s="330" t="str">
        <f t="shared" si="13"/>
        <v/>
      </c>
      <c r="N205" s="305"/>
      <c r="O205" s="254"/>
      <c r="P205" s="331" t="str">
        <f t="shared" si="14"/>
        <v/>
      </c>
      <c r="Q205" s="254"/>
      <c r="R205" s="254"/>
      <c r="S205" s="254"/>
      <c r="T205" s="254"/>
      <c r="U205" s="304"/>
      <c r="V205" s="308"/>
    </row>
    <row r="206" spans="1:22" ht="30.65" customHeight="1">
      <c r="A206" s="258"/>
      <c r="B206" s="248"/>
      <c r="C206" s="248"/>
      <c r="D206" s="248"/>
      <c r="E206" s="307"/>
      <c r="F206" s="330" t="str">
        <f t="shared" si="12"/>
        <v/>
      </c>
      <c r="G206" s="255"/>
      <c r="H206" s="330"/>
      <c r="I206" s="255"/>
      <c r="J206" s="255"/>
      <c r="K206" s="254"/>
      <c r="L206" s="254"/>
      <c r="M206" s="330" t="str">
        <f t="shared" si="13"/>
        <v/>
      </c>
      <c r="N206" s="305"/>
      <c r="O206" s="254"/>
      <c r="P206" s="331" t="str">
        <f t="shared" si="14"/>
        <v/>
      </c>
      <c r="Q206" s="254"/>
      <c r="R206" s="254"/>
      <c r="S206" s="254"/>
      <c r="T206" s="254"/>
      <c r="U206" s="304"/>
      <c r="V206" s="308"/>
    </row>
    <row r="207" spans="1:22" ht="30.65" customHeight="1">
      <c r="A207" s="258"/>
      <c r="B207" s="248"/>
      <c r="C207" s="248"/>
      <c r="D207" s="248"/>
      <c r="E207" s="307"/>
      <c r="F207" s="330" t="str">
        <f t="shared" ref="F207:F209" si="15">IF(E207="","",E207+28)</f>
        <v/>
      </c>
      <c r="G207" s="255"/>
      <c r="H207" s="330"/>
      <c r="I207" s="255"/>
      <c r="J207" s="255"/>
      <c r="K207" s="254"/>
      <c r="L207" s="254"/>
      <c r="M207" s="330" t="str">
        <f t="shared" ref="M207:M209" si="16">IF(I207="","",I207+42)</f>
        <v/>
      </c>
      <c r="N207" s="305"/>
      <c r="O207" s="254"/>
      <c r="P207" s="331" t="str">
        <f t="shared" ref="P207:P209" si="17">IF(G207="","",IF(G207&lt;F207,"YES","NO"))</f>
        <v/>
      </c>
      <c r="Q207" s="254"/>
      <c r="R207" s="254"/>
      <c r="S207" s="254"/>
      <c r="T207" s="254"/>
      <c r="U207" s="304"/>
      <c r="V207" s="308"/>
    </row>
    <row r="208" spans="1:22" ht="30.65" customHeight="1">
      <c r="A208" s="258"/>
      <c r="B208" s="248"/>
      <c r="C208" s="248"/>
      <c r="D208" s="248"/>
      <c r="E208" s="307"/>
      <c r="F208" s="330" t="str">
        <f t="shared" si="15"/>
        <v/>
      </c>
      <c r="G208" s="255"/>
      <c r="H208" s="330"/>
      <c r="I208" s="255"/>
      <c r="J208" s="255"/>
      <c r="K208" s="254"/>
      <c r="L208" s="254"/>
      <c r="M208" s="330" t="str">
        <f t="shared" si="16"/>
        <v/>
      </c>
      <c r="N208" s="305"/>
      <c r="O208" s="254"/>
      <c r="P208" s="331" t="str">
        <f t="shared" si="17"/>
        <v/>
      </c>
      <c r="Q208" s="254"/>
      <c r="R208" s="254"/>
      <c r="S208" s="254"/>
      <c r="T208" s="254"/>
      <c r="U208" s="304"/>
      <c r="V208" s="308"/>
    </row>
    <row r="209" spans="1:22" ht="30.65" customHeight="1">
      <c r="A209" s="258"/>
      <c r="B209" s="248"/>
      <c r="C209" s="248"/>
      <c r="D209" s="248"/>
      <c r="E209" s="307"/>
      <c r="F209" s="330" t="str">
        <f t="shared" si="15"/>
        <v/>
      </c>
      <c r="G209" s="255"/>
      <c r="H209" s="330"/>
      <c r="I209" s="255"/>
      <c r="J209" s="255"/>
      <c r="K209" s="254"/>
      <c r="L209" s="254"/>
      <c r="M209" s="330" t="str">
        <f t="shared" si="16"/>
        <v/>
      </c>
      <c r="N209" s="305"/>
      <c r="O209" s="254"/>
      <c r="P209" s="331" t="str">
        <f t="shared" si="17"/>
        <v/>
      </c>
      <c r="Q209" s="254"/>
      <c r="R209" s="254"/>
      <c r="S209" s="254"/>
      <c r="T209" s="254"/>
      <c r="U209" s="304"/>
      <c r="V209" s="308"/>
    </row>
  </sheetData>
  <sheetProtection algorithmName="SHA-512" hashValue="o9UF+r9XerD8tP9D3yE37XHFKeSVJQC3tESy8GwJ1z1zJRGedbjGjNqUQ4+gjoasr22TlliXX9vnAjP7BZuVLA==" saltValue="ildTjBweAY+APWVZ27UGxQ==" spinCount="100000" sheet="1" objects="1" scenarios="1" formatColumns="0" formatRows="0"/>
  <mergeCells count="4">
    <mergeCell ref="A5:V5"/>
    <mergeCell ref="B1:L1"/>
    <mergeCell ref="A2:E2"/>
    <mergeCell ref="A3:E3"/>
  </mergeCells>
  <conditionalFormatting sqref="P8:P209">
    <cfRule type="containsText" dxfId="0" priority="1" operator="containsText" text="NO">
      <formula>NOT(ISERROR(SEARCH("NO",P8)))</formula>
    </cfRule>
  </conditionalFormatting>
  <dataValidations count="2">
    <dataValidation type="list" allowBlank="1" showInputMessage="1" showErrorMessage="1" sqref="M7" xr:uid="{F0534519-7B08-44B9-A227-1819096ECA42}">
      <formula1>"Approved, Returned"</formula1>
    </dataValidation>
    <dataValidation type="list" allowBlank="1" showInputMessage="1" showErrorMessage="1" sqref="S7" xr:uid="{C8F96057-4E7C-419C-9DE6-4A6929D2C96A}">
      <formula1>"Rejected, Approved, Pending"</formula1>
    </dataValidation>
  </dataValidations>
  <printOptions horizontalCentered="1"/>
  <pageMargins left="0.43307086614173201" right="0.23622047244094499" top="0.78740157480314998" bottom="0.78740157480314998" header="0" footer="0"/>
  <pageSetup paperSize="9" scale="37" fitToHeight="31"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F15B0E6B-4A6D-47D8-8AB0-EB30D3690692}">
          <x14:formula1>
            <xm:f>#REF!</xm:f>
          </x14:formula1>
          <xm:sqref>HT65488 WUF983014:WUF983016 WKJ983014:WKJ983016 WAN983014:WAN983016 VQR983014:VQR983016 VGV983014:VGV983016 UWZ983014:UWZ983016 UND983014:UND983016 UDH983014:UDH983016 TTL983014:TTL983016 TJP983014:TJP983016 SZT983014:SZT983016 SPX983014:SPX983016 SGB983014:SGB983016 RWF983014:RWF983016 RMJ983014:RMJ983016 RCN983014:RCN983016 QSR983014:QSR983016 QIV983014:QIV983016 PYZ983014:PYZ983016 PPD983014:PPD983016 PFH983014:PFH983016 OVL983014:OVL983016 OLP983014:OLP983016 OBT983014:OBT983016 NRX983014:NRX983016 NIB983014:NIB983016 MYF983014:MYF983016 MOJ983014:MOJ983016 MEN983014:MEN983016 LUR983014:LUR983016 LKV983014:LKV983016 LAZ983014:LAZ983016 KRD983014:KRD983016 KHH983014:KHH983016 JXL983014:JXL983016 JNP983014:JNP983016 JDT983014:JDT983016 ITX983014:ITX983016 IKB983014:IKB983016 IAF983014:IAF983016 HQJ983014:HQJ983016 HGN983014:HGN983016 GWR983014:GWR983016 GMV983014:GMV983016 GCZ983014:GCZ983016 FTD983014:FTD983016 FJH983014:FJH983016 EZL983014:EZL983016 EPP983014:EPP983016 EFT983014:EFT983016 DVX983014:DVX983016 DMB983014:DMB983016 DCF983014:DCF983016 CSJ983014:CSJ983016 CIN983014:CIN983016 BYR983014:BYR983016 BOV983014:BOV983016 BEZ983014:BEZ983016 AVD983014:AVD983016 ALH983014:ALH983016 ABL983014:ABL983016 RP983014:RP983016 HT983014:HT983016 WUF917478:WUF917480 WKJ917478:WKJ917480 WAN917478:WAN917480 VQR917478:VQR917480 VGV917478:VGV917480 UWZ917478:UWZ917480 UND917478:UND917480 UDH917478:UDH917480 TTL917478:TTL917480 TJP917478:TJP917480 SZT917478:SZT917480 SPX917478:SPX917480 SGB917478:SGB917480 RWF917478:RWF917480 RMJ917478:RMJ917480 RCN917478:RCN917480 QSR917478:QSR917480 QIV917478:QIV917480 PYZ917478:PYZ917480 PPD917478:PPD917480 PFH917478:PFH917480 OVL917478:OVL917480 OLP917478:OLP917480 OBT917478:OBT917480 NRX917478:NRX917480 NIB917478:NIB917480 MYF917478:MYF917480 MOJ917478:MOJ917480 MEN917478:MEN917480 LUR917478:LUR917480 LKV917478:LKV917480 LAZ917478:LAZ917480 KRD917478:KRD917480 KHH917478:KHH917480 JXL917478:JXL917480 JNP917478:JNP917480 JDT917478:JDT917480 ITX917478:ITX917480 IKB917478:IKB917480 IAF917478:IAF917480 HQJ917478:HQJ917480 HGN917478:HGN917480 GWR917478:GWR917480 GMV917478:GMV917480 GCZ917478:GCZ917480 FTD917478:FTD917480 FJH917478:FJH917480 EZL917478:EZL917480 EPP917478:EPP917480 EFT917478:EFT917480 DVX917478:DVX917480 DMB917478:DMB917480 DCF917478:DCF917480 CSJ917478:CSJ917480 CIN917478:CIN917480 BYR917478:BYR917480 BOV917478:BOV917480 BEZ917478:BEZ917480 AVD917478:AVD917480 ALH917478:ALH917480 ABL917478:ABL917480 RP917478:RP917480 HT917478:HT917480 WUF851942:WUF851944 WKJ851942:WKJ851944 WAN851942:WAN851944 VQR851942:VQR851944 VGV851942:VGV851944 UWZ851942:UWZ851944 UND851942:UND851944 UDH851942:UDH851944 TTL851942:TTL851944 TJP851942:TJP851944 SZT851942:SZT851944 SPX851942:SPX851944 SGB851942:SGB851944 RWF851942:RWF851944 RMJ851942:RMJ851944 RCN851942:RCN851944 QSR851942:QSR851944 QIV851942:QIV851944 PYZ851942:PYZ851944 PPD851942:PPD851944 PFH851942:PFH851944 OVL851942:OVL851944 OLP851942:OLP851944 OBT851942:OBT851944 NRX851942:NRX851944 NIB851942:NIB851944 MYF851942:MYF851944 MOJ851942:MOJ851944 MEN851942:MEN851944 LUR851942:LUR851944 LKV851942:LKV851944 LAZ851942:LAZ851944 KRD851942:KRD851944 KHH851942:KHH851944 JXL851942:JXL851944 JNP851942:JNP851944 JDT851942:JDT851944 ITX851942:ITX851944 IKB851942:IKB851944 IAF851942:IAF851944 HQJ851942:HQJ851944 HGN851942:HGN851944 GWR851942:GWR851944 GMV851942:GMV851944 GCZ851942:GCZ851944 FTD851942:FTD851944 FJH851942:FJH851944 EZL851942:EZL851944 EPP851942:EPP851944 EFT851942:EFT851944 DVX851942:DVX851944 DMB851942:DMB851944 DCF851942:DCF851944 CSJ851942:CSJ851944 CIN851942:CIN851944 BYR851942:BYR851944 BOV851942:BOV851944 BEZ851942:BEZ851944 AVD851942:AVD851944 ALH851942:ALH851944 ABL851942:ABL851944 RP851942:RP851944 HT851942:HT851944 WUF786406:WUF786408 WKJ786406:WKJ786408 WAN786406:WAN786408 VQR786406:VQR786408 VGV786406:VGV786408 UWZ786406:UWZ786408 UND786406:UND786408 UDH786406:UDH786408 TTL786406:TTL786408 TJP786406:TJP786408 SZT786406:SZT786408 SPX786406:SPX786408 SGB786406:SGB786408 RWF786406:RWF786408 RMJ786406:RMJ786408 RCN786406:RCN786408 QSR786406:QSR786408 QIV786406:QIV786408 PYZ786406:PYZ786408 PPD786406:PPD786408 PFH786406:PFH786408 OVL786406:OVL786408 OLP786406:OLP786408 OBT786406:OBT786408 NRX786406:NRX786408 NIB786406:NIB786408 MYF786406:MYF786408 MOJ786406:MOJ786408 MEN786406:MEN786408 LUR786406:LUR786408 LKV786406:LKV786408 LAZ786406:LAZ786408 KRD786406:KRD786408 KHH786406:KHH786408 JXL786406:JXL786408 JNP786406:JNP786408 JDT786406:JDT786408 ITX786406:ITX786408 IKB786406:IKB786408 IAF786406:IAF786408 HQJ786406:HQJ786408 HGN786406:HGN786408 GWR786406:GWR786408 GMV786406:GMV786408 GCZ786406:GCZ786408 FTD786406:FTD786408 FJH786406:FJH786408 EZL786406:EZL786408 EPP786406:EPP786408 EFT786406:EFT786408 DVX786406:DVX786408 DMB786406:DMB786408 DCF786406:DCF786408 CSJ786406:CSJ786408 CIN786406:CIN786408 BYR786406:BYR786408 BOV786406:BOV786408 BEZ786406:BEZ786408 AVD786406:AVD786408 ALH786406:ALH786408 ABL786406:ABL786408 RP786406:RP786408 HT786406:HT786408 WUF720870:WUF720872 WKJ720870:WKJ720872 WAN720870:WAN720872 VQR720870:VQR720872 VGV720870:VGV720872 UWZ720870:UWZ720872 UND720870:UND720872 UDH720870:UDH720872 TTL720870:TTL720872 TJP720870:TJP720872 SZT720870:SZT720872 SPX720870:SPX720872 SGB720870:SGB720872 RWF720870:RWF720872 RMJ720870:RMJ720872 RCN720870:RCN720872 QSR720870:QSR720872 QIV720870:QIV720872 PYZ720870:PYZ720872 PPD720870:PPD720872 PFH720870:PFH720872 OVL720870:OVL720872 OLP720870:OLP720872 OBT720870:OBT720872 NRX720870:NRX720872 NIB720870:NIB720872 MYF720870:MYF720872 MOJ720870:MOJ720872 MEN720870:MEN720872 LUR720870:LUR720872 LKV720870:LKV720872 LAZ720870:LAZ720872 KRD720870:KRD720872 KHH720870:KHH720872 JXL720870:JXL720872 JNP720870:JNP720872 JDT720870:JDT720872 ITX720870:ITX720872 IKB720870:IKB720872 IAF720870:IAF720872 HQJ720870:HQJ720872 HGN720870:HGN720872 GWR720870:GWR720872 GMV720870:GMV720872 GCZ720870:GCZ720872 FTD720870:FTD720872 FJH720870:FJH720872 EZL720870:EZL720872 EPP720870:EPP720872 EFT720870:EFT720872 DVX720870:DVX720872 DMB720870:DMB720872 DCF720870:DCF720872 CSJ720870:CSJ720872 CIN720870:CIN720872 BYR720870:BYR720872 BOV720870:BOV720872 BEZ720870:BEZ720872 AVD720870:AVD720872 ALH720870:ALH720872 ABL720870:ABL720872 RP720870:RP720872 HT720870:HT720872 WUF655334:WUF655336 WKJ655334:WKJ655336 WAN655334:WAN655336 VQR655334:VQR655336 VGV655334:VGV655336 UWZ655334:UWZ655336 UND655334:UND655336 UDH655334:UDH655336 TTL655334:TTL655336 TJP655334:TJP655336 SZT655334:SZT655336 SPX655334:SPX655336 SGB655334:SGB655336 RWF655334:RWF655336 RMJ655334:RMJ655336 RCN655334:RCN655336 QSR655334:QSR655336 QIV655334:QIV655336 PYZ655334:PYZ655336 PPD655334:PPD655336 PFH655334:PFH655336 OVL655334:OVL655336 OLP655334:OLP655336 OBT655334:OBT655336 NRX655334:NRX655336 NIB655334:NIB655336 MYF655334:MYF655336 MOJ655334:MOJ655336 MEN655334:MEN655336 LUR655334:LUR655336 LKV655334:LKV655336 LAZ655334:LAZ655336 KRD655334:KRD655336 KHH655334:KHH655336 JXL655334:JXL655336 JNP655334:JNP655336 JDT655334:JDT655336 ITX655334:ITX655336 IKB655334:IKB655336 IAF655334:IAF655336 HQJ655334:HQJ655336 HGN655334:HGN655336 GWR655334:GWR655336 GMV655334:GMV655336 GCZ655334:GCZ655336 FTD655334:FTD655336 FJH655334:FJH655336 EZL655334:EZL655336 EPP655334:EPP655336 EFT655334:EFT655336 DVX655334:DVX655336 DMB655334:DMB655336 DCF655334:DCF655336 CSJ655334:CSJ655336 CIN655334:CIN655336 BYR655334:BYR655336 BOV655334:BOV655336 BEZ655334:BEZ655336 AVD655334:AVD655336 ALH655334:ALH655336 ABL655334:ABL655336 RP655334:RP655336 HT655334:HT655336 WUF589798:WUF589800 WKJ589798:WKJ589800 WAN589798:WAN589800 VQR589798:VQR589800 VGV589798:VGV589800 UWZ589798:UWZ589800 UND589798:UND589800 UDH589798:UDH589800 TTL589798:TTL589800 TJP589798:TJP589800 SZT589798:SZT589800 SPX589798:SPX589800 SGB589798:SGB589800 RWF589798:RWF589800 RMJ589798:RMJ589800 RCN589798:RCN589800 QSR589798:QSR589800 QIV589798:QIV589800 PYZ589798:PYZ589800 PPD589798:PPD589800 PFH589798:PFH589800 OVL589798:OVL589800 OLP589798:OLP589800 OBT589798:OBT589800 NRX589798:NRX589800 NIB589798:NIB589800 MYF589798:MYF589800 MOJ589798:MOJ589800 MEN589798:MEN589800 LUR589798:LUR589800 LKV589798:LKV589800 LAZ589798:LAZ589800 KRD589798:KRD589800 KHH589798:KHH589800 JXL589798:JXL589800 JNP589798:JNP589800 JDT589798:JDT589800 ITX589798:ITX589800 IKB589798:IKB589800 IAF589798:IAF589800 HQJ589798:HQJ589800 HGN589798:HGN589800 GWR589798:GWR589800 GMV589798:GMV589800 GCZ589798:GCZ589800 FTD589798:FTD589800 FJH589798:FJH589800 EZL589798:EZL589800 EPP589798:EPP589800 EFT589798:EFT589800 DVX589798:DVX589800 DMB589798:DMB589800 DCF589798:DCF589800 CSJ589798:CSJ589800 CIN589798:CIN589800 BYR589798:BYR589800 BOV589798:BOV589800 BEZ589798:BEZ589800 AVD589798:AVD589800 ALH589798:ALH589800 ABL589798:ABL589800 RP589798:RP589800 HT589798:HT589800 WUF524262:WUF524264 WKJ524262:WKJ524264 WAN524262:WAN524264 VQR524262:VQR524264 VGV524262:VGV524264 UWZ524262:UWZ524264 UND524262:UND524264 UDH524262:UDH524264 TTL524262:TTL524264 TJP524262:TJP524264 SZT524262:SZT524264 SPX524262:SPX524264 SGB524262:SGB524264 RWF524262:RWF524264 RMJ524262:RMJ524264 RCN524262:RCN524264 QSR524262:QSR524264 QIV524262:QIV524264 PYZ524262:PYZ524264 PPD524262:PPD524264 PFH524262:PFH524264 OVL524262:OVL524264 OLP524262:OLP524264 OBT524262:OBT524264 NRX524262:NRX524264 NIB524262:NIB524264 MYF524262:MYF524264 MOJ524262:MOJ524264 MEN524262:MEN524264 LUR524262:LUR524264 LKV524262:LKV524264 LAZ524262:LAZ524264 KRD524262:KRD524264 KHH524262:KHH524264 JXL524262:JXL524264 JNP524262:JNP524264 JDT524262:JDT524264 ITX524262:ITX524264 IKB524262:IKB524264 IAF524262:IAF524264 HQJ524262:HQJ524264 HGN524262:HGN524264 GWR524262:GWR524264 GMV524262:GMV524264 GCZ524262:GCZ524264 FTD524262:FTD524264 FJH524262:FJH524264 EZL524262:EZL524264 EPP524262:EPP524264 EFT524262:EFT524264 DVX524262:DVX524264 DMB524262:DMB524264 DCF524262:DCF524264 CSJ524262:CSJ524264 CIN524262:CIN524264 BYR524262:BYR524264 BOV524262:BOV524264 BEZ524262:BEZ524264 AVD524262:AVD524264 ALH524262:ALH524264 ABL524262:ABL524264 RP524262:RP524264 HT524262:HT524264 WUF458726:WUF458728 WKJ458726:WKJ458728 WAN458726:WAN458728 VQR458726:VQR458728 VGV458726:VGV458728 UWZ458726:UWZ458728 UND458726:UND458728 UDH458726:UDH458728 TTL458726:TTL458728 TJP458726:TJP458728 SZT458726:SZT458728 SPX458726:SPX458728 SGB458726:SGB458728 RWF458726:RWF458728 RMJ458726:RMJ458728 RCN458726:RCN458728 QSR458726:QSR458728 QIV458726:QIV458728 PYZ458726:PYZ458728 PPD458726:PPD458728 PFH458726:PFH458728 OVL458726:OVL458728 OLP458726:OLP458728 OBT458726:OBT458728 NRX458726:NRX458728 NIB458726:NIB458728 MYF458726:MYF458728 MOJ458726:MOJ458728 MEN458726:MEN458728 LUR458726:LUR458728 LKV458726:LKV458728 LAZ458726:LAZ458728 KRD458726:KRD458728 KHH458726:KHH458728 JXL458726:JXL458728 JNP458726:JNP458728 JDT458726:JDT458728 ITX458726:ITX458728 IKB458726:IKB458728 IAF458726:IAF458728 HQJ458726:HQJ458728 HGN458726:HGN458728 GWR458726:GWR458728 GMV458726:GMV458728 GCZ458726:GCZ458728 FTD458726:FTD458728 FJH458726:FJH458728 EZL458726:EZL458728 EPP458726:EPP458728 EFT458726:EFT458728 DVX458726:DVX458728 DMB458726:DMB458728 DCF458726:DCF458728 CSJ458726:CSJ458728 CIN458726:CIN458728 BYR458726:BYR458728 BOV458726:BOV458728 BEZ458726:BEZ458728 AVD458726:AVD458728 ALH458726:ALH458728 ABL458726:ABL458728 RP458726:RP458728 HT458726:HT458728 WUF393190:WUF393192 WKJ393190:WKJ393192 WAN393190:WAN393192 VQR393190:VQR393192 VGV393190:VGV393192 UWZ393190:UWZ393192 UND393190:UND393192 UDH393190:UDH393192 TTL393190:TTL393192 TJP393190:TJP393192 SZT393190:SZT393192 SPX393190:SPX393192 SGB393190:SGB393192 RWF393190:RWF393192 RMJ393190:RMJ393192 RCN393190:RCN393192 QSR393190:QSR393192 QIV393190:QIV393192 PYZ393190:PYZ393192 PPD393190:PPD393192 PFH393190:PFH393192 OVL393190:OVL393192 OLP393190:OLP393192 OBT393190:OBT393192 NRX393190:NRX393192 NIB393190:NIB393192 MYF393190:MYF393192 MOJ393190:MOJ393192 MEN393190:MEN393192 LUR393190:LUR393192 LKV393190:LKV393192 LAZ393190:LAZ393192 KRD393190:KRD393192 KHH393190:KHH393192 JXL393190:JXL393192 JNP393190:JNP393192 JDT393190:JDT393192 ITX393190:ITX393192 IKB393190:IKB393192 IAF393190:IAF393192 HQJ393190:HQJ393192 HGN393190:HGN393192 GWR393190:GWR393192 GMV393190:GMV393192 GCZ393190:GCZ393192 FTD393190:FTD393192 FJH393190:FJH393192 EZL393190:EZL393192 EPP393190:EPP393192 EFT393190:EFT393192 DVX393190:DVX393192 DMB393190:DMB393192 DCF393190:DCF393192 CSJ393190:CSJ393192 CIN393190:CIN393192 BYR393190:BYR393192 BOV393190:BOV393192 BEZ393190:BEZ393192 AVD393190:AVD393192 ALH393190:ALH393192 ABL393190:ABL393192 RP393190:RP393192 HT393190:HT393192 WUF327654:WUF327656 WKJ327654:WKJ327656 WAN327654:WAN327656 VQR327654:VQR327656 VGV327654:VGV327656 UWZ327654:UWZ327656 UND327654:UND327656 UDH327654:UDH327656 TTL327654:TTL327656 TJP327654:TJP327656 SZT327654:SZT327656 SPX327654:SPX327656 SGB327654:SGB327656 RWF327654:RWF327656 RMJ327654:RMJ327656 RCN327654:RCN327656 QSR327654:QSR327656 QIV327654:QIV327656 PYZ327654:PYZ327656 PPD327654:PPD327656 PFH327654:PFH327656 OVL327654:OVL327656 OLP327654:OLP327656 OBT327654:OBT327656 NRX327654:NRX327656 NIB327654:NIB327656 MYF327654:MYF327656 MOJ327654:MOJ327656 MEN327654:MEN327656 LUR327654:LUR327656 LKV327654:LKV327656 LAZ327654:LAZ327656 KRD327654:KRD327656 KHH327654:KHH327656 JXL327654:JXL327656 JNP327654:JNP327656 JDT327654:JDT327656 ITX327654:ITX327656 IKB327654:IKB327656 IAF327654:IAF327656 HQJ327654:HQJ327656 HGN327654:HGN327656 GWR327654:GWR327656 GMV327654:GMV327656 GCZ327654:GCZ327656 FTD327654:FTD327656 FJH327654:FJH327656 EZL327654:EZL327656 EPP327654:EPP327656 EFT327654:EFT327656 DVX327654:DVX327656 DMB327654:DMB327656 DCF327654:DCF327656 CSJ327654:CSJ327656 CIN327654:CIN327656 BYR327654:BYR327656 BOV327654:BOV327656 BEZ327654:BEZ327656 AVD327654:AVD327656 ALH327654:ALH327656 ABL327654:ABL327656 RP327654:RP327656 HT327654:HT327656 WUF262118:WUF262120 WKJ262118:WKJ262120 WAN262118:WAN262120 VQR262118:VQR262120 VGV262118:VGV262120 UWZ262118:UWZ262120 UND262118:UND262120 UDH262118:UDH262120 TTL262118:TTL262120 TJP262118:TJP262120 SZT262118:SZT262120 SPX262118:SPX262120 SGB262118:SGB262120 RWF262118:RWF262120 RMJ262118:RMJ262120 RCN262118:RCN262120 QSR262118:QSR262120 QIV262118:QIV262120 PYZ262118:PYZ262120 PPD262118:PPD262120 PFH262118:PFH262120 OVL262118:OVL262120 OLP262118:OLP262120 OBT262118:OBT262120 NRX262118:NRX262120 NIB262118:NIB262120 MYF262118:MYF262120 MOJ262118:MOJ262120 MEN262118:MEN262120 LUR262118:LUR262120 LKV262118:LKV262120 LAZ262118:LAZ262120 KRD262118:KRD262120 KHH262118:KHH262120 JXL262118:JXL262120 JNP262118:JNP262120 JDT262118:JDT262120 ITX262118:ITX262120 IKB262118:IKB262120 IAF262118:IAF262120 HQJ262118:HQJ262120 HGN262118:HGN262120 GWR262118:GWR262120 GMV262118:GMV262120 GCZ262118:GCZ262120 FTD262118:FTD262120 FJH262118:FJH262120 EZL262118:EZL262120 EPP262118:EPP262120 EFT262118:EFT262120 DVX262118:DVX262120 DMB262118:DMB262120 DCF262118:DCF262120 CSJ262118:CSJ262120 CIN262118:CIN262120 BYR262118:BYR262120 BOV262118:BOV262120 BEZ262118:BEZ262120 AVD262118:AVD262120 ALH262118:ALH262120 ABL262118:ABL262120 RP262118:RP262120 HT262118:HT262120 WUF196582:WUF196584 WKJ196582:WKJ196584 WAN196582:WAN196584 VQR196582:VQR196584 VGV196582:VGV196584 UWZ196582:UWZ196584 UND196582:UND196584 UDH196582:UDH196584 TTL196582:TTL196584 TJP196582:TJP196584 SZT196582:SZT196584 SPX196582:SPX196584 SGB196582:SGB196584 RWF196582:RWF196584 RMJ196582:RMJ196584 RCN196582:RCN196584 QSR196582:QSR196584 QIV196582:QIV196584 PYZ196582:PYZ196584 PPD196582:PPD196584 PFH196582:PFH196584 OVL196582:OVL196584 OLP196582:OLP196584 OBT196582:OBT196584 NRX196582:NRX196584 NIB196582:NIB196584 MYF196582:MYF196584 MOJ196582:MOJ196584 MEN196582:MEN196584 LUR196582:LUR196584 LKV196582:LKV196584 LAZ196582:LAZ196584 KRD196582:KRD196584 KHH196582:KHH196584 JXL196582:JXL196584 JNP196582:JNP196584 JDT196582:JDT196584 ITX196582:ITX196584 IKB196582:IKB196584 IAF196582:IAF196584 HQJ196582:HQJ196584 HGN196582:HGN196584 GWR196582:GWR196584 GMV196582:GMV196584 GCZ196582:GCZ196584 FTD196582:FTD196584 FJH196582:FJH196584 EZL196582:EZL196584 EPP196582:EPP196584 EFT196582:EFT196584 DVX196582:DVX196584 DMB196582:DMB196584 DCF196582:DCF196584 CSJ196582:CSJ196584 CIN196582:CIN196584 BYR196582:BYR196584 BOV196582:BOV196584 BEZ196582:BEZ196584 AVD196582:AVD196584 ALH196582:ALH196584 ABL196582:ABL196584 RP196582:RP196584 HT196582:HT196584 WUF131046:WUF131048 WKJ131046:WKJ131048 WAN131046:WAN131048 VQR131046:VQR131048 VGV131046:VGV131048 UWZ131046:UWZ131048 UND131046:UND131048 UDH131046:UDH131048 TTL131046:TTL131048 TJP131046:TJP131048 SZT131046:SZT131048 SPX131046:SPX131048 SGB131046:SGB131048 RWF131046:RWF131048 RMJ131046:RMJ131048 RCN131046:RCN131048 QSR131046:QSR131048 QIV131046:QIV131048 PYZ131046:PYZ131048 PPD131046:PPD131048 PFH131046:PFH131048 OVL131046:OVL131048 OLP131046:OLP131048 OBT131046:OBT131048 NRX131046:NRX131048 NIB131046:NIB131048 MYF131046:MYF131048 MOJ131046:MOJ131048 MEN131046:MEN131048 LUR131046:LUR131048 LKV131046:LKV131048 LAZ131046:LAZ131048 KRD131046:KRD131048 KHH131046:KHH131048 JXL131046:JXL131048 JNP131046:JNP131048 JDT131046:JDT131048 ITX131046:ITX131048 IKB131046:IKB131048 IAF131046:IAF131048 HQJ131046:HQJ131048 HGN131046:HGN131048 GWR131046:GWR131048 GMV131046:GMV131048 GCZ131046:GCZ131048 FTD131046:FTD131048 FJH131046:FJH131048 EZL131046:EZL131048 EPP131046:EPP131048 EFT131046:EFT131048 DVX131046:DVX131048 DMB131046:DMB131048 DCF131046:DCF131048 CSJ131046:CSJ131048 CIN131046:CIN131048 BYR131046:BYR131048 BOV131046:BOV131048 BEZ131046:BEZ131048 AVD131046:AVD131048 ALH131046:ALH131048 ABL131046:ABL131048 RP131046:RP131048 HT131046:HT131048 WUF65510:WUF65512 WKJ65510:WKJ65512 WAN65510:WAN65512 VQR65510:VQR65512 VGV65510:VGV65512 UWZ65510:UWZ65512 UND65510:UND65512 UDH65510:UDH65512 TTL65510:TTL65512 TJP65510:TJP65512 SZT65510:SZT65512 SPX65510:SPX65512 SGB65510:SGB65512 RWF65510:RWF65512 RMJ65510:RMJ65512 RCN65510:RCN65512 QSR65510:QSR65512 QIV65510:QIV65512 PYZ65510:PYZ65512 PPD65510:PPD65512 PFH65510:PFH65512 OVL65510:OVL65512 OLP65510:OLP65512 OBT65510:OBT65512 NRX65510:NRX65512 NIB65510:NIB65512 MYF65510:MYF65512 MOJ65510:MOJ65512 MEN65510:MEN65512 LUR65510:LUR65512 LKV65510:LKV65512 LAZ65510:LAZ65512 KRD65510:KRD65512 KHH65510:KHH65512 JXL65510:JXL65512 JNP65510:JNP65512 JDT65510:JDT65512 ITX65510:ITX65512 IKB65510:IKB65512 IAF65510:IAF65512 HQJ65510:HQJ65512 HGN65510:HGN65512 GWR65510:GWR65512 GMV65510:GMV65512 GCZ65510:GCZ65512 FTD65510:FTD65512 FJH65510:FJH65512 EZL65510:EZL65512 EPP65510:EPP65512 EFT65510:EFT65512 DVX65510:DVX65512 DMB65510:DMB65512 DCF65510:DCF65512 CSJ65510:CSJ65512 CIN65510:CIN65512 BYR65510:BYR65512 BOV65510:BOV65512 BEZ65510:BEZ65512 AVD65510:AVD65512 ALH65510:ALH65512 ABL65510:ABL65512 RP65510:RP65512 HT65510:HT65512 WUF983004 WKJ983004 WAN983004 VQR983004 VGV983004 UWZ983004 UND983004 UDH983004 TTL983004 TJP983004 SZT983004 SPX983004 SGB983004 RWF983004 RMJ983004 RCN983004 QSR983004 QIV983004 PYZ983004 PPD983004 PFH983004 OVL983004 OLP983004 OBT983004 NRX983004 NIB983004 MYF983004 MOJ983004 MEN983004 LUR983004 LKV983004 LAZ983004 KRD983004 KHH983004 JXL983004 JNP983004 JDT983004 ITX983004 IKB983004 IAF983004 HQJ983004 HGN983004 GWR983004 GMV983004 GCZ983004 FTD983004 FJH983004 EZL983004 EPP983004 EFT983004 DVX983004 DMB983004 DCF983004 CSJ983004 CIN983004 BYR983004 BOV983004 BEZ983004 AVD983004 ALH983004 ABL983004 RP983004 HT983004 WUF917468 WKJ917468 WAN917468 VQR917468 VGV917468 UWZ917468 UND917468 UDH917468 TTL917468 TJP917468 SZT917468 SPX917468 SGB917468 RWF917468 RMJ917468 RCN917468 QSR917468 QIV917468 PYZ917468 PPD917468 PFH917468 OVL917468 OLP917468 OBT917468 NRX917468 NIB917468 MYF917468 MOJ917468 MEN917468 LUR917468 LKV917468 LAZ917468 KRD917468 KHH917468 JXL917468 JNP917468 JDT917468 ITX917468 IKB917468 IAF917468 HQJ917468 HGN917468 GWR917468 GMV917468 GCZ917468 FTD917468 FJH917468 EZL917468 EPP917468 EFT917468 DVX917468 DMB917468 DCF917468 CSJ917468 CIN917468 BYR917468 BOV917468 BEZ917468 AVD917468 ALH917468 ABL917468 RP917468 HT917468 WUF851932 WKJ851932 WAN851932 VQR851932 VGV851932 UWZ851932 UND851932 UDH851932 TTL851932 TJP851932 SZT851932 SPX851932 SGB851932 RWF851932 RMJ851932 RCN851932 QSR851932 QIV851932 PYZ851932 PPD851932 PFH851932 OVL851932 OLP851932 OBT851932 NRX851932 NIB851932 MYF851932 MOJ851932 MEN851932 LUR851932 LKV851932 LAZ851932 KRD851932 KHH851932 JXL851932 JNP851932 JDT851932 ITX851932 IKB851932 IAF851932 HQJ851932 HGN851932 GWR851932 GMV851932 GCZ851932 FTD851932 FJH851932 EZL851932 EPP851932 EFT851932 DVX851932 DMB851932 DCF851932 CSJ851932 CIN851932 BYR851932 BOV851932 BEZ851932 AVD851932 ALH851932 ABL851932 RP851932 HT851932 WUF786396 WKJ786396 WAN786396 VQR786396 VGV786396 UWZ786396 UND786396 UDH786396 TTL786396 TJP786396 SZT786396 SPX786396 SGB786396 RWF786396 RMJ786396 RCN786396 QSR786396 QIV786396 PYZ786396 PPD786396 PFH786396 OVL786396 OLP786396 OBT786396 NRX786396 NIB786396 MYF786396 MOJ786396 MEN786396 LUR786396 LKV786396 LAZ786396 KRD786396 KHH786396 JXL786396 JNP786396 JDT786396 ITX786396 IKB786396 IAF786396 HQJ786396 HGN786396 GWR786396 GMV786396 GCZ786396 FTD786396 FJH786396 EZL786396 EPP786396 EFT786396 DVX786396 DMB786396 DCF786396 CSJ786396 CIN786396 BYR786396 BOV786396 BEZ786396 AVD786396 ALH786396 ABL786396 RP786396 HT786396 WUF720860 WKJ720860 WAN720860 VQR720860 VGV720860 UWZ720860 UND720860 UDH720860 TTL720860 TJP720860 SZT720860 SPX720860 SGB720860 RWF720860 RMJ720860 RCN720860 QSR720860 QIV720860 PYZ720860 PPD720860 PFH720860 OVL720860 OLP720860 OBT720860 NRX720860 NIB720860 MYF720860 MOJ720860 MEN720860 LUR720860 LKV720860 LAZ720860 KRD720860 KHH720860 JXL720860 JNP720860 JDT720860 ITX720860 IKB720860 IAF720860 HQJ720860 HGN720860 GWR720860 GMV720860 GCZ720860 FTD720860 FJH720860 EZL720860 EPP720860 EFT720860 DVX720860 DMB720860 DCF720860 CSJ720860 CIN720860 BYR720860 BOV720860 BEZ720860 AVD720860 ALH720860 ABL720860 RP720860 HT720860 WUF655324 WKJ655324 WAN655324 VQR655324 VGV655324 UWZ655324 UND655324 UDH655324 TTL655324 TJP655324 SZT655324 SPX655324 SGB655324 RWF655324 RMJ655324 RCN655324 QSR655324 QIV655324 PYZ655324 PPD655324 PFH655324 OVL655324 OLP655324 OBT655324 NRX655324 NIB655324 MYF655324 MOJ655324 MEN655324 LUR655324 LKV655324 LAZ655324 KRD655324 KHH655324 JXL655324 JNP655324 JDT655324 ITX655324 IKB655324 IAF655324 HQJ655324 HGN655324 GWR655324 GMV655324 GCZ655324 FTD655324 FJH655324 EZL655324 EPP655324 EFT655324 DVX655324 DMB655324 DCF655324 CSJ655324 CIN655324 BYR655324 BOV655324 BEZ655324 AVD655324 ALH655324 ABL655324 RP655324 HT655324 WUF589788 WKJ589788 WAN589788 VQR589788 VGV589788 UWZ589788 UND589788 UDH589788 TTL589788 TJP589788 SZT589788 SPX589788 SGB589788 RWF589788 RMJ589788 RCN589788 QSR589788 QIV589788 PYZ589788 PPD589788 PFH589788 OVL589788 OLP589788 OBT589788 NRX589788 NIB589788 MYF589788 MOJ589788 MEN589788 LUR589788 LKV589788 LAZ589788 KRD589788 KHH589788 JXL589788 JNP589788 JDT589788 ITX589788 IKB589788 IAF589788 HQJ589788 HGN589788 GWR589788 GMV589788 GCZ589788 FTD589788 FJH589788 EZL589788 EPP589788 EFT589788 DVX589788 DMB589788 DCF589788 CSJ589788 CIN589788 BYR589788 BOV589788 BEZ589788 AVD589788 ALH589788 ABL589788 RP589788 HT589788 WUF524252 WKJ524252 WAN524252 VQR524252 VGV524252 UWZ524252 UND524252 UDH524252 TTL524252 TJP524252 SZT524252 SPX524252 SGB524252 RWF524252 RMJ524252 RCN524252 QSR524252 QIV524252 PYZ524252 PPD524252 PFH524252 OVL524252 OLP524252 OBT524252 NRX524252 NIB524252 MYF524252 MOJ524252 MEN524252 LUR524252 LKV524252 LAZ524252 KRD524252 KHH524252 JXL524252 JNP524252 JDT524252 ITX524252 IKB524252 IAF524252 HQJ524252 HGN524252 GWR524252 GMV524252 GCZ524252 FTD524252 FJH524252 EZL524252 EPP524252 EFT524252 DVX524252 DMB524252 DCF524252 CSJ524252 CIN524252 BYR524252 BOV524252 BEZ524252 AVD524252 ALH524252 ABL524252 RP524252 HT524252 WUF458716 WKJ458716 WAN458716 VQR458716 VGV458716 UWZ458716 UND458716 UDH458716 TTL458716 TJP458716 SZT458716 SPX458716 SGB458716 RWF458716 RMJ458716 RCN458716 QSR458716 QIV458716 PYZ458716 PPD458716 PFH458716 OVL458716 OLP458716 OBT458716 NRX458716 NIB458716 MYF458716 MOJ458716 MEN458716 LUR458716 LKV458716 LAZ458716 KRD458716 KHH458716 JXL458716 JNP458716 JDT458716 ITX458716 IKB458716 IAF458716 HQJ458716 HGN458716 GWR458716 GMV458716 GCZ458716 FTD458716 FJH458716 EZL458716 EPP458716 EFT458716 DVX458716 DMB458716 DCF458716 CSJ458716 CIN458716 BYR458716 BOV458716 BEZ458716 AVD458716 ALH458716 ABL458716 RP458716 HT458716 WUF393180 WKJ393180 WAN393180 VQR393180 VGV393180 UWZ393180 UND393180 UDH393180 TTL393180 TJP393180 SZT393180 SPX393180 SGB393180 RWF393180 RMJ393180 RCN393180 QSR393180 QIV393180 PYZ393180 PPD393180 PFH393180 OVL393180 OLP393180 OBT393180 NRX393180 NIB393180 MYF393180 MOJ393180 MEN393180 LUR393180 LKV393180 LAZ393180 KRD393180 KHH393180 JXL393180 JNP393180 JDT393180 ITX393180 IKB393180 IAF393180 HQJ393180 HGN393180 GWR393180 GMV393180 GCZ393180 FTD393180 FJH393180 EZL393180 EPP393180 EFT393180 DVX393180 DMB393180 DCF393180 CSJ393180 CIN393180 BYR393180 BOV393180 BEZ393180 AVD393180 ALH393180 ABL393180 RP393180 HT393180 WUF327644 WKJ327644 WAN327644 VQR327644 VGV327644 UWZ327644 UND327644 UDH327644 TTL327644 TJP327644 SZT327644 SPX327644 SGB327644 RWF327644 RMJ327644 RCN327644 QSR327644 QIV327644 PYZ327644 PPD327644 PFH327644 OVL327644 OLP327644 OBT327644 NRX327644 NIB327644 MYF327644 MOJ327644 MEN327644 LUR327644 LKV327644 LAZ327644 KRD327644 KHH327644 JXL327644 JNP327644 JDT327644 ITX327644 IKB327644 IAF327644 HQJ327644 HGN327644 GWR327644 GMV327644 GCZ327644 FTD327644 FJH327644 EZL327644 EPP327644 EFT327644 DVX327644 DMB327644 DCF327644 CSJ327644 CIN327644 BYR327644 BOV327644 BEZ327644 AVD327644 ALH327644 ABL327644 RP327644 HT327644 WUF262108 WKJ262108 WAN262108 VQR262108 VGV262108 UWZ262108 UND262108 UDH262108 TTL262108 TJP262108 SZT262108 SPX262108 SGB262108 RWF262108 RMJ262108 RCN262108 QSR262108 QIV262108 PYZ262108 PPD262108 PFH262108 OVL262108 OLP262108 OBT262108 NRX262108 NIB262108 MYF262108 MOJ262108 MEN262108 LUR262108 LKV262108 LAZ262108 KRD262108 KHH262108 JXL262108 JNP262108 JDT262108 ITX262108 IKB262108 IAF262108 HQJ262108 HGN262108 GWR262108 GMV262108 GCZ262108 FTD262108 FJH262108 EZL262108 EPP262108 EFT262108 DVX262108 DMB262108 DCF262108 CSJ262108 CIN262108 BYR262108 BOV262108 BEZ262108 AVD262108 ALH262108 ABL262108 RP262108 HT262108 WUF196572 WKJ196572 WAN196572 VQR196572 VGV196572 UWZ196572 UND196572 UDH196572 TTL196572 TJP196572 SZT196572 SPX196572 SGB196572 RWF196572 RMJ196572 RCN196572 QSR196572 QIV196572 PYZ196572 PPD196572 PFH196572 OVL196572 OLP196572 OBT196572 NRX196572 NIB196572 MYF196572 MOJ196572 MEN196572 LUR196572 LKV196572 LAZ196572 KRD196572 KHH196572 JXL196572 JNP196572 JDT196572 ITX196572 IKB196572 IAF196572 HQJ196572 HGN196572 GWR196572 GMV196572 GCZ196572 FTD196572 FJH196572 EZL196572 EPP196572 EFT196572 DVX196572 DMB196572 DCF196572 CSJ196572 CIN196572 BYR196572 BOV196572 BEZ196572 AVD196572 ALH196572 ABL196572 RP196572 HT196572 WUF131036 WKJ131036 WAN131036 VQR131036 VGV131036 UWZ131036 UND131036 UDH131036 TTL131036 TJP131036 SZT131036 SPX131036 SGB131036 RWF131036 RMJ131036 RCN131036 QSR131036 QIV131036 PYZ131036 PPD131036 PFH131036 OVL131036 OLP131036 OBT131036 NRX131036 NIB131036 MYF131036 MOJ131036 MEN131036 LUR131036 LKV131036 LAZ131036 KRD131036 KHH131036 JXL131036 JNP131036 JDT131036 ITX131036 IKB131036 IAF131036 HQJ131036 HGN131036 GWR131036 GMV131036 GCZ131036 FTD131036 FJH131036 EZL131036 EPP131036 EFT131036 DVX131036 DMB131036 DCF131036 CSJ131036 CIN131036 BYR131036 BOV131036 BEZ131036 AVD131036 ALH131036 ABL131036 RP131036 HT131036 WUF65500 WKJ65500 WAN65500 VQR65500 VGV65500 UWZ65500 UND65500 UDH65500 TTL65500 TJP65500 SZT65500 SPX65500 SGB65500 RWF65500 RMJ65500 RCN65500 QSR65500 QIV65500 PYZ65500 PPD65500 PFH65500 OVL65500 OLP65500 OBT65500 NRX65500 NIB65500 MYF65500 MOJ65500 MEN65500 LUR65500 LKV65500 LAZ65500 KRD65500 KHH65500 JXL65500 JNP65500 JDT65500 ITX65500 IKB65500 IAF65500 HQJ65500 HGN65500 GWR65500 GMV65500 GCZ65500 FTD65500 FJH65500 EZL65500 EPP65500 EFT65500 DVX65500 DMB65500 DCF65500 CSJ65500 CIN65500 BYR65500 BOV65500 BEZ65500 AVD65500 ALH65500 ABL65500 RP65500 HT65500 WUF983006:WUF983012 WKJ983006:WKJ983012 WAN983006:WAN983012 VQR983006:VQR983012 VGV983006:VGV983012 UWZ983006:UWZ983012 UND983006:UND983012 UDH983006:UDH983012 TTL983006:TTL983012 TJP983006:TJP983012 SZT983006:SZT983012 SPX983006:SPX983012 SGB983006:SGB983012 RWF983006:RWF983012 RMJ983006:RMJ983012 RCN983006:RCN983012 QSR983006:QSR983012 QIV983006:QIV983012 PYZ983006:PYZ983012 PPD983006:PPD983012 PFH983006:PFH983012 OVL983006:OVL983012 OLP983006:OLP983012 OBT983006:OBT983012 NRX983006:NRX983012 NIB983006:NIB983012 MYF983006:MYF983012 MOJ983006:MOJ983012 MEN983006:MEN983012 LUR983006:LUR983012 LKV983006:LKV983012 LAZ983006:LAZ983012 KRD983006:KRD983012 KHH983006:KHH983012 JXL983006:JXL983012 JNP983006:JNP983012 JDT983006:JDT983012 ITX983006:ITX983012 IKB983006:IKB983012 IAF983006:IAF983012 HQJ983006:HQJ983012 HGN983006:HGN983012 GWR983006:GWR983012 GMV983006:GMV983012 GCZ983006:GCZ983012 FTD983006:FTD983012 FJH983006:FJH983012 EZL983006:EZL983012 EPP983006:EPP983012 EFT983006:EFT983012 DVX983006:DVX983012 DMB983006:DMB983012 DCF983006:DCF983012 CSJ983006:CSJ983012 CIN983006:CIN983012 BYR983006:BYR983012 BOV983006:BOV983012 BEZ983006:BEZ983012 AVD983006:AVD983012 ALH983006:ALH983012 ABL983006:ABL983012 RP983006:RP983012 HT983006:HT983012 WUF917470:WUF917476 WKJ917470:WKJ917476 WAN917470:WAN917476 VQR917470:VQR917476 VGV917470:VGV917476 UWZ917470:UWZ917476 UND917470:UND917476 UDH917470:UDH917476 TTL917470:TTL917476 TJP917470:TJP917476 SZT917470:SZT917476 SPX917470:SPX917476 SGB917470:SGB917476 RWF917470:RWF917476 RMJ917470:RMJ917476 RCN917470:RCN917476 QSR917470:QSR917476 QIV917470:QIV917476 PYZ917470:PYZ917476 PPD917470:PPD917476 PFH917470:PFH917476 OVL917470:OVL917476 OLP917470:OLP917476 OBT917470:OBT917476 NRX917470:NRX917476 NIB917470:NIB917476 MYF917470:MYF917476 MOJ917470:MOJ917476 MEN917470:MEN917476 LUR917470:LUR917476 LKV917470:LKV917476 LAZ917470:LAZ917476 KRD917470:KRD917476 KHH917470:KHH917476 JXL917470:JXL917476 JNP917470:JNP917476 JDT917470:JDT917476 ITX917470:ITX917476 IKB917470:IKB917476 IAF917470:IAF917476 HQJ917470:HQJ917476 HGN917470:HGN917476 GWR917470:GWR917476 GMV917470:GMV917476 GCZ917470:GCZ917476 FTD917470:FTD917476 FJH917470:FJH917476 EZL917470:EZL917476 EPP917470:EPP917476 EFT917470:EFT917476 DVX917470:DVX917476 DMB917470:DMB917476 DCF917470:DCF917476 CSJ917470:CSJ917476 CIN917470:CIN917476 BYR917470:BYR917476 BOV917470:BOV917476 BEZ917470:BEZ917476 AVD917470:AVD917476 ALH917470:ALH917476 ABL917470:ABL917476 RP917470:RP917476 HT917470:HT917476 WUF851934:WUF851940 WKJ851934:WKJ851940 WAN851934:WAN851940 VQR851934:VQR851940 VGV851934:VGV851940 UWZ851934:UWZ851940 UND851934:UND851940 UDH851934:UDH851940 TTL851934:TTL851940 TJP851934:TJP851940 SZT851934:SZT851940 SPX851934:SPX851940 SGB851934:SGB851940 RWF851934:RWF851940 RMJ851934:RMJ851940 RCN851934:RCN851940 QSR851934:QSR851940 QIV851934:QIV851940 PYZ851934:PYZ851940 PPD851934:PPD851940 PFH851934:PFH851940 OVL851934:OVL851940 OLP851934:OLP851940 OBT851934:OBT851940 NRX851934:NRX851940 NIB851934:NIB851940 MYF851934:MYF851940 MOJ851934:MOJ851940 MEN851934:MEN851940 LUR851934:LUR851940 LKV851934:LKV851940 LAZ851934:LAZ851940 KRD851934:KRD851940 KHH851934:KHH851940 JXL851934:JXL851940 JNP851934:JNP851940 JDT851934:JDT851940 ITX851934:ITX851940 IKB851934:IKB851940 IAF851934:IAF851940 HQJ851934:HQJ851940 HGN851934:HGN851940 GWR851934:GWR851940 GMV851934:GMV851940 GCZ851934:GCZ851940 FTD851934:FTD851940 FJH851934:FJH851940 EZL851934:EZL851940 EPP851934:EPP851940 EFT851934:EFT851940 DVX851934:DVX851940 DMB851934:DMB851940 DCF851934:DCF851940 CSJ851934:CSJ851940 CIN851934:CIN851940 BYR851934:BYR851940 BOV851934:BOV851940 BEZ851934:BEZ851940 AVD851934:AVD851940 ALH851934:ALH851940 ABL851934:ABL851940 RP851934:RP851940 HT851934:HT851940 WUF786398:WUF786404 WKJ786398:WKJ786404 WAN786398:WAN786404 VQR786398:VQR786404 VGV786398:VGV786404 UWZ786398:UWZ786404 UND786398:UND786404 UDH786398:UDH786404 TTL786398:TTL786404 TJP786398:TJP786404 SZT786398:SZT786404 SPX786398:SPX786404 SGB786398:SGB786404 RWF786398:RWF786404 RMJ786398:RMJ786404 RCN786398:RCN786404 QSR786398:QSR786404 QIV786398:QIV786404 PYZ786398:PYZ786404 PPD786398:PPD786404 PFH786398:PFH786404 OVL786398:OVL786404 OLP786398:OLP786404 OBT786398:OBT786404 NRX786398:NRX786404 NIB786398:NIB786404 MYF786398:MYF786404 MOJ786398:MOJ786404 MEN786398:MEN786404 LUR786398:LUR786404 LKV786398:LKV786404 LAZ786398:LAZ786404 KRD786398:KRD786404 KHH786398:KHH786404 JXL786398:JXL786404 JNP786398:JNP786404 JDT786398:JDT786404 ITX786398:ITX786404 IKB786398:IKB786404 IAF786398:IAF786404 HQJ786398:HQJ786404 HGN786398:HGN786404 GWR786398:GWR786404 GMV786398:GMV786404 GCZ786398:GCZ786404 FTD786398:FTD786404 FJH786398:FJH786404 EZL786398:EZL786404 EPP786398:EPP786404 EFT786398:EFT786404 DVX786398:DVX786404 DMB786398:DMB786404 DCF786398:DCF786404 CSJ786398:CSJ786404 CIN786398:CIN786404 BYR786398:BYR786404 BOV786398:BOV786404 BEZ786398:BEZ786404 AVD786398:AVD786404 ALH786398:ALH786404 ABL786398:ABL786404 RP786398:RP786404 HT786398:HT786404 WUF720862:WUF720868 WKJ720862:WKJ720868 WAN720862:WAN720868 VQR720862:VQR720868 VGV720862:VGV720868 UWZ720862:UWZ720868 UND720862:UND720868 UDH720862:UDH720868 TTL720862:TTL720868 TJP720862:TJP720868 SZT720862:SZT720868 SPX720862:SPX720868 SGB720862:SGB720868 RWF720862:RWF720868 RMJ720862:RMJ720868 RCN720862:RCN720868 QSR720862:QSR720868 QIV720862:QIV720868 PYZ720862:PYZ720868 PPD720862:PPD720868 PFH720862:PFH720868 OVL720862:OVL720868 OLP720862:OLP720868 OBT720862:OBT720868 NRX720862:NRX720868 NIB720862:NIB720868 MYF720862:MYF720868 MOJ720862:MOJ720868 MEN720862:MEN720868 LUR720862:LUR720868 LKV720862:LKV720868 LAZ720862:LAZ720868 KRD720862:KRD720868 KHH720862:KHH720868 JXL720862:JXL720868 JNP720862:JNP720868 JDT720862:JDT720868 ITX720862:ITX720868 IKB720862:IKB720868 IAF720862:IAF720868 HQJ720862:HQJ720868 HGN720862:HGN720868 GWR720862:GWR720868 GMV720862:GMV720868 GCZ720862:GCZ720868 FTD720862:FTD720868 FJH720862:FJH720868 EZL720862:EZL720868 EPP720862:EPP720868 EFT720862:EFT720868 DVX720862:DVX720868 DMB720862:DMB720868 DCF720862:DCF720868 CSJ720862:CSJ720868 CIN720862:CIN720868 BYR720862:BYR720868 BOV720862:BOV720868 BEZ720862:BEZ720868 AVD720862:AVD720868 ALH720862:ALH720868 ABL720862:ABL720868 RP720862:RP720868 HT720862:HT720868 WUF655326:WUF655332 WKJ655326:WKJ655332 WAN655326:WAN655332 VQR655326:VQR655332 VGV655326:VGV655332 UWZ655326:UWZ655332 UND655326:UND655332 UDH655326:UDH655332 TTL655326:TTL655332 TJP655326:TJP655332 SZT655326:SZT655332 SPX655326:SPX655332 SGB655326:SGB655332 RWF655326:RWF655332 RMJ655326:RMJ655332 RCN655326:RCN655332 QSR655326:QSR655332 QIV655326:QIV655332 PYZ655326:PYZ655332 PPD655326:PPD655332 PFH655326:PFH655332 OVL655326:OVL655332 OLP655326:OLP655332 OBT655326:OBT655332 NRX655326:NRX655332 NIB655326:NIB655332 MYF655326:MYF655332 MOJ655326:MOJ655332 MEN655326:MEN655332 LUR655326:LUR655332 LKV655326:LKV655332 LAZ655326:LAZ655332 KRD655326:KRD655332 KHH655326:KHH655332 JXL655326:JXL655332 JNP655326:JNP655332 JDT655326:JDT655332 ITX655326:ITX655332 IKB655326:IKB655332 IAF655326:IAF655332 HQJ655326:HQJ655332 HGN655326:HGN655332 GWR655326:GWR655332 GMV655326:GMV655332 GCZ655326:GCZ655332 FTD655326:FTD655332 FJH655326:FJH655332 EZL655326:EZL655332 EPP655326:EPP655332 EFT655326:EFT655332 DVX655326:DVX655332 DMB655326:DMB655332 DCF655326:DCF655332 CSJ655326:CSJ655332 CIN655326:CIN655332 BYR655326:BYR655332 BOV655326:BOV655332 BEZ655326:BEZ655332 AVD655326:AVD655332 ALH655326:ALH655332 ABL655326:ABL655332 RP655326:RP655332 HT655326:HT655332 WUF589790:WUF589796 WKJ589790:WKJ589796 WAN589790:WAN589796 VQR589790:VQR589796 VGV589790:VGV589796 UWZ589790:UWZ589796 UND589790:UND589796 UDH589790:UDH589796 TTL589790:TTL589796 TJP589790:TJP589796 SZT589790:SZT589796 SPX589790:SPX589796 SGB589790:SGB589796 RWF589790:RWF589796 RMJ589790:RMJ589796 RCN589790:RCN589796 QSR589790:QSR589796 QIV589790:QIV589796 PYZ589790:PYZ589796 PPD589790:PPD589796 PFH589790:PFH589796 OVL589790:OVL589796 OLP589790:OLP589796 OBT589790:OBT589796 NRX589790:NRX589796 NIB589790:NIB589796 MYF589790:MYF589796 MOJ589790:MOJ589796 MEN589790:MEN589796 LUR589790:LUR589796 LKV589790:LKV589796 LAZ589790:LAZ589796 KRD589790:KRD589796 KHH589790:KHH589796 JXL589790:JXL589796 JNP589790:JNP589796 JDT589790:JDT589796 ITX589790:ITX589796 IKB589790:IKB589796 IAF589790:IAF589796 HQJ589790:HQJ589796 HGN589790:HGN589796 GWR589790:GWR589796 GMV589790:GMV589796 GCZ589790:GCZ589796 FTD589790:FTD589796 FJH589790:FJH589796 EZL589790:EZL589796 EPP589790:EPP589796 EFT589790:EFT589796 DVX589790:DVX589796 DMB589790:DMB589796 DCF589790:DCF589796 CSJ589790:CSJ589796 CIN589790:CIN589796 BYR589790:BYR589796 BOV589790:BOV589796 BEZ589790:BEZ589796 AVD589790:AVD589796 ALH589790:ALH589796 ABL589790:ABL589796 RP589790:RP589796 HT589790:HT589796 WUF524254:WUF524260 WKJ524254:WKJ524260 WAN524254:WAN524260 VQR524254:VQR524260 VGV524254:VGV524260 UWZ524254:UWZ524260 UND524254:UND524260 UDH524254:UDH524260 TTL524254:TTL524260 TJP524254:TJP524260 SZT524254:SZT524260 SPX524254:SPX524260 SGB524254:SGB524260 RWF524254:RWF524260 RMJ524254:RMJ524260 RCN524254:RCN524260 QSR524254:QSR524260 QIV524254:QIV524260 PYZ524254:PYZ524260 PPD524254:PPD524260 PFH524254:PFH524260 OVL524254:OVL524260 OLP524254:OLP524260 OBT524254:OBT524260 NRX524254:NRX524260 NIB524254:NIB524260 MYF524254:MYF524260 MOJ524254:MOJ524260 MEN524254:MEN524260 LUR524254:LUR524260 LKV524254:LKV524260 LAZ524254:LAZ524260 KRD524254:KRD524260 KHH524254:KHH524260 JXL524254:JXL524260 JNP524254:JNP524260 JDT524254:JDT524260 ITX524254:ITX524260 IKB524254:IKB524260 IAF524254:IAF524260 HQJ524254:HQJ524260 HGN524254:HGN524260 GWR524254:GWR524260 GMV524254:GMV524260 GCZ524254:GCZ524260 FTD524254:FTD524260 FJH524254:FJH524260 EZL524254:EZL524260 EPP524254:EPP524260 EFT524254:EFT524260 DVX524254:DVX524260 DMB524254:DMB524260 DCF524254:DCF524260 CSJ524254:CSJ524260 CIN524254:CIN524260 BYR524254:BYR524260 BOV524254:BOV524260 BEZ524254:BEZ524260 AVD524254:AVD524260 ALH524254:ALH524260 ABL524254:ABL524260 RP524254:RP524260 HT524254:HT524260 WUF458718:WUF458724 WKJ458718:WKJ458724 WAN458718:WAN458724 VQR458718:VQR458724 VGV458718:VGV458724 UWZ458718:UWZ458724 UND458718:UND458724 UDH458718:UDH458724 TTL458718:TTL458724 TJP458718:TJP458724 SZT458718:SZT458724 SPX458718:SPX458724 SGB458718:SGB458724 RWF458718:RWF458724 RMJ458718:RMJ458724 RCN458718:RCN458724 QSR458718:QSR458724 QIV458718:QIV458724 PYZ458718:PYZ458724 PPD458718:PPD458724 PFH458718:PFH458724 OVL458718:OVL458724 OLP458718:OLP458724 OBT458718:OBT458724 NRX458718:NRX458724 NIB458718:NIB458724 MYF458718:MYF458724 MOJ458718:MOJ458724 MEN458718:MEN458724 LUR458718:LUR458724 LKV458718:LKV458724 LAZ458718:LAZ458724 KRD458718:KRD458724 KHH458718:KHH458724 JXL458718:JXL458724 JNP458718:JNP458724 JDT458718:JDT458724 ITX458718:ITX458724 IKB458718:IKB458724 IAF458718:IAF458724 HQJ458718:HQJ458724 HGN458718:HGN458724 GWR458718:GWR458724 GMV458718:GMV458724 GCZ458718:GCZ458724 FTD458718:FTD458724 FJH458718:FJH458724 EZL458718:EZL458724 EPP458718:EPP458724 EFT458718:EFT458724 DVX458718:DVX458724 DMB458718:DMB458724 DCF458718:DCF458724 CSJ458718:CSJ458724 CIN458718:CIN458724 BYR458718:BYR458724 BOV458718:BOV458724 BEZ458718:BEZ458724 AVD458718:AVD458724 ALH458718:ALH458724 ABL458718:ABL458724 RP458718:RP458724 HT458718:HT458724 WUF393182:WUF393188 WKJ393182:WKJ393188 WAN393182:WAN393188 VQR393182:VQR393188 VGV393182:VGV393188 UWZ393182:UWZ393188 UND393182:UND393188 UDH393182:UDH393188 TTL393182:TTL393188 TJP393182:TJP393188 SZT393182:SZT393188 SPX393182:SPX393188 SGB393182:SGB393188 RWF393182:RWF393188 RMJ393182:RMJ393188 RCN393182:RCN393188 QSR393182:QSR393188 QIV393182:QIV393188 PYZ393182:PYZ393188 PPD393182:PPD393188 PFH393182:PFH393188 OVL393182:OVL393188 OLP393182:OLP393188 OBT393182:OBT393188 NRX393182:NRX393188 NIB393182:NIB393188 MYF393182:MYF393188 MOJ393182:MOJ393188 MEN393182:MEN393188 LUR393182:LUR393188 LKV393182:LKV393188 LAZ393182:LAZ393188 KRD393182:KRD393188 KHH393182:KHH393188 JXL393182:JXL393188 JNP393182:JNP393188 JDT393182:JDT393188 ITX393182:ITX393188 IKB393182:IKB393188 IAF393182:IAF393188 HQJ393182:HQJ393188 HGN393182:HGN393188 GWR393182:GWR393188 GMV393182:GMV393188 GCZ393182:GCZ393188 FTD393182:FTD393188 FJH393182:FJH393188 EZL393182:EZL393188 EPP393182:EPP393188 EFT393182:EFT393188 DVX393182:DVX393188 DMB393182:DMB393188 DCF393182:DCF393188 CSJ393182:CSJ393188 CIN393182:CIN393188 BYR393182:BYR393188 BOV393182:BOV393188 BEZ393182:BEZ393188 AVD393182:AVD393188 ALH393182:ALH393188 ABL393182:ABL393188 RP393182:RP393188 HT393182:HT393188 WUF327646:WUF327652 WKJ327646:WKJ327652 WAN327646:WAN327652 VQR327646:VQR327652 VGV327646:VGV327652 UWZ327646:UWZ327652 UND327646:UND327652 UDH327646:UDH327652 TTL327646:TTL327652 TJP327646:TJP327652 SZT327646:SZT327652 SPX327646:SPX327652 SGB327646:SGB327652 RWF327646:RWF327652 RMJ327646:RMJ327652 RCN327646:RCN327652 QSR327646:QSR327652 QIV327646:QIV327652 PYZ327646:PYZ327652 PPD327646:PPD327652 PFH327646:PFH327652 OVL327646:OVL327652 OLP327646:OLP327652 OBT327646:OBT327652 NRX327646:NRX327652 NIB327646:NIB327652 MYF327646:MYF327652 MOJ327646:MOJ327652 MEN327646:MEN327652 LUR327646:LUR327652 LKV327646:LKV327652 LAZ327646:LAZ327652 KRD327646:KRD327652 KHH327646:KHH327652 JXL327646:JXL327652 JNP327646:JNP327652 JDT327646:JDT327652 ITX327646:ITX327652 IKB327646:IKB327652 IAF327646:IAF327652 HQJ327646:HQJ327652 HGN327646:HGN327652 GWR327646:GWR327652 GMV327646:GMV327652 GCZ327646:GCZ327652 FTD327646:FTD327652 FJH327646:FJH327652 EZL327646:EZL327652 EPP327646:EPP327652 EFT327646:EFT327652 DVX327646:DVX327652 DMB327646:DMB327652 DCF327646:DCF327652 CSJ327646:CSJ327652 CIN327646:CIN327652 BYR327646:BYR327652 BOV327646:BOV327652 BEZ327646:BEZ327652 AVD327646:AVD327652 ALH327646:ALH327652 ABL327646:ABL327652 RP327646:RP327652 HT327646:HT327652 WUF262110:WUF262116 WKJ262110:WKJ262116 WAN262110:WAN262116 VQR262110:VQR262116 VGV262110:VGV262116 UWZ262110:UWZ262116 UND262110:UND262116 UDH262110:UDH262116 TTL262110:TTL262116 TJP262110:TJP262116 SZT262110:SZT262116 SPX262110:SPX262116 SGB262110:SGB262116 RWF262110:RWF262116 RMJ262110:RMJ262116 RCN262110:RCN262116 QSR262110:QSR262116 QIV262110:QIV262116 PYZ262110:PYZ262116 PPD262110:PPD262116 PFH262110:PFH262116 OVL262110:OVL262116 OLP262110:OLP262116 OBT262110:OBT262116 NRX262110:NRX262116 NIB262110:NIB262116 MYF262110:MYF262116 MOJ262110:MOJ262116 MEN262110:MEN262116 LUR262110:LUR262116 LKV262110:LKV262116 LAZ262110:LAZ262116 KRD262110:KRD262116 KHH262110:KHH262116 JXL262110:JXL262116 JNP262110:JNP262116 JDT262110:JDT262116 ITX262110:ITX262116 IKB262110:IKB262116 IAF262110:IAF262116 HQJ262110:HQJ262116 HGN262110:HGN262116 GWR262110:GWR262116 GMV262110:GMV262116 GCZ262110:GCZ262116 FTD262110:FTD262116 FJH262110:FJH262116 EZL262110:EZL262116 EPP262110:EPP262116 EFT262110:EFT262116 DVX262110:DVX262116 DMB262110:DMB262116 DCF262110:DCF262116 CSJ262110:CSJ262116 CIN262110:CIN262116 BYR262110:BYR262116 BOV262110:BOV262116 BEZ262110:BEZ262116 AVD262110:AVD262116 ALH262110:ALH262116 ABL262110:ABL262116 RP262110:RP262116 HT262110:HT262116 WUF196574:WUF196580 WKJ196574:WKJ196580 WAN196574:WAN196580 VQR196574:VQR196580 VGV196574:VGV196580 UWZ196574:UWZ196580 UND196574:UND196580 UDH196574:UDH196580 TTL196574:TTL196580 TJP196574:TJP196580 SZT196574:SZT196580 SPX196574:SPX196580 SGB196574:SGB196580 RWF196574:RWF196580 RMJ196574:RMJ196580 RCN196574:RCN196580 QSR196574:QSR196580 QIV196574:QIV196580 PYZ196574:PYZ196580 PPD196574:PPD196580 PFH196574:PFH196580 OVL196574:OVL196580 OLP196574:OLP196580 OBT196574:OBT196580 NRX196574:NRX196580 NIB196574:NIB196580 MYF196574:MYF196580 MOJ196574:MOJ196580 MEN196574:MEN196580 LUR196574:LUR196580 LKV196574:LKV196580 LAZ196574:LAZ196580 KRD196574:KRD196580 KHH196574:KHH196580 JXL196574:JXL196580 JNP196574:JNP196580 JDT196574:JDT196580 ITX196574:ITX196580 IKB196574:IKB196580 IAF196574:IAF196580 HQJ196574:HQJ196580 HGN196574:HGN196580 GWR196574:GWR196580 GMV196574:GMV196580 GCZ196574:GCZ196580 FTD196574:FTD196580 FJH196574:FJH196580 EZL196574:EZL196580 EPP196574:EPP196580 EFT196574:EFT196580 DVX196574:DVX196580 DMB196574:DMB196580 DCF196574:DCF196580 CSJ196574:CSJ196580 CIN196574:CIN196580 BYR196574:BYR196580 BOV196574:BOV196580 BEZ196574:BEZ196580 AVD196574:AVD196580 ALH196574:ALH196580 ABL196574:ABL196580 RP196574:RP196580 HT196574:HT196580 WUF131038:WUF131044 WKJ131038:WKJ131044 WAN131038:WAN131044 VQR131038:VQR131044 VGV131038:VGV131044 UWZ131038:UWZ131044 UND131038:UND131044 UDH131038:UDH131044 TTL131038:TTL131044 TJP131038:TJP131044 SZT131038:SZT131044 SPX131038:SPX131044 SGB131038:SGB131044 RWF131038:RWF131044 RMJ131038:RMJ131044 RCN131038:RCN131044 QSR131038:QSR131044 QIV131038:QIV131044 PYZ131038:PYZ131044 PPD131038:PPD131044 PFH131038:PFH131044 OVL131038:OVL131044 OLP131038:OLP131044 OBT131038:OBT131044 NRX131038:NRX131044 NIB131038:NIB131044 MYF131038:MYF131044 MOJ131038:MOJ131044 MEN131038:MEN131044 LUR131038:LUR131044 LKV131038:LKV131044 LAZ131038:LAZ131044 KRD131038:KRD131044 KHH131038:KHH131044 JXL131038:JXL131044 JNP131038:JNP131044 JDT131038:JDT131044 ITX131038:ITX131044 IKB131038:IKB131044 IAF131038:IAF131044 HQJ131038:HQJ131044 HGN131038:HGN131044 GWR131038:GWR131044 GMV131038:GMV131044 GCZ131038:GCZ131044 FTD131038:FTD131044 FJH131038:FJH131044 EZL131038:EZL131044 EPP131038:EPP131044 EFT131038:EFT131044 DVX131038:DVX131044 DMB131038:DMB131044 DCF131038:DCF131044 CSJ131038:CSJ131044 CIN131038:CIN131044 BYR131038:BYR131044 BOV131038:BOV131044 BEZ131038:BEZ131044 AVD131038:AVD131044 ALH131038:ALH131044 ABL131038:ABL131044 RP131038:RP131044 HT131038:HT131044 WUF65502:WUF65508 WKJ65502:WKJ65508 WAN65502:WAN65508 VQR65502:VQR65508 VGV65502:VGV65508 UWZ65502:UWZ65508 UND65502:UND65508 UDH65502:UDH65508 TTL65502:TTL65508 TJP65502:TJP65508 SZT65502:SZT65508 SPX65502:SPX65508 SGB65502:SGB65508 RWF65502:RWF65508 RMJ65502:RMJ65508 RCN65502:RCN65508 QSR65502:QSR65508 QIV65502:QIV65508 PYZ65502:PYZ65508 PPD65502:PPD65508 PFH65502:PFH65508 OVL65502:OVL65508 OLP65502:OLP65508 OBT65502:OBT65508 NRX65502:NRX65508 NIB65502:NIB65508 MYF65502:MYF65508 MOJ65502:MOJ65508 MEN65502:MEN65508 LUR65502:LUR65508 LKV65502:LKV65508 LAZ65502:LAZ65508 KRD65502:KRD65508 KHH65502:KHH65508 JXL65502:JXL65508 JNP65502:JNP65508 JDT65502:JDT65508 ITX65502:ITX65508 IKB65502:IKB65508 IAF65502:IAF65508 HQJ65502:HQJ65508 HGN65502:HGN65508 GWR65502:GWR65508 GMV65502:GMV65508 GCZ65502:GCZ65508 FTD65502:FTD65508 FJH65502:FJH65508 EZL65502:EZL65508 EPP65502:EPP65508 EFT65502:EFT65508 DVX65502:DVX65508 DMB65502:DMB65508 DCF65502:DCF65508 CSJ65502:CSJ65508 CIN65502:CIN65508 BYR65502:BYR65508 BOV65502:BOV65508 BEZ65502:BEZ65508 AVD65502:AVD65508 ALH65502:ALH65508 ABL65502:ABL65508 RP65502:RP65508 HT65502:HT65508 WUF983018 WKJ983018 WAN983018 VQR983018 VGV983018 UWZ983018 UND983018 UDH983018 TTL983018 TJP983018 SZT983018 SPX983018 SGB983018 RWF983018 RMJ983018 RCN983018 QSR983018 QIV983018 PYZ983018 PPD983018 PFH983018 OVL983018 OLP983018 OBT983018 NRX983018 NIB983018 MYF983018 MOJ983018 MEN983018 LUR983018 LKV983018 LAZ983018 KRD983018 KHH983018 JXL983018 JNP983018 JDT983018 ITX983018 IKB983018 IAF983018 HQJ983018 HGN983018 GWR983018 GMV983018 GCZ983018 FTD983018 FJH983018 EZL983018 EPP983018 EFT983018 DVX983018 DMB983018 DCF983018 CSJ983018 CIN983018 BYR983018 BOV983018 BEZ983018 AVD983018 ALH983018 ABL983018 RP983018 HT983018 WUF917482 WKJ917482 WAN917482 VQR917482 VGV917482 UWZ917482 UND917482 UDH917482 TTL917482 TJP917482 SZT917482 SPX917482 SGB917482 RWF917482 RMJ917482 RCN917482 QSR917482 QIV917482 PYZ917482 PPD917482 PFH917482 OVL917482 OLP917482 OBT917482 NRX917482 NIB917482 MYF917482 MOJ917482 MEN917482 LUR917482 LKV917482 LAZ917482 KRD917482 KHH917482 JXL917482 JNP917482 JDT917482 ITX917482 IKB917482 IAF917482 HQJ917482 HGN917482 GWR917482 GMV917482 GCZ917482 FTD917482 FJH917482 EZL917482 EPP917482 EFT917482 DVX917482 DMB917482 DCF917482 CSJ917482 CIN917482 BYR917482 BOV917482 BEZ917482 AVD917482 ALH917482 ABL917482 RP917482 HT917482 WUF851946 WKJ851946 WAN851946 VQR851946 VGV851946 UWZ851946 UND851946 UDH851946 TTL851946 TJP851946 SZT851946 SPX851946 SGB851946 RWF851946 RMJ851946 RCN851946 QSR851946 QIV851946 PYZ851946 PPD851946 PFH851946 OVL851946 OLP851946 OBT851946 NRX851946 NIB851946 MYF851946 MOJ851946 MEN851946 LUR851946 LKV851946 LAZ851946 KRD851946 KHH851946 JXL851946 JNP851946 JDT851946 ITX851946 IKB851946 IAF851946 HQJ851946 HGN851946 GWR851946 GMV851946 GCZ851946 FTD851946 FJH851946 EZL851946 EPP851946 EFT851946 DVX851946 DMB851946 DCF851946 CSJ851946 CIN851946 BYR851946 BOV851946 BEZ851946 AVD851946 ALH851946 ABL851946 RP851946 HT851946 WUF786410 WKJ786410 WAN786410 VQR786410 VGV786410 UWZ786410 UND786410 UDH786410 TTL786410 TJP786410 SZT786410 SPX786410 SGB786410 RWF786410 RMJ786410 RCN786410 QSR786410 QIV786410 PYZ786410 PPD786410 PFH786410 OVL786410 OLP786410 OBT786410 NRX786410 NIB786410 MYF786410 MOJ786410 MEN786410 LUR786410 LKV786410 LAZ786410 KRD786410 KHH786410 JXL786410 JNP786410 JDT786410 ITX786410 IKB786410 IAF786410 HQJ786410 HGN786410 GWR786410 GMV786410 GCZ786410 FTD786410 FJH786410 EZL786410 EPP786410 EFT786410 DVX786410 DMB786410 DCF786410 CSJ786410 CIN786410 BYR786410 BOV786410 BEZ786410 AVD786410 ALH786410 ABL786410 RP786410 HT786410 WUF720874 WKJ720874 WAN720874 VQR720874 VGV720874 UWZ720874 UND720874 UDH720874 TTL720874 TJP720874 SZT720874 SPX720874 SGB720874 RWF720874 RMJ720874 RCN720874 QSR720874 QIV720874 PYZ720874 PPD720874 PFH720874 OVL720874 OLP720874 OBT720874 NRX720874 NIB720874 MYF720874 MOJ720874 MEN720874 LUR720874 LKV720874 LAZ720874 KRD720874 KHH720874 JXL720874 JNP720874 JDT720874 ITX720874 IKB720874 IAF720874 HQJ720874 HGN720874 GWR720874 GMV720874 GCZ720874 FTD720874 FJH720874 EZL720874 EPP720874 EFT720874 DVX720874 DMB720874 DCF720874 CSJ720874 CIN720874 BYR720874 BOV720874 BEZ720874 AVD720874 ALH720874 ABL720874 RP720874 HT720874 WUF655338 WKJ655338 WAN655338 VQR655338 VGV655338 UWZ655338 UND655338 UDH655338 TTL655338 TJP655338 SZT655338 SPX655338 SGB655338 RWF655338 RMJ655338 RCN655338 QSR655338 QIV655338 PYZ655338 PPD655338 PFH655338 OVL655338 OLP655338 OBT655338 NRX655338 NIB655338 MYF655338 MOJ655338 MEN655338 LUR655338 LKV655338 LAZ655338 KRD655338 KHH655338 JXL655338 JNP655338 JDT655338 ITX655338 IKB655338 IAF655338 HQJ655338 HGN655338 GWR655338 GMV655338 GCZ655338 FTD655338 FJH655338 EZL655338 EPP655338 EFT655338 DVX655338 DMB655338 DCF655338 CSJ655338 CIN655338 BYR655338 BOV655338 BEZ655338 AVD655338 ALH655338 ABL655338 RP655338 HT655338 WUF589802 WKJ589802 WAN589802 VQR589802 VGV589802 UWZ589802 UND589802 UDH589802 TTL589802 TJP589802 SZT589802 SPX589802 SGB589802 RWF589802 RMJ589802 RCN589802 QSR589802 QIV589802 PYZ589802 PPD589802 PFH589802 OVL589802 OLP589802 OBT589802 NRX589802 NIB589802 MYF589802 MOJ589802 MEN589802 LUR589802 LKV589802 LAZ589802 KRD589802 KHH589802 JXL589802 JNP589802 JDT589802 ITX589802 IKB589802 IAF589802 HQJ589802 HGN589802 GWR589802 GMV589802 GCZ589802 FTD589802 FJH589802 EZL589802 EPP589802 EFT589802 DVX589802 DMB589802 DCF589802 CSJ589802 CIN589802 BYR589802 BOV589802 BEZ589802 AVD589802 ALH589802 ABL589802 RP589802 HT589802 WUF524266 WKJ524266 WAN524266 VQR524266 VGV524266 UWZ524266 UND524266 UDH524266 TTL524266 TJP524266 SZT524266 SPX524266 SGB524266 RWF524266 RMJ524266 RCN524266 QSR524266 QIV524266 PYZ524266 PPD524266 PFH524266 OVL524266 OLP524266 OBT524266 NRX524266 NIB524266 MYF524266 MOJ524266 MEN524266 LUR524266 LKV524266 LAZ524266 KRD524266 KHH524266 JXL524266 JNP524266 JDT524266 ITX524266 IKB524266 IAF524266 HQJ524266 HGN524266 GWR524266 GMV524266 GCZ524266 FTD524266 FJH524266 EZL524266 EPP524266 EFT524266 DVX524266 DMB524266 DCF524266 CSJ524266 CIN524266 BYR524266 BOV524266 BEZ524266 AVD524266 ALH524266 ABL524266 RP524266 HT524266 WUF458730 WKJ458730 WAN458730 VQR458730 VGV458730 UWZ458730 UND458730 UDH458730 TTL458730 TJP458730 SZT458730 SPX458730 SGB458730 RWF458730 RMJ458730 RCN458730 QSR458730 QIV458730 PYZ458730 PPD458730 PFH458730 OVL458730 OLP458730 OBT458730 NRX458730 NIB458730 MYF458730 MOJ458730 MEN458730 LUR458730 LKV458730 LAZ458730 KRD458730 KHH458730 JXL458730 JNP458730 JDT458730 ITX458730 IKB458730 IAF458730 HQJ458730 HGN458730 GWR458730 GMV458730 GCZ458730 FTD458730 FJH458730 EZL458730 EPP458730 EFT458730 DVX458730 DMB458730 DCF458730 CSJ458730 CIN458730 BYR458730 BOV458730 BEZ458730 AVD458730 ALH458730 ABL458730 RP458730 HT458730 WUF393194 WKJ393194 WAN393194 VQR393194 VGV393194 UWZ393194 UND393194 UDH393194 TTL393194 TJP393194 SZT393194 SPX393194 SGB393194 RWF393194 RMJ393194 RCN393194 QSR393194 QIV393194 PYZ393194 PPD393194 PFH393194 OVL393194 OLP393194 OBT393194 NRX393194 NIB393194 MYF393194 MOJ393194 MEN393194 LUR393194 LKV393194 LAZ393194 KRD393194 KHH393194 JXL393194 JNP393194 JDT393194 ITX393194 IKB393194 IAF393194 HQJ393194 HGN393194 GWR393194 GMV393194 GCZ393194 FTD393194 FJH393194 EZL393194 EPP393194 EFT393194 DVX393194 DMB393194 DCF393194 CSJ393194 CIN393194 BYR393194 BOV393194 BEZ393194 AVD393194 ALH393194 ABL393194 RP393194 HT393194 WUF327658 WKJ327658 WAN327658 VQR327658 VGV327658 UWZ327658 UND327658 UDH327658 TTL327658 TJP327658 SZT327658 SPX327658 SGB327658 RWF327658 RMJ327658 RCN327658 QSR327658 QIV327658 PYZ327658 PPD327658 PFH327658 OVL327658 OLP327658 OBT327658 NRX327658 NIB327658 MYF327658 MOJ327658 MEN327658 LUR327658 LKV327658 LAZ327658 KRD327658 KHH327658 JXL327658 JNP327658 JDT327658 ITX327658 IKB327658 IAF327658 HQJ327658 HGN327658 GWR327658 GMV327658 GCZ327658 FTD327658 FJH327658 EZL327658 EPP327658 EFT327658 DVX327658 DMB327658 DCF327658 CSJ327658 CIN327658 BYR327658 BOV327658 BEZ327658 AVD327658 ALH327658 ABL327658 RP327658 HT327658 WUF262122 WKJ262122 WAN262122 VQR262122 VGV262122 UWZ262122 UND262122 UDH262122 TTL262122 TJP262122 SZT262122 SPX262122 SGB262122 RWF262122 RMJ262122 RCN262122 QSR262122 QIV262122 PYZ262122 PPD262122 PFH262122 OVL262122 OLP262122 OBT262122 NRX262122 NIB262122 MYF262122 MOJ262122 MEN262122 LUR262122 LKV262122 LAZ262122 KRD262122 KHH262122 JXL262122 JNP262122 JDT262122 ITX262122 IKB262122 IAF262122 HQJ262122 HGN262122 GWR262122 GMV262122 GCZ262122 FTD262122 FJH262122 EZL262122 EPP262122 EFT262122 DVX262122 DMB262122 DCF262122 CSJ262122 CIN262122 BYR262122 BOV262122 BEZ262122 AVD262122 ALH262122 ABL262122 RP262122 HT262122 WUF196586 WKJ196586 WAN196586 VQR196586 VGV196586 UWZ196586 UND196586 UDH196586 TTL196586 TJP196586 SZT196586 SPX196586 SGB196586 RWF196586 RMJ196586 RCN196586 QSR196586 QIV196586 PYZ196586 PPD196586 PFH196586 OVL196586 OLP196586 OBT196586 NRX196586 NIB196586 MYF196586 MOJ196586 MEN196586 LUR196586 LKV196586 LAZ196586 KRD196586 KHH196586 JXL196586 JNP196586 JDT196586 ITX196586 IKB196586 IAF196586 HQJ196586 HGN196586 GWR196586 GMV196586 GCZ196586 FTD196586 FJH196586 EZL196586 EPP196586 EFT196586 DVX196586 DMB196586 DCF196586 CSJ196586 CIN196586 BYR196586 BOV196586 BEZ196586 AVD196586 ALH196586 ABL196586 RP196586 HT196586 WUF131050 WKJ131050 WAN131050 VQR131050 VGV131050 UWZ131050 UND131050 UDH131050 TTL131050 TJP131050 SZT131050 SPX131050 SGB131050 RWF131050 RMJ131050 RCN131050 QSR131050 QIV131050 PYZ131050 PPD131050 PFH131050 OVL131050 OLP131050 OBT131050 NRX131050 NIB131050 MYF131050 MOJ131050 MEN131050 LUR131050 LKV131050 LAZ131050 KRD131050 KHH131050 JXL131050 JNP131050 JDT131050 ITX131050 IKB131050 IAF131050 HQJ131050 HGN131050 GWR131050 GMV131050 GCZ131050 FTD131050 FJH131050 EZL131050 EPP131050 EFT131050 DVX131050 DMB131050 DCF131050 CSJ131050 CIN131050 BYR131050 BOV131050 BEZ131050 AVD131050 ALH131050 ABL131050 RP131050 HT131050 WUF65514 WKJ65514 WAN65514 VQR65514 VGV65514 UWZ65514 UND65514 UDH65514 TTL65514 TJP65514 SZT65514 SPX65514 SGB65514 RWF65514 RMJ65514 RCN65514 QSR65514 QIV65514 PYZ65514 PPD65514 PFH65514 OVL65514 OLP65514 OBT65514 NRX65514 NIB65514 MYF65514 MOJ65514 MEN65514 LUR65514 LKV65514 LAZ65514 KRD65514 KHH65514 JXL65514 JNP65514 JDT65514 ITX65514 IKB65514 IAF65514 HQJ65514 HGN65514 GWR65514 GMV65514 GCZ65514 FTD65514 FJH65514 EZL65514 EPP65514 EFT65514 DVX65514 DMB65514 DCF65514 CSJ65514 CIN65514 BYR65514 BOV65514 BEZ65514 AVD65514 ALH65514 ABL65514 RP65514 HT65514 WUF983020:WUF983027 WKJ983020:WKJ983027 WAN983020:WAN983027 VQR983020:VQR983027 VGV983020:VGV983027 UWZ983020:UWZ983027 UND983020:UND983027 UDH983020:UDH983027 TTL983020:TTL983027 TJP983020:TJP983027 SZT983020:SZT983027 SPX983020:SPX983027 SGB983020:SGB983027 RWF983020:RWF983027 RMJ983020:RMJ983027 RCN983020:RCN983027 QSR983020:QSR983027 QIV983020:QIV983027 PYZ983020:PYZ983027 PPD983020:PPD983027 PFH983020:PFH983027 OVL983020:OVL983027 OLP983020:OLP983027 OBT983020:OBT983027 NRX983020:NRX983027 NIB983020:NIB983027 MYF983020:MYF983027 MOJ983020:MOJ983027 MEN983020:MEN983027 LUR983020:LUR983027 LKV983020:LKV983027 LAZ983020:LAZ983027 KRD983020:KRD983027 KHH983020:KHH983027 JXL983020:JXL983027 JNP983020:JNP983027 JDT983020:JDT983027 ITX983020:ITX983027 IKB983020:IKB983027 IAF983020:IAF983027 HQJ983020:HQJ983027 HGN983020:HGN983027 GWR983020:GWR983027 GMV983020:GMV983027 GCZ983020:GCZ983027 FTD983020:FTD983027 FJH983020:FJH983027 EZL983020:EZL983027 EPP983020:EPP983027 EFT983020:EFT983027 DVX983020:DVX983027 DMB983020:DMB983027 DCF983020:DCF983027 CSJ983020:CSJ983027 CIN983020:CIN983027 BYR983020:BYR983027 BOV983020:BOV983027 BEZ983020:BEZ983027 AVD983020:AVD983027 ALH983020:ALH983027 ABL983020:ABL983027 RP983020:RP983027 HT983020:HT983027 WUF917484:WUF917491 WKJ917484:WKJ917491 WAN917484:WAN917491 VQR917484:VQR917491 VGV917484:VGV917491 UWZ917484:UWZ917491 UND917484:UND917491 UDH917484:UDH917491 TTL917484:TTL917491 TJP917484:TJP917491 SZT917484:SZT917491 SPX917484:SPX917491 SGB917484:SGB917491 RWF917484:RWF917491 RMJ917484:RMJ917491 RCN917484:RCN917491 QSR917484:QSR917491 QIV917484:QIV917491 PYZ917484:PYZ917491 PPD917484:PPD917491 PFH917484:PFH917491 OVL917484:OVL917491 OLP917484:OLP917491 OBT917484:OBT917491 NRX917484:NRX917491 NIB917484:NIB917491 MYF917484:MYF917491 MOJ917484:MOJ917491 MEN917484:MEN917491 LUR917484:LUR917491 LKV917484:LKV917491 LAZ917484:LAZ917491 KRD917484:KRD917491 KHH917484:KHH917491 JXL917484:JXL917491 JNP917484:JNP917491 JDT917484:JDT917491 ITX917484:ITX917491 IKB917484:IKB917491 IAF917484:IAF917491 HQJ917484:HQJ917491 HGN917484:HGN917491 GWR917484:GWR917491 GMV917484:GMV917491 GCZ917484:GCZ917491 FTD917484:FTD917491 FJH917484:FJH917491 EZL917484:EZL917491 EPP917484:EPP917491 EFT917484:EFT917491 DVX917484:DVX917491 DMB917484:DMB917491 DCF917484:DCF917491 CSJ917484:CSJ917491 CIN917484:CIN917491 BYR917484:BYR917491 BOV917484:BOV917491 BEZ917484:BEZ917491 AVD917484:AVD917491 ALH917484:ALH917491 ABL917484:ABL917491 RP917484:RP917491 HT917484:HT917491 WUF851948:WUF851955 WKJ851948:WKJ851955 WAN851948:WAN851955 VQR851948:VQR851955 VGV851948:VGV851955 UWZ851948:UWZ851955 UND851948:UND851955 UDH851948:UDH851955 TTL851948:TTL851955 TJP851948:TJP851955 SZT851948:SZT851955 SPX851948:SPX851955 SGB851948:SGB851955 RWF851948:RWF851955 RMJ851948:RMJ851955 RCN851948:RCN851955 QSR851948:QSR851955 QIV851948:QIV851955 PYZ851948:PYZ851955 PPD851948:PPD851955 PFH851948:PFH851955 OVL851948:OVL851955 OLP851948:OLP851955 OBT851948:OBT851955 NRX851948:NRX851955 NIB851948:NIB851955 MYF851948:MYF851955 MOJ851948:MOJ851955 MEN851948:MEN851955 LUR851948:LUR851955 LKV851948:LKV851955 LAZ851948:LAZ851955 KRD851948:KRD851955 KHH851948:KHH851955 JXL851948:JXL851955 JNP851948:JNP851955 JDT851948:JDT851955 ITX851948:ITX851955 IKB851948:IKB851955 IAF851948:IAF851955 HQJ851948:HQJ851955 HGN851948:HGN851955 GWR851948:GWR851955 GMV851948:GMV851955 GCZ851948:GCZ851955 FTD851948:FTD851955 FJH851948:FJH851955 EZL851948:EZL851955 EPP851948:EPP851955 EFT851948:EFT851955 DVX851948:DVX851955 DMB851948:DMB851955 DCF851948:DCF851955 CSJ851948:CSJ851955 CIN851948:CIN851955 BYR851948:BYR851955 BOV851948:BOV851955 BEZ851948:BEZ851955 AVD851948:AVD851955 ALH851948:ALH851955 ABL851948:ABL851955 RP851948:RP851955 HT851948:HT851955 WUF786412:WUF786419 WKJ786412:WKJ786419 WAN786412:WAN786419 VQR786412:VQR786419 VGV786412:VGV786419 UWZ786412:UWZ786419 UND786412:UND786419 UDH786412:UDH786419 TTL786412:TTL786419 TJP786412:TJP786419 SZT786412:SZT786419 SPX786412:SPX786419 SGB786412:SGB786419 RWF786412:RWF786419 RMJ786412:RMJ786419 RCN786412:RCN786419 QSR786412:QSR786419 QIV786412:QIV786419 PYZ786412:PYZ786419 PPD786412:PPD786419 PFH786412:PFH786419 OVL786412:OVL786419 OLP786412:OLP786419 OBT786412:OBT786419 NRX786412:NRX786419 NIB786412:NIB786419 MYF786412:MYF786419 MOJ786412:MOJ786419 MEN786412:MEN786419 LUR786412:LUR786419 LKV786412:LKV786419 LAZ786412:LAZ786419 KRD786412:KRD786419 KHH786412:KHH786419 JXL786412:JXL786419 JNP786412:JNP786419 JDT786412:JDT786419 ITX786412:ITX786419 IKB786412:IKB786419 IAF786412:IAF786419 HQJ786412:HQJ786419 HGN786412:HGN786419 GWR786412:GWR786419 GMV786412:GMV786419 GCZ786412:GCZ786419 FTD786412:FTD786419 FJH786412:FJH786419 EZL786412:EZL786419 EPP786412:EPP786419 EFT786412:EFT786419 DVX786412:DVX786419 DMB786412:DMB786419 DCF786412:DCF786419 CSJ786412:CSJ786419 CIN786412:CIN786419 BYR786412:BYR786419 BOV786412:BOV786419 BEZ786412:BEZ786419 AVD786412:AVD786419 ALH786412:ALH786419 ABL786412:ABL786419 RP786412:RP786419 HT786412:HT786419 WUF720876:WUF720883 WKJ720876:WKJ720883 WAN720876:WAN720883 VQR720876:VQR720883 VGV720876:VGV720883 UWZ720876:UWZ720883 UND720876:UND720883 UDH720876:UDH720883 TTL720876:TTL720883 TJP720876:TJP720883 SZT720876:SZT720883 SPX720876:SPX720883 SGB720876:SGB720883 RWF720876:RWF720883 RMJ720876:RMJ720883 RCN720876:RCN720883 QSR720876:QSR720883 QIV720876:QIV720883 PYZ720876:PYZ720883 PPD720876:PPD720883 PFH720876:PFH720883 OVL720876:OVL720883 OLP720876:OLP720883 OBT720876:OBT720883 NRX720876:NRX720883 NIB720876:NIB720883 MYF720876:MYF720883 MOJ720876:MOJ720883 MEN720876:MEN720883 LUR720876:LUR720883 LKV720876:LKV720883 LAZ720876:LAZ720883 KRD720876:KRD720883 KHH720876:KHH720883 JXL720876:JXL720883 JNP720876:JNP720883 JDT720876:JDT720883 ITX720876:ITX720883 IKB720876:IKB720883 IAF720876:IAF720883 HQJ720876:HQJ720883 HGN720876:HGN720883 GWR720876:GWR720883 GMV720876:GMV720883 GCZ720876:GCZ720883 FTD720876:FTD720883 FJH720876:FJH720883 EZL720876:EZL720883 EPP720876:EPP720883 EFT720876:EFT720883 DVX720876:DVX720883 DMB720876:DMB720883 DCF720876:DCF720883 CSJ720876:CSJ720883 CIN720876:CIN720883 BYR720876:BYR720883 BOV720876:BOV720883 BEZ720876:BEZ720883 AVD720876:AVD720883 ALH720876:ALH720883 ABL720876:ABL720883 RP720876:RP720883 HT720876:HT720883 WUF655340:WUF655347 WKJ655340:WKJ655347 WAN655340:WAN655347 VQR655340:VQR655347 VGV655340:VGV655347 UWZ655340:UWZ655347 UND655340:UND655347 UDH655340:UDH655347 TTL655340:TTL655347 TJP655340:TJP655347 SZT655340:SZT655347 SPX655340:SPX655347 SGB655340:SGB655347 RWF655340:RWF655347 RMJ655340:RMJ655347 RCN655340:RCN655347 QSR655340:QSR655347 QIV655340:QIV655347 PYZ655340:PYZ655347 PPD655340:PPD655347 PFH655340:PFH655347 OVL655340:OVL655347 OLP655340:OLP655347 OBT655340:OBT655347 NRX655340:NRX655347 NIB655340:NIB655347 MYF655340:MYF655347 MOJ655340:MOJ655347 MEN655340:MEN655347 LUR655340:LUR655347 LKV655340:LKV655347 LAZ655340:LAZ655347 KRD655340:KRD655347 KHH655340:KHH655347 JXL655340:JXL655347 JNP655340:JNP655347 JDT655340:JDT655347 ITX655340:ITX655347 IKB655340:IKB655347 IAF655340:IAF655347 HQJ655340:HQJ655347 HGN655340:HGN655347 GWR655340:GWR655347 GMV655340:GMV655347 GCZ655340:GCZ655347 FTD655340:FTD655347 FJH655340:FJH655347 EZL655340:EZL655347 EPP655340:EPP655347 EFT655340:EFT655347 DVX655340:DVX655347 DMB655340:DMB655347 DCF655340:DCF655347 CSJ655340:CSJ655347 CIN655340:CIN655347 BYR655340:BYR655347 BOV655340:BOV655347 BEZ655340:BEZ655347 AVD655340:AVD655347 ALH655340:ALH655347 ABL655340:ABL655347 RP655340:RP655347 HT655340:HT655347 WUF589804:WUF589811 WKJ589804:WKJ589811 WAN589804:WAN589811 VQR589804:VQR589811 VGV589804:VGV589811 UWZ589804:UWZ589811 UND589804:UND589811 UDH589804:UDH589811 TTL589804:TTL589811 TJP589804:TJP589811 SZT589804:SZT589811 SPX589804:SPX589811 SGB589804:SGB589811 RWF589804:RWF589811 RMJ589804:RMJ589811 RCN589804:RCN589811 QSR589804:QSR589811 QIV589804:QIV589811 PYZ589804:PYZ589811 PPD589804:PPD589811 PFH589804:PFH589811 OVL589804:OVL589811 OLP589804:OLP589811 OBT589804:OBT589811 NRX589804:NRX589811 NIB589804:NIB589811 MYF589804:MYF589811 MOJ589804:MOJ589811 MEN589804:MEN589811 LUR589804:LUR589811 LKV589804:LKV589811 LAZ589804:LAZ589811 KRD589804:KRD589811 KHH589804:KHH589811 JXL589804:JXL589811 JNP589804:JNP589811 JDT589804:JDT589811 ITX589804:ITX589811 IKB589804:IKB589811 IAF589804:IAF589811 HQJ589804:HQJ589811 HGN589804:HGN589811 GWR589804:GWR589811 GMV589804:GMV589811 GCZ589804:GCZ589811 FTD589804:FTD589811 FJH589804:FJH589811 EZL589804:EZL589811 EPP589804:EPP589811 EFT589804:EFT589811 DVX589804:DVX589811 DMB589804:DMB589811 DCF589804:DCF589811 CSJ589804:CSJ589811 CIN589804:CIN589811 BYR589804:BYR589811 BOV589804:BOV589811 BEZ589804:BEZ589811 AVD589804:AVD589811 ALH589804:ALH589811 ABL589804:ABL589811 RP589804:RP589811 HT589804:HT589811 WUF524268:WUF524275 WKJ524268:WKJ524275 WAN524268:WAN524275 VQR524268:VQR524275 VGV524268:VGV524275 UWZ524268:UWZ524275 UND524268:UND524275 UDH524268:UDH524275 TTL524268:TTL524275 TJP524268:TJP524275 SZT524268:SZT524275 SPX524268:SPX524275 SGB524268:SGB524275 RWF524268:RWF524275 RMJ524268:RMJ524275 RCN524268:RCN524275 QSR524268:QSR524275 QIV524268:QIV524275 PYZ524268:PYZ524275 PPD524268:PPD524275 PFH524268:PFH524275 OVL524268:OVL524275 OLP524268:OLP524275 OBT524268:OBT524275 NRX524268:NRX524275 NIB524268:NIB524275 MYF524268:MYF524275 MOJ524268:MOJ524275 MEN524268:MEN524275 LUR524268:LUR524275 LKV524268:LKV524275 LAZ524268:LAZ524275 KRD524268:KRD524275 KHH524268:KHH524275 JXL524268:JXL524275 JNP524268:JNP524275 JDT524268:JDT524275 ITX524268:ITX524275 IKB524268:IKB524275 IAF524268:IAF524275 HQJ524268:HQJ524275 HGN524268:HGN524275 GWR524268:GWR524275 GMV524268:GMV524275 GCZ524268:GCZ524275 FTD524268:FTD524275 FJH524268:FJH524275 EZL524268:EZL524275 EPP524268:EPP524275 EFT524268:EFT524275 DVX524268:DVX524275 DMB524268:DMB524275 DCF524268:DCF524275 CSJ524268:CSJ524275 CIN524268:CIN524275 BYR524268:BYR524275 BOV524268:BOV524275 BEZ524268:BEZ524275 AVD524268:AVD524275 ALH524268:ALH524275 ABL524268:ABL524275 RP524268:RP524275 HT524268:HT524275 WUF458732:WUF458739 WKJ458732:WKJ458739 WAN458732:WAN458739 VQR458732:VQR458739 VGV458732:VGV458739 UWZ458732:UWZ458739 UND458732:UND458739 UDH458732:UDH458739 TTL458732:TTL458739 TJP458732:TJP458739 SZT458732:SZT458739 SPX458732:SPX458739 SGB458732:SGB458739 RWF458732:RWF458739 RMJ458732:RMJ458739 RCN458732:RCN458739 QSR458732:QSR458739 QIV458732:QIV458739 PYZ458732:PYZ458739 PPD458732:PPD458739 PFH458732:PFH458739 OVL458732:OVL458739 OLP458732:OLP458739 OBT458732:OBT458739 NRX458732:NRX458739 NIB458732:NIB458739 MYF458732:MYF458739 MOJ458732:MOJ458739 MEN458732:MEN458739 LUR458732:LUR458739 LKV458732:LKV458739 LAZ458732:LAZ458739 KRD458732:KRD458739 KHH458732:KHH458739 JXL458732:JXL458739 JNP458732:JNP458739 JDT458732:JDT458739 ITX458732:ITX458739 IKB458732:IKB458739 IAF458732:IAF458739 HQJ458732:HQJ458739 HGN458732:HGN458739 GWR458732:GWR458739 GMV458732:GMV458739 GCZ458732:GCZ458739 FTD458732:FTD458739 FJH458732:FJH458739 EZL458732:EZL458739 EPP458732:EPP458739 EFT458732:EFT458739 DVX458732:DVX458739 DMB458732:DMB458739 DCF458732:DCF458739 CSJ458732:CSJ458739 CIN458732:CIN458739 BYR458732:BYR458739 BOV458732:BOV458739 BEZ458732:BEZ458739 AVD458732:AVD458739 ALH458732:ALH458739 ABL458732:ABL458739 RP458732:RP458739 HT458732:HT458739 WUF393196:WUF393203 WKJ393196:WKJ393203 WAN393196:WAN393203 VQR393196:VQR393203 VGV393196:VGV393203 UWZ393196:UWZ393203 UND393196:UND393203 UDH393196:UDH393203 TTL393196:TTL393203 TJP393196:TJP393203 SZT393196:SZT393203 SPX393196:SPX393203 SGB393196:SGB393203 RWF393196:RWF393203 RMJ393196:RMJ393203 RCN393196:RCN393203 QSR393196:QSR393203 QIV393196:QIV393203 PYZ393196:PYZ393203 PPD393196:PPD393203 PFH393196:PFH393203 OVL393196:OVL393203 OLP393196:OLP393203 OBT393196:OBT393203 NRX393196:NRX393203 NIB393196:NIB393203 MYF393196:MYF393203 MOJ393196:MOJ393203 MEN393196:MEN393203 LUR393196:LUR393203 LKV393196:LKV393203 LAZ393196:LAZ393203 KRD393196:KRD393203 KHH393196:KHH393203 JXL393196:JXL393203 JNP393196:JNP393203 JDT393196:JDT393203 ITX393196:ITX393203 IKB393196:IKB393203 IAF393196:IAF393203 HQJ393196:HQJ393203 HGN393196:HGN393203 GWR393196:GWR393203 GMV393196:GMV393203 GCZ393196:GCZ393203 FTD393196:FTD393203 FJH393196:FJH393203 EZL393196:EZL393203 EPP393196:EPP393203 EFT393196:EFT393203 DVX393196:DVX393203 DMB393196:DMB393203 DCF393196:DCF393203 CSJ393196:CSJ393203 CIN393196:CIN393203 BYR393196:BYR393203 BOV393196:BOV393203 BEZ393196:BEZ393203 AVD393196:AVD393203 ALH393196:ALH393203 ABL393196:ABL393203 RP393196:RP393203 HT393196:HT393203 WUF327660:WUF327667 WKJ327660:WKJ327667 WAN327660:WAN327667 VQR327660:VQR327667 VGV327660:VGV327667 UWZ327660:UWZ327667 UND327660:UND327667 UDH327660:UDH327667 TTL327660:TTL327667 TJP327660:TJP327667 SZT327660:SZT327667 SPX327660:SPX327667 SGB327660:SGB327667 RWF327660:RWF327667 RMJ327660:RMJ327667 RCN327660:RCN327667 QSR327660:QSR327667 QIV327660:QIV327667 PYZ327660:PYZ327667 PPD327660:PPD327667 PFH327660:PFH327667 OVL327660:OVL327667 OLP327660:OLP327667 OBT327660:OBT327667 NRX327660:NRX327667 NIB327660:NIB327667 MYF327660:MYF327667 MOJ327660:MOJ327667 MEN327660:MEN327667 LUR327660:LUR327667 LKV327660:LKV327667 LAZ327660:LAZ327667 KRD327660:KRD327667 KHH327660:KHH327667 JXL327660:JXL327667 JNP327660:JNP327667 JDT327660:JDT327667 ITX327660:ITX327667 IKB327660:IKB327667 IAF327660:IAF327667 HQJ327660:HQJ327667 HGN327660:HGN327667 GWR327660:GWR327667 GMV327660:GMV327667 GCZ327660:GCZ327667 FTD327660:FTD327667 FJH327660:FJH327667 EZL327660:EZL327667 EPP327660:EPP327667 EFT327660:EFT327667 DVX327660:DVX327667 DMB327660:DMB327667 DCF327660:DCF327667 CSJ327660:CSJ327667 CIN327660:CIN327667 BYR327660:BYR327667 BOV327660:BOV327667 BEZ327660:BEZ327667 AVD327660:AVD327667 ALH327660:ALH327667 ABL327660:ABL327667 RP327660:RP327667 HT327660:HT327667 WUF262124:WUF262131 WKJ262124:WKJ262131 WAN262124:WAN262131 VQR262124:VQR262131 VGV262124:VGV262131 UWZ262124:UWZ262131 UND262124:UND262131 UDH262124:UDH262131 TTL262124:TTL262131 TJP262124:TJP262131 SZT262124:SZT262131 SPX262124:SPX262131 SGB262124:SGB262131 RWF262124:RWF262131 RMJ262124:RMJ262131 RCN262124:RCN262131 QSR262124:QSR262131 QIV262124:QIV262131 PYZ262124:PYZ262131 PPD262124:PPD262131 PFH262124:PFH262131 OVL262124:OVL262131 OLP262124:OLP262131 OBT262124:OBT262131 NRX262124:NRX262131 NIB262124:NIB262131 MYF262124:MYF262131 MOJ262124:MOJ262131 MEN262124:MEN262131 LUR262124:LUR262131 LKV262124:LKV262131 LAZ262124:LAZ262131 KRD262124:KRD262131 KHH262124:KHH262131 JXL262124:JXL262131 JNP262124:JNP262131 JDT262124:JDT262131 ITX262124:ITX262131 IKB262124:IKB262131 IAF262124:IAF262131 HQJ262124:HQJ262131 HGN262124:HGN262131 GWR262124:GWR262131 GMV262124:GMV262131 GCZ262124:GCZ262131 FTD262124:FTD262131 FJH262124:FJH262131 EZL262124:EZL262131 EPP262124:EPP262131 EFT262124:EFT262131 DVX262124:DVX262131 DMB262124:DMB262131 DCF262124:DCF262131 CSJ262124:CSJ262131 CIN262124:CIN262131 BYR262124:BYR262131 BOV262124:BOV262131 BEZ262124:BEZ262131 AVD262124:AVD262131 ALH262124:ALH262131 ABL262124:ABL262131 RP262124:RP262131 HT262124:HT262131 WUF196588:WUF196595 WKJ196588:WKJ196595 WAN196588:WAN196595 VQR196588:VQR196595 VGV196588:VGV196595 UWZ196588:UWZ196595 UND196588:UND196595 UDH196588:UDH196595 TTL196588:TTL196595 TJP196588:TJP196595 SZT196588:SZT196595 SPX196588:SPX196595 SGB196588:SGB196595 RWF196588:RWF196595 RMJ196588:RMJ196595 RCN196588:RCN196595 QSR196588:QSR196595 QIV196588:QIV196595 PYZ196588:PYZ196595 PPD196588:PPD196595 PFH196588:PFH196595 OVL196588:OVL196595 OLP196588:OLP196595 OBT196588:OBT196595 NRX196588:NRX196595 NIB196588:NIB196595 MYF196588:MYF196595 MOJ196588:MOJ196595 MEN196588:MEN196595 LUR196588:LUR196595 LKV196588:LKV196595 LAZ196588:LAZ196595 KRD196588:KRD196595 KHH196588:KHH196595 JXL196588:JXL196595 JNP196588:JNP196595 JDT196588:JDT196595 ITX196588:ITX196595 IKB196588:IKB196595 IAF196588:IAF196595 HQJ196588:HQJ196595 HGN196588:HGN196595 GWR196588:GWR196595 GMV196588:GMV196595 GCZ196588:GCZ196595 FTD196588:FTD196595 FJH196588:FJH196595 EZL196588:EZL196595 EPP196588:EPP196595 EFT196588:EFT196595 DVX196588:DVX196595 DMB196588:DMB196595 DCF196588:DCF196595 CSJ196588:CSJ196595 CIN196588:CIN196595 BYR196588:BYR196595 BOV196588:BOV196595 BEZ196588:BEZ196595 AVD196588:AVD196595 ALH196588:ALH196595 ABL196588:ABL196595 RP196588:RP196595 HT196588:HT196595 WUF131052:WUF131059 WKJ131052:WKJ131059 WAN131052:WAN131059 VQR131052:VQR131059 VGV131052:VGV131059 UWZ131052:UWZ131059 UND131052:UND131059 UDH131052:UDH131059 TTL131052:TTL131059 TJP131052:TJP131059 SZT131052:SZT131059 SPX131052:SPX131059 SGB131052:SGB131059 RWF131052:RWF131059 RMJ131052:RMJ131059 RCN131052:RCN131059 QSR131052:QSR131059 QIV131052:QIV131059 PYZ131052:PYZ131059 PPD131052:PPD131059 PFH131052:PFH131059 OVL131052:OVL131059 OLP131052:OLP131059 OBT131052:OBT131059 NRX131052:NRX131059 NIB131052:NIB131059 MYF131052:MYF131059 MOJ131052:MOJ131059 MEN131052:MEN131059 LUR131052:LUR131059 LKV131052:LKV131059 LAZ131052:LAZ131059 KRD131052:KRD131059 KHH131052:KHH131059 JXL131052:JXL131059 JNP131052:JNP131059 JDT131052:JDT131059 ITX131052:ITX131059 IKB131052:IKB131059 IAF131052:IAF131059 HQJ131052:HQJ131059 HGN131052:HGN131059 GWR131052:GWR131059 GMV131052:GMV131059 GCZ131052:GCZ131059 FTD131052:FTD131059 FJH131052:FJH131059 EZL131052:EZL131059 EPP131052:EPP131059 EFT131052:EFT131059 DVX131052:DVX131059 DMB131052:DMB131059 DCF131052:DCF131059 CSJ131052:CSJ131059 CIN131052:CIN131059 BYR131052:BYR131059 BOV131052:BOV131059 BEZ131052:BEZ131059 AVD131052:AVD131059 ALH131052:ALH131059 ABL131052:ABL131059 RP131052:RP131059 HT131052:HT131059 WUF65516:WUF65523 WKJ65516:WKJ65523 WAN65516:WAN65523 VQR65516:VQR65523 VGV65516:VGV65523 UWZ65516:UWZ65523 UND65516:UND65523 UDH65516:UDH65523 TTL65516:TTL65523 TJP65516:TJP65523 SZT65516:SZT65523 SPX65516:SPX65523 SGB65516:SGB65523 RWF65516:RWF65523 RMJ65516:RMJ65523 RCN65516:RCN65523 QSR65516:QSR65523 QIV65516:QIV65523 PYZ65516:PYZ65523 PPD65516:PPD65523 PFH65516:PFH65523 OVL65516:OVL65523 OLP65516:OLP65523 OBT65516:OBT65523 NRX65516:NRX65523 NIB65516:NIB65523 MYF65516:MYF65523 MOJ65516:MOJ65523 MEN65516:MEN65523 LUR65516:LUR65523 LKV65516:LKV65523 LAZ65516:LAZ65523 KRD65516:KRD65523 KHH65516:KHH65523 JXL65516:JXL65523 JNP65516:JNP65523 JDT65516:JDT65523 ITX65516:ITX65523 IKB65516:IKB65523 IAF65516:IAF65523 HQJ65516:HQJ65523 HGN65516:HGN65523 GWR65516:GWR65523 GMV65516:GMV65523 GCZ65516:GCZ65523 FTD65516:FTD65523 FJH65516:FJH65523 EZL65516:EZL65523 EPP65516:EPP65523 EFT65516:EFT65523 DVX65516:DVX65523 DMB65516:DMB65523 DCF65516:DCF65523 CSJ65516:CSJ65523 CIN65516:CIN65523 BYR65516:BYR65523 BOV65516:BOV65523 BEZ65516:BEZ65523 AVD65516:AVD65523 ALH65516:ALH65523 ABL65516:ABL65523 RP65516:RP65523 HT65516:HT65523 WUF983029:WUF983030 WKJ983029:WKJ983030 WAN983029:WAN983030 VQR983029:VQR983030 VGV983029:VGV983030 UWZ983029:UWZ983030 UND983029:UND983030 UDH983029:UDH983030 TTL983029:TTL983030 TJP983029:TJP983030 SZT983029:SZT983030 SPX983029:SPX983030 SGB983029:SGB983030 RWF983029:RWF983030 RMJ983029:RMJ983030 RCN983029:RCN983030 QSR983029:QSR983030 QIV983029:QIV983030 PYZ983029:PYZ983030 PPD983029:PPD983030 PFH983029:PFH983030 OVL983029:OVL983030 OLP983029:OLP983030 OBT983029:OBT983030 NRX983029:NRX983030 NIB983029:NIB983030 MYF983029:MYF983030 MOJ983029:MOJ983030 MEN983029:MEN983030 LUR983029:LUR983030 LKV983029:LKV983030 LAZ983029:LAZ983030 KRD983029:KRD983030 KHH983029:KHH983030 JXL983029:JXL983030 JNP983029:JNP983030 JDT983029:JDT983030 ITX983029:ITX983030 IKB983029:IKB983030 IAF983029:IAF983030 HQJ983029:HQJ983030 HGN983029:HGN983030 GWR983029:GWR983030 GMV983029:GMV983030 GCZ983029:GCZ983030 FTD983029:FTD983030 FJH983029:FJH983030 EZL983029:EZL983030 EPP983029:EPP983030 EFT983029:EFT983030 DVX983029:DVX983030 DMB983029:DMB983030 DCF983029:DCF983030 CSJ983029:CSJ983030 CIN983029:CIN983030 BYR983029:BYR983030 BOV983029:BOV983030 BEZ983029:BEZ983030 AVD983029:AVD983030 ALH983029:ALH983030 ABL983029:ABL983030 RP983029:RP983030 HT983029:HT983030 WUF917493:WUF917494 WKJ917493:WKJ917494 WAN917493:WAN917494 VQR917493:VQR917494 VGV917493:VGV917494 UWZ917493:UWZ917494 UND917493:UND917494 UDH917493:UDH917494 TTL917493:TTL917494 TJP917493:TJP917494 SZT917493:SZT917494 SPX917493:SPX917494 SGB917493:SGB917494 RWF917493:RWF917494 RMJ917493:RMJ917494 RCN917493:RCN917494 QSR917493:QSR917494 QIV917493:QIV917494 PYZ917493:PYZ917494 PPD917493:PPD917494 PFH917493:PFH917494 OVL917493:OVL917494 OLP917493:OLP917494 OBT917493:OBT917494 NRX917493:NRX917494 NIB917493:NIB917494 MYF917493:MYF917494 MOJ917493:MOJ917494 MEN917493:MEN917494 LUR917493:LUR917494 LKV917493:LKV917494 LAZ917493:LAZ917494 KRD917493:KRD917494 KHH917493:KHH917494 JXL917493:JXL917494 JNP917493:JNP917494 JDT917493:JDT917494 ITX917493:ITX917494 IKB917493:IKB917494 IAF917493:IAF917494 HQJ917493:HQJ917494 HGN917493:HGN917494 GWR917493:GWR917494 GMV917493:GMV917494 GCZ917493:GCZ917494 FTD917493:FTD917494 FJH917493:FJH917494 EZL917493:EZL917494 EPP917493:EPP917494 EFT917493:EFT917494 DVX917493:DVX917494 DMB917493:DMB917494 DCF917493:DCF917494 CSJ917493:CSJ917494 CIN917493:CIN917494 BYR917493:BYR917494 BOV917493:BOV917494 BEZ917493:BEZ917494 AVD917493:AVD917494 ALH917493:ALH917494 ABL917493:ABL917494 RP917493:RP917494 HT917493:HT917494 WUF851957:WUF851958 WKJ851957:WKJ851958 WAN851957:WAN851958 VQR851957:VQR851958 VGV851957:VGV851958 UWZ851957:UWZ851958 UND851957:UND851958 UDH851957:UDH851958 TTL851957:TTL851958 TJP851957:TJP851958 SZT851957:SZT851958 SPX851957:SPX851958 SGB851957:SGB851958 RWF851957:RWF851958 RMJ851957:RMJ851958 RCN851957:RCN851958 QSR851957:QSR851958 QIV851957:QIV851958 PYZ851957:PYZ851958 PPD851957:PPD851958 PFH851957:PFH851958 OVL851957:OVL851958 OLP851957:OLP851958 OBT851957:OBT851958 NRX851957:NRX851958 NIB851957:NIB851958 MYF851957:MYF851958 MOJ851957:MOJ851958 MEN851957:MEN851958 LUR851957:LUR851958 LKV851957:LKV851958 LAZ851957:LAZ851958 KRD851957:KRD851958 KHH851957:KHH851958 JXL851957:JXL851958 JNP851957:JNP851958 JDT851957:JDT851958 ITX851957:ITX851958 IKB851957:IKB851958 IAF851957:IAF851958 HQJ851957:HQJ851958 HGN851957:HGN851958 GWR851957:GWR851958 GMV851957:GMV851958 GCZ851957:GCZ851958 FTD851957:FTD851958 FJH851957:FJH851958 EZL851957:EZL851958 EPP851957:EPP851958 EFT851957:EFT851958 DVX851957:DVX851958 DMB851957:DMB851958 DCF851957:DCF851958 CSJ851957:CSJ851958 CIN851957:CIN851958 BYR851957:BYR851958 BOV851957:BOV851958 BEZ851957:BEZ851958 AVD851957:AVD851958 ALH851957:ALH851958 ABL851957:ABL851958 RP851957:RP851958 HT851957:HT851958 WUF786421:WUF786422 WKJ786421:WKJ786422 WAN786421:WAN786422 VQR786421:VQR786422 VGV786421:VGV786422 UWZ786421:UWZ786422 UND786421:UND786422 UDH786421:UDH786422 TTL786421:TTL786422 TJP786421:TJP786422 SZT786421:SZT786422 SPX786421:SPX786422 SGB786421:SGB786422 RWF786421:RWF786422 RMJ786421:RMJ786422 RCN786421:RCN786422 QSR786421:QSR786422 QIV786421:QIV786422 PYZ786421:PYZ786422 PPD786421:PPD786422 PFH786421:PFH786422 OVL786421:OVL786422 OLP786421:OLP786422 OBT786421:OBT786422 NRX786421:NRX786422 NIB786421:NIB786422 MYF786421:MYF786422 MOJ786421:MOJ786422 MEN786421:MEN786422 LUR786421:LUR786422 LKV786421:LKV786422 LAZ786421:LAZ786422 KRD786421:KRD786422 KHH786421:KHH786422 JXL786421:JXL786422 JNP786421:JNP786422 JDT786421:JDT786422 ITX786421:ITX786422 IKB786421:IKB786422 IAF786421:IAF786422 HQJ786421:HQJ786422 HGN786421:HGN786422 GWR786421:GWR786422 GMV786421:GMV786422 GCZ786421:GCZ786422 FTD786421:FTD786422 FJH786421:FJH786422 EZL786421:EZL786422 EPP786421:EPP786422 EFT786421:EFT786422 DVX786421:DVX786422 DMB786421:DMB786422 DCF786421:DCF786422 CSJ786421:CSJ786422 CIN786421:CIN786422 BYR786421:BYR786422 BOV786421:BOV786422 BEZ786421:BEZ786422 AVD786421:AVD786422 ALH786421:ALH786422 ABL786421:ABL786422 RP786421:RP786422 HT786421:HT786422 WUF720885:WUF720886 WKJ720885:WKJ720886 WAN720885:WAN720886 VQR720885:VQR720886 VGV720885:VGV720886 UWZ720885:UWZ720886 UND720885:UND720886 UDH720885:UDH720886 TTL720885:TTL720886 TJP720885:TJP720886 SZT720885:SZT720886 SPX720885:SPX720886 SGB720885:SGB720886 RWF720885:RWF720886 RMJ720885:RMJ720886 RCN720885:RCN720886 QSR720885:QSR720886 QIV720885:QIV720886 PYZ720885:PYZ720886 PPD720885:PPD720886 PFH720885:PFH720886 OVL720885:OVL720886 OLP720885:OLP720886 OBT720885:OBT720886 NRX720885:NRX720886 NIB720885:NIB720886 MYF720885:MYF720886 MOJ720885:MOJ720886 MEN720885:MEN720886 LUR720885:LUR720886 LKV720885:LKV720886 LAZ720885:LAZ720886 KRD720885:KRD720886 KHH720885:KHH720886 JXL720885:JXL720886 JNP720885:JNP720886 JDT720885:JDT720886 ITX720885:ITX720886 IKB720885:IKB720886 IAF720885:IAF720886 HQJ720885:HQJ720886 HGN720885:HGN720886 GWR720885:GWR720886 GMV720885:GMV720886 GCZ720885:GCZ720886 FTD720885:FTD720886 FJH720885:FJH720886 EZL720885:EZL720886 EPP720885:EPP720886 EFT720885:EFT720886 DVX720885:DVX720886 DMB720885:DMB720886 DCF720885:DCF720886 CSJ720885:CSJ720886 CIN720885:CIN720886 BYR720885:BYR720886 BOV720885:BOV720886 BEZ720885:BEZ720886 AVD720885:AVD720886 ALH720885:ALH720886 ABL720885:ABL720886 RP720885:RP720886 HT720885:HT720886 WUF655349:WUF655350 WKJ655349:WKJ655350 WAN655349:WAN655350 VQR655349:VQR655350 VGV655349:VGV655350 UWZ655349:UWZ655350 UND655349:UND655350 UDH655349:UDH655350 TTL655349:TTL655350 TJP655349:TJP655350 SZT655349:SZT655350 SPX655349:SPX655350 SGB655349:SGB655350 RWF655349:RWF655350 RMJ655349:RMJ655350 RCN655349:RCN655350 QSR655349:QSR655350 QIV655349:QIV655350 PYZ655349:PYZ655350 PPD655349:PPD655350 PFH655349:PFH655350 OVL655349:OVL655350 OLP655349:OLP655350 OBT655349:OBT655350 NRX655349:NRX655350 NIB655349:NIB655350 MYF655349:MYF655350 MOJ655349:MOJ655350 MEN655349:MEN655350 LUR655349:LUR655350 LKV655349:LKV655350 LAZ655349:LAZ655350 KRD655349:KRD655350 KHH655349:KHH655350 JXL655349:JXL655350 JNP655349:JNP655350 JDT655349:JDT655350 ITX655349:ITX655350 IKB655349:IKB655350 IAF655349:IAF655350 HQJ655349:HQJ655350 HGN655349:HGN655350 GWR655349:GWR655350 GMV655349:GMV655350 GCZ655349:GCZ655350 FTD655349:FTD655350 FJH655349:FJH655350 EZL655349:EZL655350 EPP655349:EPP655350 EFT655349:EFT655350 DVX655349:DVX655350 DMB655349:DMB655350 DCF655349:DCF655350 CSJ655349:CSJ655350 CIN655349:CIN655350 BYR655349:BYR655350 BOV655349:BOV655350 BEZ655349:BEZ655350 AVD655349:AVD655350 ALH655349:ALH655350 ABL655349:ABL655350 RP655349:RP655350 HT655349:HT655350 WUF589813:WUF589814 WKJ589813:WKJ589814 WAN589813:WAN589814 VQR589813:VQR589814 VGV589813:VGV589814 UWZ589813:UWZ589814 UND589813:UND589814 UDH589813:UDH589814 TTL589813:TTL589814 TJP589813:TJP589814 SZT589813:SZT589814 SPX589813:SPX589814 SGB589813:SGB589814 RWF589813:RWF589814 RMJ589813:RMJ589814 RCN589813:RCN589814 QSR589813:QSR589814 QIV589813:QIV589814 PYZ589813:PYZ589814 PPD589813:PPD589814 PFH589813:PFH589814 OVL589813:OVL589814 OLP589813:OLP589814 OBT589813:OBT589814 NRX589813:NRX589814 NIB589813:NIB589814 MYF589813:MYF589814 MOJ589813:MOJ589814 MEN589813:MEN589814 LUR589813:LUR589814 LKV589813:LKV589814 LAZ589813:LAZ589814 KRD589813:KRD589814 KHH589813:KHH589814 JXL589813:JXL589814 JNP589813:JNP589814 JDT589813:JDT589814 ITX589813:ITX589814 IKB589813:IKB589814 IAF589813:IAF589814 HQJ589813:HQJ589814 HGN589813:HGN589814 GWR589813:GWR589814 GMV589813:GMV589814 GCZ589813:GCZ589814 FTD589813:FTD589814 FJH589813:FJH589814 EZL589813:EZL589814 EPP589813:EPP589814 EFT589813:EFT589814 DVX589813:DVX589814 DMB589813:DMB589814 DCF589813:DCF589814 CSJ589813:CSJ589814 CIN589813:CIN589814 BYR589813:BYR589814 BOV589813:BOV589814 BEZ589813:BEZ589814 AVD589813:AVD589814 ALH589813:ALH589814 ABL589813:ABL589814 RP589813:RP589814 HT589813:HT589814 WUF524277:WUF524278 WKJ524277:WKJ524278 WAN524277:WAN524278 VQR524277:VQR524278 VGV524277:VGV524278 UWZ524277:UWZ524278 UND524277:UND524278 UDH524277:UDH524278 TTL524277:TTL524278 TJP524277:TJP524278 SZT524277:SZT524278 SPX524277:SPX524278 SGB524277:SGB524278 RWF524277:RWF524278 RMJ524277:RMJ524278 RCN524277:RCN524278 QSR524277:QSR524278 QIV524277:QIV524278 PYZ524277:PYZ524278 PPD524277:PPD524278 PFH524277:PFH524278 OVL524277:OVL524278 OLP524277:OLP524278 OBT524277:OBT524278 NRX524277:NRX524278 NIB524277:NIB524278 MYF524277:MYF524278 MOJ524277:MOJ524278 MEN524277:MEN524278 LUR524277:LUR524278 LKV524277:LKV524278 LAZ524277:LAZ524278 KRD524277:KRD524278 KHH524277:KHH524278 JXL524277:JXL524278 JNP524277:JNP524278 JDT524277:JDT524278 ITX524277:ITX524278 IKB524277:IKB524278 IAF524277:IAF524278 HQJ524277:HQJ524278 HGN524277:HGN524278 GWR524277:GWR524278 GMV524277:GMV524278 GCZ524277:GCZ524278 FTD524277:FTD524278 FJH524277:FJH524278 EZL524277:EZL524278 EPP524277:EPP524278 EFT524277:EFT524278 DVX524277:DVX524278 DMB524277:DMB524278 DCF524277:DCF524278 CSJ524277:CSJ524278 CIN524277:CIN524278 BYR524277:BYR524278 BOV524277:BOV524278 BEZ524277:BEZ524278 AVD524277:AVD524278 ALH524277:ALH524278 ABL524277:ABL524278 RP524277:RP524278 HT524277:HT524278 WUF458741:WUF458742 WKJ458741:WKJ458742 WAN458741:WAN458742 VQR458741:VQR458742 VGV458741:VGV458742 UWZ458741:UWZ458742 UND458741:UND458742 UDH458741:UDH458742 TTL458741:TTL458742 TJP458741:TJP458742 SZT458741:SZT458742 SPX458741:SPX458742 SGB458741:SGB458742 RWF458741:RWF458742 RMJ458741:RMJ458742 RCN458741:RCN458742 QSR458741:QSR458742 QIV458741:QIV458742 PYZ458741:PYZ458742 PPD458741:PPD458742 PFH458741:PFH458742 OVL458741:OVL458742 OLP458741:OLP458742 OBT458741:OBT458742 NRX458741:NRX458742 NIB458741:NIB458742 MYF458741:MYF458742 MOJ458741:MOJ458742 MEN458741:MEN458742 LUR458741:LUR458742 LKV458741:LKV458742 LAZ458741:LAZ458742 KRD458741:KRD458742 KHH458741:KHH458742 JXL458741:JXL458742 JNP458741:JNP458742 JDT458741:JDT458742 ITX458741:ITX458742 IKB458741:IKB458742 IAF458741:IAF458742 HQJ458741:HQJ458742 HGN458741:HGN458742 GWR458741:GWR458742 GMV458741:GMV458742 GCZ458741:GCZ458742 FTD458741:FTD458742 FJH458741:FJH458742 EZL458741:EZL458742 EPP458741:EPP458742 EFT458741:EFT458742 DVX458741:DVX458742 DMB458741:DMB458742 DCF458741:DCF458742 CSJ458741:CSJ458742 CIN458741:CIN458742 BYR458741:BYR458742 BOV458741:BOV458742 BEZ458741:BEZ458742 AVD458741:AVD458742 ALH458741:ALH458742 ABL458741:ABL458742 RP458741:RP458742 HT458741:HT458742 WUF393205:WUF393206 WKJ393205:WKJ393206 WAN393205:WAN393206 VQR393205:VQR393206 VGV393205:VGV393206 UWZ393205:UWZ393206 UND393205:UND393206 UDH393205:UDH393206 TTL393205:TTL393206 TJP393205:TJP393206 SZT393205:SZT393206 SPX393205:SPX393206 SGB393205:SGB393206 RWF393205:RWF393206 RMJ393205:RMJ393206 RCN393205:RCN393206 QSR393205:QSR393206 QIV393205:QIV393206 PYZ393205:PYZ393206 PPD393205:PPD393206 PFH393205:PFH393206 OVL393205:OVL393206 OLP393205:OLP393206 OBT393205:OBT393206 NRX393205:NRX393206 NIB393205:NIB393206 MYF393205:MYF393206 MOJ393205:MOJ393206 MEN393205:MEN393206 LUR393205:LUR393206 LKV393205:LKV393206 LAZ393205:LAZ393206 KRD393205:KRD393206 KHH393205:KHH393206 JXL393205:JXL393206 JNP393205:JNP393206 JDT393205:JDT393206 ITX393205:ITX393206 IKB393205:IKB393206 IAF393205:IAF393206 HQJ393205:HQJ393206 HGN393205:HGN393206 GWR393205:GWR393206 GMV393205:GMV393206 GCZ393205:GCZ393206 FTD393205:FTD393206 FJH393205:FJH393206 EZL393205:EZL393206 EPP393205:EPP393206 EFT393205:EFT393206 DVX393205:DVX393206 DMB393205:DMB393206 DCF393205:DCF393206 CSJ393205:CSJ393206 CIN393205:CIN393206 BYR393205:BYR393206 BOV393205:BOV393206 BEZ393205:BEZ393206 AVD393205:AVD393206 ALH393205:ALH393206 ABL393205:ABL393206 RP393205:RP393206 HT393205:HT393206 WUF327669:WUF327670 WKJ327669:WKJ327670 WAN327669:WAN327670 VQR327669:VQR327670 VGV327669:VGV327670 UWZ327669:UWZ327670 UND327669:UND327670 UDH327669:UDH327670 TTL327669:TTL327670 TJP327669:TJP327670 SZT327669:SZT327670 SPX327669:SPX327670 SGB327669:SGB327670 RWF327669:RWF327670 RMJ327669:RMJ327670 RCN327669:RCN327670 QSR327669:QSR327670 QIV327669:QIV327670 PYZ327669:PYZ327670 PPD327669:PPD327670 PFH327669:PFH327670 OVL327669:OVL327670 OLP327669:OLP327670 OBT327669:OBT327670 NRX327669:NRX327670 NIB327669:NIB327670 MYF327669:MYF327670 MOJ327669:MOJ327670 MEN327669:MEN327670 LUR327669:LUR327670 LKV327669:LKV327670 LAZ327669:LAZ327670 KRD327669:KRD327670 KHH327669:KHH327670 JXL327669:JXL327670 JNP327669:JNP327670 JDT327669:JDT327670 ITX327669:ITX327670 IKB327669:IKB327670 IAF327669:IAF327670 HQJ327669:HQJ327670 HGN327669:HGN327670 GWR327669:GWR327670 GMV327669:GMV327670 GCZ327669:GCZ327670 FTD327669:FTD327670 FJH327669:FJH327670 EZL327669:EZL327670 EPP327669:EPP327670 EFT327669:EFT327670 DVX327669:DVX327670 DMB327669:DMB327670 DCF327669:DCF327670 CSJ327669:CSJ327670 CIN327669:CIN327670 BYR327669:BYR327670 BOV327669:BOV327670 BEZ327669:BEZ327670 AVD327669:AVD327670 ALH327669:ALH327670 ABL327669:ABL327670 RP327669:RP327670 HT327669:HT327670 WUF262133:WUF262134 WKJ262133:WKJ262134 WAN262133:WAN262134 VQR262133:VQR262134 VGV262133:VGV262134 UWZ262133:UWZ262134 UND262133:UND262134 UDH262133:UDH262134 TTL262133:TTL262134 TJP262133:TJP262134 SZT262133:SZT262134 SPX262133:SPX262134 SGB262133:SGB262134 RWF262133:RWF262134 RMJ262133:RMJ262134 RCN262133:RCN262134 QSR262133:QSR262134 QIV262133:QIV262134 PYZ262133:PYZ262134 PPD262133:PPD262134 PFH262133:PFH262134 OVL262133:OVL262134 OLP262133:OLP262134 OBT262133:OBT262134 NRX262133:NRX262134 NIB262133:NIB262134 MYF262133:MYF262134 MOJ262133:MOJ262134 MEN262133:MEN262134 LUR262133:LUR262134 LKV262133:LKV262134 LAZ262133:LAZ262134 KRD262133:KRD262134 KHH262133:KHH262134 JXL262133:JXL262134 JNP262133:JNP262134 JDT262133:JDT262134 ITX262133:ITX262134 IKB262133:IKB262134 IAF262133:IAF262134 HQJ262133:HQJ262134 HGN262133:HGN262134 GWR262133:GWR262134 GMV262133:GMV262134 GCZ262133:GCZ262134 FTD262133:FTD262134 FJH262133:FJH262134 EZL262133:EZL262134 EPP262133:EPP262134 EFT262133:EFT262134 DVX262133:DVX262134 DMB262133:DMB262134 DCF262133:DCF262134 CSJ262133:CSJ262134 CIN262133:CIN262134 BYR262133:BYR262134 BOV262133:BOV262134 BEZ262133:BEZ262134 AVD262133:AVD262134 ALH262133:ALH262134 ABL262133:ABL262134 RP262133:RP262134 HT262133:HT262134 WUF196597:WUF196598 WKJ196597:WKJ196598 WAN196597:WAN196598 VQR196597:VQR196598 VGV196597:VGV196598 UWZ196597:UWZ196598 UND196597:UND196598 UDH196597:UDH196598 TTL196597:TTL196598 TJP196597:TJP196598 SZT196597:SZT196598 SPX196597:SPX196598 SGB196597:SGB196598 RWF196597:RWF196598 RMJ196597:RMJ196598 RCN196597:RCN196598 QSR196597:QSR196598 QIV196597:QIV196598 PYZ196597:PYZ196598 PPD196597:PPD196598 PFH196597:PFH196598 OVL196597:OVL196598 OLP196597:OLP196598 OBT196597:OBT196598 NRX196597:NRX196598 NIB196597:NIB196598 MYF196597:MYF196598 MOJ196597:MOJ196598 MEN196597:MEN196598 LUR196597:LUR196598 LKV196597:LKV196598 LAZ196597:LAZ196598 KRD196597:KRD196598 KHH196597:KHH196598 JXL196597:JXL196598 JNP196597:JNP196598 JDT196597:JDT196598 ITX196597:ITX196598 IKB196597:IKB196598 IAF196597:IAF196598 HQJ196597:HQJ196598 HGN196597:HGN196598 GWR196597:GWR196598 GMV196597:GMV196598 GCZ196597:GCZ196598 FTD196597:FTD196598 FJH196597:FJH196598 EZL196597:EZL196598 EPP196597:EPP196598 EFT196597:EFT196598 DVX196597:DVX196598 DMB196597:DMB196598 DCF196597:DCF196598 CSJ196597:CSJ196598 CIN196597:CIN196598 BYR196597:BYR196598 BOV196597:BOV196598 BEZ196597:BEZ196598 AVD196597:AVD196598 ALH196597:ALH196598 ABL196597:ABL196598 RP196597:RP196598 HT196597:HT196598 WUF131061:WUF131062 WKJ131061:WKJ131062 WAN131061:WAN131062 VQR131061:VQR131062 VGV131061:VGV131062 UWZ131061:UWZ131062 UND131061:UND131062 UDH131061:UDH131062 TTL131061:TTL131062 TJP131061:TJP131062 SZT131061:SZT131062 SPX131061:SPX131062 SGB131061:SGB131062 RWF131061:RWF131062 RMJ131061:RMJ131062 RCN131061:RCN131062 QSR131061:QSR131062 QIV131061:QIV131062 PYZ131061:PYZ131062 PPD131061:PPD131062 PFH131061:PFH131062 OVL131061:OVL131062 OLP131061:OLP131062 OBT131061:OBT131062 NRX131061:NRX131062 NIB131061:NIB131062 MYF131061:MYF131062 MOJ131061:MOJ131062 MEN131061:MEN131062 LUR131061:LUR131062 LKV131061:LKV131062 LAZ131061:LAZ131062 KRD131061:KRD131062 KHH131061:KHH131062 JXL131061:JXL131062 JNP131061:JNP131062 JDT131061:JDT131062 ITX131061:ITX131062 IKB131061:IKB131062 IAF131061:IAF131062 HQJ131061:HQJ131062 HGN131061:HGN131062 GWR131061:GWR131062 GMV131061:GMV131062 GCZ131061:GCZ131062 FTD131061:FTD131062 FJH131061:FJH131062 EZL131061:EZL131062 EPP131061:EPP131062 EFT131061:EFT131062 DVX131061:DVX131062 DMB131061:DMB131062 DCF131061:DCF131062 CSJ131061:CSJ131062 CIN131061:CIN131062 BYR131061:BYR131062 BOV131061:BOV131062 BEZ131061:BEZ131062 AVD131061:AVD131062 ALH131061:ALH131062 ABL131061:ABL131062 RP131061:RP131062 HT131061:HT131062 WUF65525:WUF65526 WKJ65525:WKJ65526 WAN65525:WAN65526 VQR65525:VQR65526 VGV65525:VGV65526 UWZ65525:UWZ65526 UND65525:UND65526 UDH65525:UDH65526 TTL65525:TTL65526 TJP65525:TJP65526 SZT65525:SZT65526 SPX65525:SPX65526 SGB65525:SGB65526 RWF65525:RWF65526 RMJ65525:RMJ65526 RCN65525:RCN65526 QSR65525:QSR65526 QIV65525:QIV65526 PYZ65525:PYZ65526 PPD65525:PPD65526 PFH65525:PFH65526 OVL65525:OVL65526 OLP65525:OLP65526 OBT65525:OBT65526 NRX65525:NRX65526 NIB65525:NIB65526 MYF65525:MYF65526 MOJ65525:MOJ65526 MEN65525:MEN65526 LUR65525:LUR65526 LKV65525:LKV65526 LAZ65525:LAZ65526 KRD65525:KRD65526 KHH65525:KHH65526 JXL65525:JXL65526 JNP65525:JNP65526 JDT65525:JDT65526 ITX65525:ITX65526 IKB65525:IKB65526 IAF65525:IAF65526 HQJ65525:HQJ65526 HGN65525:HGN65526 GWR65525:GWR65526 GMV65525:GMV65526 GCZ65525:GCZ65526 FTD65525:FTD65526 FJH65525:FJH65526 EZL65525:EZL65526 EPP65525:EPP65526 EFT65525:EFT65526 DVX65525:DVX65526 DMB65525:DMB65526 DCF65525:DCF65526 CSJ65525:CSJ65526 CIN65525:CIN65526 BYR65525:BYR65526 BOV65525:BOV65526 BEZ65525:BEZ65526 AVD65525:AVD65526 ALH65525:ALH65526 ABL65525:ABL65526 RP65525:RP65526 HT65525:HT65526 WUF982992 WKJ982992 WAN982992 VQR982992 VGV982992 UWZ982992 UND982992 UDH982992 TTL982992 TJP982992 SZT982992 SPX982992 SGB982992 RWF982992 RMJ982992 RCN982992 QSR982992 QIV982992 PYZ982992 PPD982992 PFH982992 OVL982992 OLP982992 OBT982992 NRX982992 NIB982992 MYF982992 MOJ982992 MEN982992 LUR982992 LKV982992 LAZ982992 KRD982992 KHH982992 JXL982992 JNP982992 JDT982992 ITX982992 IKB982992 IAF982992 HQJ982992 HGN982992 GWR982992 GMV982992 GCZ982992 FTD982992 FJH982992 EZL982992 EPP982992 EFT982992 DVX982992 DMB982992 DCF982992 CSJ982992 CIN982992 BYR982992 BOV982992 BEZ982992 AVD982992 ALH982992 ABL982992 RP982992 HT982992 WUF917456 WKJ917456 WAN917456 VQR917456 VGV917456 UWZ917456 UND917456 UDH917456 TTL917456 TJP917456 SZT917456 SPX917456 SGB917456 RWF917456 RMJ917456 RCN917456 QSR917456 QIV917456 PYZ917456 PPD917456 PFH917456 OVL917456 OLP917456 OBT917456 NRX917456 NIB917456 MYF917456 MOJ917456 MEN917456 LUR917456 LKV917456 LAZ917456 KRD917456 KHH917456 JXL917456 JNP917456 JDT917456 ITX917456 IKB917456 IAF917456 HQJ917456 HGN917456 GWR917456 GMV917456 GCZ917456 FTD917456 FJH917456 EZL917456 EPP917456 EFT917456 DVX917456 DMB917456 DCF917456 CSJ917456 CIN917456 BYR917456 BOV917456 BEZ917456 AVD917456 ALH917456 ABL917456 RP917456 HT917456 WUF851920 WKJ851920 WAN851920 VQR851920 VGV851920 UWZ851920 UND851920 UDH851920 TTL851920 TJP851920 SZT851920 SPX851920 SGB851920 RWF851920 RMJ851920 RCN851920 QSR851920 QIV851920 PYZ851920 PPD851920 PFH851920 OVL851920 OLP851920 OBT851920 NRX851920 NIB851920 MYF851920 MOJ851920 MEN851920 LUR851920 LKV851920 LAZ851920 KRD851920 KHH851920 JXL851920 JNP851920 JDT851920 ITX851920 IKB851920 IAF851920 HQJ851920 HGN851920 GWR851920 GMV851920 GCZ851920 FTD851920 FJH851920 EZL851920 EPP851920 EFT851920 DVX851920 DMB851920 DCF851920 CSJ851920 CIN851920 BYR851920 BOV851920 BEZ851920 AVD851920 ALH851920 ABL851920 RP851920 HT851920 WUF786384 WKJ786384 WAN786384 VQR786384 VGV786384 UWZ786384 UND786384 UDH786384 TTL786384 TJP786384 SZT786384 SPX786384 SGB786384 RWF786384 RMJ786384 RCN786384 QSR786384 QIV786384 PYZ786384 PPD786384 PFH786384 OVL786384 OLP786384 OBT786384 NRX786384 NIB786384 MYF786384 MOJ786384 MEN786384 LUR786384 LKV786384 LAZ786384 KRD786384 KHH786384 JXL786384 JNP786384 JDT786384 ITX786384 IKB786384 IAF786384 HQJ786384 HGN786384 GWR786384 GMV786384 GCZ786384 FTD786384 FJH786384 EZL786384 EPP786384 EFT786384 DVX786384 DMB786384 DCF786384 CSJ786384 CIN786384 BYR786384 BOV786384 BEZ786384 AVD786384 ALH786384 ABL786384 RP786384 HT786384 WUF720848 WKJ720848 WAN720848 VQR720848 VGV720848 UWZ720848 UND720848 UDH720848 TTL720848 TJP720848 SZT720848 SPX720848 SGB720848 RWF720848 RMJ720848 RCN720848 QSR720848 QIV720848 PYZ720848 PPD720848 PFH720848 OVL720848 OLP720848 OBT720848 NRX720848 NIB720848 MYF720848 MOJ720848 MEN720848 LUR720848 LKV720848 LAZ720848 KRD720848 KHH720848 JXL720848 JNP720848 JDT720848 ITX720848 IKB720848 IAF720848 HQJ720848 HGN720848 GWR720848 GMV720848 GCZ720848 FTD720848 FJH720848 EZL720848 EPP720848 EFT720848 DVX720848 DMB720848 DCF720848 CSJ720848 CIN720848 BYR720848 BOV720848 BEZ720848 AVD720848 ALH720848 ABL720848 RP720848 HT720848 WUF655312 WKJ655312 WAN655312 VQR655312 VGV655312 UWZ655312 UND655312 UDH655312 TTL655312 TJP655312 SZT655312 SPX655312 SGB655312 RWF655312 RMJ655312 RCN655312 QSR655312 QIV655312 PYZ655312 PPD655312 PFH655312 OVL655312 OLP655312 OBT655312 NRX655312 NIB655312 MYF655312 MOJ655312 MEN655312 LUR655312 LKV655312 LAZ655312 KRD655312 KHH655312 JXL655312 JNP655312 JDT655312 ITX655312 IKB655312 IAF655312 HQJ655312 HGN655312 GWR655312 GMV655312 GCZ655312 FTD655312 FJH655312 EZL655312 EPP655312 EFT655312 DVX655312 DMB655312 DCF655312 CSJ655312 CIN655312 BYR655312 BOV655312 BEZ655312 AVD655312 ALH655312 ABL655312 RP655312 HT655312 WUF589776 WKJ589776 WAN589776 VQR589776 VGV589776 UWZ589776 UND589776 UDH589776 TTL589776 TJP589776 SZT589776 SPX589776 SGB589776 RWF589776 RMJ589776 RCN589776 QSR589776 QIV589776 PYZ589776 PPD589776 PFH589776 OVL589776 OLP589776 OBT589776 NRX589776 NIB589776 MYF589776 MOJ589776 MEN589776 LUR589776 LKV589776 LAZ589776 KRD589776 KHH589776 JXL589776 JNP589776 JDT589776 ITX589776 IKB589776 IAF589776 HQJ589776 HGN589776 GWR589776 GMV589776 GCZ589776 FTD589776 FJH589776 EZL589776 EPP589776 EFT589776 DVX589776 DMB589776 DCF589776 CSJ589776 CIN589776 BYR589776 BOV589776 BEZ589776 AVD589776 ALH589776 ABL589776 RP589776 HT589776 WUF524240 WKJ524240 WAN524240 VQR524240 VGV524240 UWZ524240 UND524240 UDH524240 TTL524240 TJP524240 SZT524240 SPX524240 SGB524240 RWF524240 RMJ524240 RCN524240 QSR524240 QIV524240 PYZ524240 PPD524240 PFH524240 OVL524240 OLP524240 OBT524240 NRX524240 NIB524240 MYF524240 MOJ524240 MEN524240 LUR524240 LKV524240 LAZ524240 KRD524240 KHH524240 JXL524240 JNP524240 JDT524240 ITX524240 IKB524240 IAF524240 HQJ524240 HGN524240 GWR524240 GMV524240 GCZ524240 FTD524240 FJH524240 EZL524240 EPP524240 EFT524240 DVX524240 DMB524240 DCF524240 CSJ524240 CIN524240 BYR524240 BOV524240 BEZ524240 AVD524240 ALH524240 ABL524240 RP524240 HT524240 WUF458704 WKJ458704 WAN458704 VQR458704 VGV458704 UWZ458704 UND458704 UDH458704 TTL458704 TJP458704 SZT458704 SPX458704 SGB458704 RWF458704 RMJ458704 RCN458704 QSR458704 QIV458704 PYZ458704 PPD458704 PFH458704 OVL458704 OLP458704 OBT458704 NRX458704 NIB458704 MYF458704 MOJ458704 MEN458704 LUR458704 LKV458704 LAZ458704 KRD458704 KHH458704 JXL458704 JNP458704 JDT458704 ITX458704 IKB458704 IAF458704 HQJ458704 HGN458704 GWR458704 GMV458704 GCZ458704 FTD458704 FJH458704 EZL458704 EPP458704 EFT458704 DVX458704 DMB458704 DCF458704 CSJ458704 CIN458704 BYR458704 BOV458704 BEZ458704 AVD458704 ALH458704 ABL458704 RP458704 HT458704 WUF393168 WKJ393168 WAN393168 VQR393168 VGV393168 UWZ393168 UND393168 UDH393168 TTL393168 TJP393168 SZT393168 SPX393168 SGB393168 RWF393168 RMJ393168 RCN393168 QSR393168 QIV393168 PYZ393168 PPD393168 PFH393168 OVL393168 OLP393168 OBT393168 NRX393168 NIB393168 MYF393168 MOJ393168 MEN393168 LUR393168 LKV393168 LAZ393168 KRD393168 KHH393168 JXL393168 JNP393168 JDT393168 ITX393168 IKB393168 IAF393168 HQJ393168 HGN393168 GWR393168 GMV393168 GCZ393168 FTD393168 FJH393168 EZL393168 EPP393168 EFT393168 DVX393168 DMB393168 DCF393168 CSJ393168 CIN393168 BYR393168 BOV393168 BEZ393168 AVD393168 ALH393168 ABL393168 RP393168 HT393168 WUF327632 WKJ327632 WAN327632 VQR327632 VGV327632 UWZ327632 UND327632 UDH327632 TTL327632 TJP327632 SZT327632 SPX327632 SGB327632 RWF327632 RMJ327632 RCN327632 QSR327632 QIV327632 PYZ327632 PPD327632 PFH327632 OVL327632 OLP327632 OBT327632 NRX327632 NIB327632 MYF327632 MOJ327632 MEN327632 LUR327632 LKV327632 LAZ327632 KRD327632 KHH327632 JXL327632 JNP327632 JDT327632 ITX327632 IKB327632 IAF327632 HQJ327632 HGN327632 GWR327632 GMV327632 GCZ327632 FTD327632 FJH327632 EZL327632 EPP327632 EFT327632 DVX327632 DMB327632 DCF327632 CSJ327632 CIN327632 BYR327632 BOV327632 BEZ327632 AVD327632 ALH327632 ABL327632 RP327632 HT327632 WUF262096 WKJ262096 WAN262096 VQR262096 VGV262096 UWZ262096 UND262096 UDH262096 TTL262096 TJP262096 SZT262096 SPX262096 SGB262096 RWF262096 RMJ262096 RCN262096 QSR262096 QIV262096 PYZ262096 PPD262096 PFH262096 OVL262096 OLP262096 OBT262096 NRX262096 NIB262096 MYF262096 MOJ262096 MEN262096 LUR262096 LKV262096 LAZ262096 KRD262096 KHH262096 JXL262096 JNP262096 JDT262096 ITX262096 IKB262096 IAF262096 HQJ262096 HGN262096 GWR262096 GMV262096 GCZ262096 FTD262096 FJH262096 EZL262096 EPP262096 EFT262096 DVX262096 DMB262096 DCF262096 CSJ262096 CIN262096 BYR262096 BOV262096 BEZ262096 AVD262096 ALH262096 ABL262096 RP262096 HT262096 WUF196560 WKJ196560 WAN196560 VQR196560 VGV196560 UWZ196560 UND196560 UDH196560 TTL196560 TJP196560 SZT196560 SPX196560 SGB196560 RWF196560 RMJ196560 RCN196560 QSR196560 QIV196560 PYZ196560 PPD196560 PFH196560 OVL196560 OLP196560 OBT196560 NRX196560 NIB196560 MYF196560 MOJ196560 MEN196560 LUR196560 LKV196560 LAZ196560 KRD196560 KHH196560 JXL196560 JNP196560 JDT196560 ITX196560 IKB196560 IAF196560 HQJ196560 HGN196560 GWR196560 GMV196560 GCZ196560 FTD196560 FJH196560 EZL196560 EPP196560 EFT196560 DVX196560 DMB196560 DCF196560 CSJ196560 CIN196560 BYR196560 BOV196560 BEZ196560 AVD196560 ALH196560 ABL196560 RP196560 HT196560 WUF131024 WKJ131024 WAN131024 VQR131024 VGV131024 UWZ131024 UND131024 UDH131024 TTL131024 TJP131024 SZT131024 SPX131024 SGB131024 RWF131024 RMJ131024 RCN131024 QSR131024 QIV131024 PYZ131024 PPD131024 PFH131024 OVL131024 OLP131024 OBT131024 NRX131024 NIB131024 MYF131024 MOJ131024 MEN131024 LUR131024 LKV131024 LAZ131024 KRD131024 KHH131024 JXL131024 JNP131024 JDT131024 ITX131024 IKB131024 IAF131024 HQJ131024 HGN131024 GWR131024 GMV131024 GCZ131024 FTD131024 FJH131024 EZL131024 EPP131024 EFT131024 DVX131024 DMB131024 DCF131024 CSJ131024 CIN131024 BYR131024 BOV131024 BEZ131024 AVD131024 ALH131024 ABL131024 RP131024 HT131024 WUF65488 WKJ65488 WAN65488 VQR65488 VGV65488 UWZ65488 UND65488 UDH65488 TTL65488 TJP65488 SZT65488 SPX65488 SGB65488 RWF65488 RMJ65488 RCN65488 QSR65488 QIV65488 PYZ65488 PPD65488 PFH65488 OVL65488 OLP65488 OBT65488 NRX65488 NIB65488 MYF65488 MOJ65488 MEN65488 LUR65488 LKV65488 LAZ65488 KRD65488 KHH65488 JXL65488 JNP65488 JDT65488 ITX65488 IKB65488 IAF65488 HQJ65488 HGN65488 GWR65488 GMV65488 GCZ65488 FTD65488 FJH65488 EZL65488 EPP65488 EFT65488 DVX65488 DMB65488 DCF65488 CSJ65488 CIN65488 BYR65488 BOV65488 BEZ65488 AVD65488 ALH65488 ABL65488 RP65488 WUC982995:WUD982997 WKG982995:WKH982997 WAK982995:WAL982997 VQO982995:VQP982997 VGS982995:VGT982997 UWW982995:UWX982997 UNA982995:UNB982997 UDE982995:UDF982997 TTI982995:TTJ982997 TJM982995:TJN982997 SZQ982995:SZR982997 SPU982995:SPV982997 SFY982995:SFZ982997 RWC982995:RWD982997 RMG982995:RMH982997 RCK982995:RCL982997 QSO982995:QSP982997 QIS982995:QIT982997 PYW982995:PYX982997 PPA982995:PPB982997 PFE982995:PFF982997 OVI982995:OVJ982997 OLM982995:OLN982997 OBQ982995:OBR982997 NRU982995:NRV982997 NHY982995:NHZ982997 MYC982995:MYD982997 MOG982995:MOH982997 MEK982995:MEL982997 LUO982995:LUP982997 LKS982995:LKT982997 LAW982995:LAX982997 KRA982995:KRB982997 KHE982995:KHF982997 JXI982995:JXJ982997 JNM982995:JNN982997 JDQ982995:JDR982997 ITU982995:ITV982997 IJY982995:IJZ982997 IAC982995:IAD982997 HQG982995:HQH982997 HGK982995:HGL982997 GWO982995:GWP982997 GMS982995:GMT982997 GCW982995:GCX982997 FTA982995:FTB982997 FJE982995:FJF982997 EZI982995:EZJ982997 EPM982995:EPN982997 EFQ982995:EFR982997 DVU982995:DVV982997 DLY982995:DLZ982997 DCC982995:DCD982997 CSG982995:CSH982997 CIK982995:CIL982997 BYO982995:BYP982997 BOS982995:BOT982997 BEW982995:BEX982997 AVA982995:AVB982997 ALE982995:ALF982997 ABI982995:ABJ982997 RM982995:RN982997 HQ982995:HR982997 WUC917459:WUD917461 WKG917459:WKH917461 WAK917459:WAL917461 VQO917459:VQP917461 VGS917459:VGT917461 UWW917459:UWX917461 UNA917459:UNB917461 UDE917459:UDF917461 TTI917459:TTJ917461 TJM917459:TJN917461 SZQ917459:SZR917461 SPU917459:SPV917461 SFY917459:SFZ917461 RWC917459:RWD917461 RMG917459:RMH917461 RCK917459:RCL917461 QSO917459:QSP917461 QIS917459:QIT917461 PYW917459:PYX917461 PPA917459:PPB917461 PFE917459:PFF917461 OVI917459:OVJ917461 OLM917459:OLN917461 OBQ917459:OBR917461 NRU917459:NRV917461 NHY917459:NHZ917461 MYC917459:MYD917461 MOG917459:MOH917461 MEK917459:MEL917461 LUO917459:LUP917461 LKS917459:LKT917461 LAW917459:LAX917461 KRA917459:KRB917461 KHE917459:KHF917461 JXI917459:JXJ917461 JNM917459:JNN917461 JDQ917459:JDR917461 ITU917459:ITV917461 IJY917459:IJZ917461 IAC917459:IAD917461 HQG917459:HQH917461 HGK917459:HGL917461 GWO917459:GWP917461 GMS917459:GMT917461 GCW917459:GCX917461 FTA917459:FTB917461 FJE917459:FJF917461 EZI917459:EZJ917461 EPM917459:EPN917461 EFQ917459:EFR917461 DVU917459:DVV917461 DLY917459:DLZ917461 DCC917459:DCD917461 CSG917459:CSH917461 CIK917459:CIL917461 BYO917459:BYP917461 BOS917459:BOT917461 BEW917459:BEX917461 AVA917459:AVB917461 ALE917459:ALF917461 ABI917459:ABJ917461 RM917459:RN917461 HQ917459:HR917461 WUC851923:WUD851925 WKG851923:WKH851925 WAK851923:WAL851925 VQO851923:VQP851925 VGS851923:VGT851925 UWW851923:UWX851925 UNA851923:UNB851925 UDE851923:UDF851925 TTI851923:TTJ851925 TJM851923:TJN851925 SZQ851923:SZR851925 SPU851923:SPV851925 SFY851923:SFZ851925 RWC851923:RWD851925 RMG851923:RMH851925 RCK851923:RCL851925 QSO851923:QSP851925 QIS851923:QIT851925 PYW851923:PYX851925 PPA851923:PPB851925 PFE851923:PFF851925 OVI851923:OVJ851925 OLM851923:OLN851925 OBQ851923:OBR851925 NRU851923:NRV851925 NHY851923:NHZ851925 MYC851923:MYD851925 MOG851923:MOH851925 MEK851923:MEL851925 LUO851923:LUP851925 LKS851923:LKT851925 LAW851923:LAX851925 KRA851923:KRB851925 KHE851923:KHF851925 JXI851923:JXJ851925 JNM851923:JNN851925 JDQ851923:JDR851925 ITU851923:ITV851925 IJY851923:IJZ851925 IAC851923:IAD851925 HQG851923:HQH851925 HGK851923:HGL851925 GWO851923:GWP851925 GMS851923:GMT851925 GCW851923:GCX851925 FTA851923:FTB851925 FJE851923:FJF851925 EZI851923:EZJ851925 EPM851923:EPN851925 EFQ851923:EFR851925 DVU851923:DVV851925 DLY851923:DLZ851925 DCC851923:DCD851925 CSG851923:CSH851925 CIK851923:CIL851925 BYO851923:BYP851925 BOS851923:BOT851925 BEW851923:BEX851925 AVA851923:AVB851925 ALE851923:ALF851925 ABI851923:ABJ851925 RM851923:RN851925 HQ851923:HR851925 WUC786387:WUD786389 WKG786387:WKH786389 WAK786387:WAL786389 VQO786387:VQP786389 VGS786387:VGT786389 UWW786387:UWX786389 UNA786387:UNB786389 UDE786387:UDF786389 TTI786387:TTJ786389 TJM786387:TJN786389 SZQ786387:SZR786389 SPU786387:SPV786389 SFY786387:SFZ786389 RWC786387:RWD786389 RMG786387:RMH786389 RCK786387:RCL786389 QSO786387:QSP786389 QIS786387:QIT786389 PYW786387:PYX786389 PPA786387:PPB786389 PFE786387:PFF786389 OVI786387:OVJ786389 OLM786387:OLN786389 OBQ786387:OBR786389 NRU786387:NRV786389 NHY786387:NHZ786389 MYC786387:MYD786389 MOG786387:MOH786389 MEK786387:MEL786389 LUO786387:LUP786389 LKS786387:LKT786389 LAW786387:LAX786389 KRA786387:KRB786389 KHE786387:KHF786389 JXI786387:JXJ786389 JNM786387:JNN786389 JDQ786387:JDR786389 ITU786387:ITV786389 IJY786387:IJZ786389 IAC786387:IAD786389 HQG786387:HQH786389 HGK786387:HGL786389 GWO786387:GWP786389 GMS786387:GMT786389 GCW786387:GCX786389 FTA786387:FTB786389 FJE786387:FJF786389 EZI786387:EZJ786389 EPM786387:EPN786389 EFQ786387:EFR786389 DVU786387:DVV786389 DLY786387:DLZ786389 DCC786387:DCD786389 CSG786387:CSH786389 CIK786387:CIL786389 BYO786387:BYP786389 BOS786387:BOT786389 BEW786387:BEX786389 AVA786387:AVB786389 ALE786387:ALF786389 ABI786387:ABJ786389 RM786387:RN786389 HQ786387:HR786389 WUC720851:WUD720853 WKG720851:WKH720853 WAK720851:WAL720853 VQO720851:VQP720853 VGS720851:VGT720853 UWW720851:UWX720853 UNA720851:UNB720853 UDE720851:UDF720853 TTI720851:TTJ720853 TJM720851:TJN720853 SZQ720851:SZR720853 SPU720851:SPV720853 SFY720851:SFZ720853 RWC720851:RWD720853 RMG720851:RMH720853 RCK720851:RCL720853 QSO720851:QSP720853 QIS720851:QIT720853 PYW720851:PYX720853 PPA720851:PPB720853 PFE720851:PFF720853 OVI720851:OVJ720853 OLM720851:OLN720853 OBQ720851:OBR720853 NRU720851:NRV720853 NHY720851:NHZ720853 MYC720851:MYD720853 MOG720851:MOH720853 MEK720851:MEL720853 LUO720851:LUP720853 LKS720851:LKT720853 LAW720851:LAX720853 KRA720851:KRB720853 KHE720851:KHF720853 JXI720851:JXJ720853 JNM720851:JNN720853 JDQ720851:JDR720853 ITU720851:ITV720853 IJY720851:IJZ720853 IAC720851:IAD720853 HQG720851:HQH720853 HGK720851:HGL720853 GWO720851:GWP720853 GMS720851:GMT720853 GCW720851:GCX720853 FTA720851:FTB720853 FJE720851:FJF720853 EZI720851:EZJ720853 EPM720851:EPN720853 EFQ720851:EFR720853 DVU720851:DVV720853 DLY720851:DLZ720853 DCC720851:DCD720853 CSG720851:CSH720853 CIK720851:CIL720853 BYO720851:BYP720853 BOS720851:BOT720853 BEW720851:BEX720853 AVA720851:AVB720853 ALE720851:ALF720853 ABI720851:ABJ720853 RM720851:RN720853 HQ720851:HR720853 WUC655315:WUD655317 WKG655315:WKH655317 WAK655315:WAL655317 VQO655315:VQP655317 VGS655315:VGT655317 UWW655315:UWX655317 UNA655315:UNB655317 UDE655315:UDF655317 TTI655315:TTJ655317 TJM655315:TJN655317 SZQ655315:SZR655317 SPU655315:SPV655317 SFY655315:SFZ655317 RWC655315:RWD655317 RMG655315:RMH655317 RCK655315:RCL655317 QSO655315:QSP655317 QIS655315:QIT655317 PYW655315:PYX655317 PPA655315:PPB655317 PFE655315:PFF655317 OVI655315:OVJ655317 OLM655315:OLN655317 OBQ655315:OBR655317 NRU655315:NRV655317 NHY655315:NHZ655317 MYC655315:MYD655317 MOG655315:MOH655317 MEK655315:MEL655317 LUO655315:LUP655317 LKS655315:LKT655317 LAW655315:LAX655317 KRA655315:KRB655317 KHE655315:KHF655317 JXI655315:JXJ655317 JNM655315:JNN655317 JDQ655315:JDR655317 ITU655315:ITV655317 IJY655315:IJZ655317 IAC655315:IAD655317 HQG655315:HQH655317 HGK655315:HGL655317 GWO655315:GWP655317 GMS655315:GMT655317 GCW655315:GCX655317 FTA655315:FTB655317 FJE655315:FJF655317 EZI655315:EZJ655317 EPM655315:EPN655317 EFQ655315:EFR655317 DVU655315:DVV655317 DLY655315:DLZ655317 DCC655315:DCD655317 CSG655315:CSH655317 CIK655315:CIL655317 BYO655315:BYP655317 BOS655315:BOT655317 BEW655315:BEX655317 AVA655315:AVB655317 ALE655315:ALF655317 ABI655315:ABJ655317 RM655315:RN655317 HQ655315:HR655317 WUC589779:WUD589781 WKG589779:WKH589781 WAK589779:WAL589781 VQO589779:VQP589781 VGS589779:VGT589781 UWW589779:UWX589781 UNA589779:UNB589781 UDE589779:UDF589781 TTI589779:TTJ589781 TJM589779:TJN589781 SZQ589779:SZR589781 SPU589779:SPV589781 SFY589779:SFZ589781 RWC589779:RWD589781 RMG589779:RMH589781 RCK589779:RCL589781 QSO589779:QSP589781 QIS589779:QIT589781 PYW589779:PYX589781 PPA589779:PPB589781 PFE589779:PFF589781 OVI589779:OVJ589781 OLM589779:OLN589781 OBQ589779:OBR589781 NRU589779:NRV589781 NHY589779:NHZ589781 MYC589779:MYD589781 MOG589779:MOH589781 MEK589779:MEL589781 LUO589779:LUP589781 LKS589779:LKT589781 LAW589779:LAX589781 KRA589779:KRB589781 KHE589779:KHF589781 JXI589779:JXJ589781 JNM589779:JNN589781 JDQ589779:JDR589781 ITU589779:ITV589781 IJY589779:IJZ589781 IAC589779:IAD589781 HQG589779:HQH589781 HGK589779:HGL589781 GWO589779:GWP589781 GMS589779:GMT589781 GCW589779:GCX589781 FTA589779:FTB589781 FJE589779:FJF589781 EZI589779:EZJ589781 EPM589779:EPN589781 EFQ589779:EFR589781 DVU589779:DVV589781 DLY589779:DLZ589781 DCC589779:DCD589781 CSG589779:CSH589781 CIK589779:CIL589781 BYO589779:BYP589781 BOS589779:BOT589781 BEW589779:BEX589781 AVA589779:AVB589781 ALE589779:ALF589781 ABI589779:ABJ589781 RM589779:RN589781 HQ589779:HR589781 WUC524243:WUD524245 WKG524243:WKH524245 WAK524243:WAL524245 VQO524243:VQP524245 VGS524243:VGT524245 UWW524243:UWX524245 UNA524243:UNB524245 UDE524243:UDF524245 TTI524243:TTJ524245 TJM524243:TJN524245 SZQ524243:SZR524245 SPU524243:SPV524245 SFY524243:SFZ524245 RWC524243:RWD524245 RMG524243:RMH524245 RCK524243:RCL524245 QSO524243:QSP524245 QIS524243:QIT524245 PYW524243:PYX524245 PPA524243:PPB524245 PFE524243:PFF524245 OVI524243:OVJ524245 OLM524243:OLN524245 OBQ524243:OBR524245 NRU524243:NRV524245 NHY524243:NHZ524245 MYC524243:MYD524245 MOG524243:MOH524245 MEK524243:MEL524245 LUO524243:LUP524245 LKS524243:LKT524245 LAW524243:LAX524245 KRA524243:KRB524245 KHE524243:KHF524245 JXI524243:JXJ524245 JNM524243:JNN524245 JDQ524243:JDR524245 ITU524243:ITV524245 IJY524243:IJZ524245 IAC524243:IAD524245 HQG524243:HQH524245 HGK524243:HGL524245 GWO524243:GWP524245 GMS524243:GMT524245 GCW524243:GCX524245 FTA524243:FTB524245 FJE524243:FJF524245 EZI524243:EZJ524245 EPM524243:EPN524245 EFQ524243:EFR524245 DVU524243:DVV524245 DLY524243:DLZ524245 DCC524243:DCD524245 CSG524243:CSH524245 CIK524243:CIL524245 BYO524243:BYP524245 BOS524243:BOT524245 BEW524243:BEX524245 AVA524243:AVB524245 ALE524243:ALF524245 ABI524243:ABJ524245 RM524243:RN524245 HQ524243:HR524245 WUC458707:WUD458709 WKG458707:WKH458709 WAK458707:WAL458709 VQO458707:VQP458709 VGS458707:VGT458709 UWW458707:UWX458709 UNA458707:UNB458709 UDE458707:UDF458709 TTI458707:TTJ458709 TJM458707:TJN458709 SZQ458707:SZR458709 SPU458707:SPV458709 SFY458707:SFZ458709 RWC458707:RWD458709 RMG458707:RMH458709 RCK458707:RCL458709 QSO458707:QSP458709 QIS458707:QIT458709 PYW458707:PYX458709 PPA458707:PPB458709 PFE458707:PFF458709 OVI458707:OVJ458709 OLM458707:OLN458709 OBQ458707:OBR458709 NRU458707:NRV458709 NHY458707:NHZ458709 MYC458707:MYD458709 MOG458707:MOH458709 MEK458707:MEL458709 LUO458707:LUP458709 LKS458707:LKT458709 LAW458707:LAX458709 KRA458707:KRB458709 KHE458707:KHF458709 JXI458707:JXJ458709 JNM458707:JNN458709 JDQ458707:JDR458709 ITU458707:ITV458709 IJY458707:IJZ458709 IAC458707:IAD458709 HQG458707:HQH458709 HGK458707:HGL458709 GWO458707:GWP458709 GMS458707:GMT458709 GCW458707:GCX458709 FTA458707:FTB458709 FJE458707:FJF458709 EZI458707:EZJ458709 EPM458707:EPN458709 EFQ458707:EFR458709 DVU458707:DVV458709 DLY458707:DLZ458709 DCC458707:DCD458709 CSG458707:CSH458709 CIK458707:CIL458709 BYO458707:BYP458709 BOS458707:BOT458709 BEW458707:BEX458709 AVA458707:AVB458709 ALE458707:ALF458709 ABI458707:ABJ458709 RM458707:RN458709 HQ458707:HR458709 WUC393171:WUD393173 WKG393171:WKH393173 WAK393171:WAL393173 VQO393171:VQP393173 VGS393171:VGT393173 UWW393171:UWX393173 UNA393171:UNB393173 UDE393171:UDF393173 TTI393171:TTJ393173 TJM393171:TJN393173 SZQ393171:SZR393173 SPU393171:SPV393173 SFY393171:SFZ393173 RWC393171:RWD393173 RMG393171:RMH393173 RCK393171:RCL393173 QSO393171:QSP393173 QIS393171:QIT393173 PYW393171:PYX393173 PPA393171:PPB393173 PFE393171:PFF393173 OVI393171:OVJ393173 OLM393171:OLN393173 OBQ393171:OBR393173 NRU393171:NRV393173 NHY393171:NHZ393173 MYC393171:MYD393173 MOG393171:MOH393173 MEK393171:MEL393173 LUO393171:LUP393173 LKS393171:LKT393173 LAW393171:LAX393173 KRA393171:KRB393173 KHE393171:KHF393173 JXI393171:JXJ393173 JNM393171:JNN393173 JDQ393171:JDR393173 ITU393171:ITV393173 IJY393171:IJZ393173 IAC393171:IAD393173 HQG393171:HQH393173 HGK393171:HGL393173 GWO393171:GWP393173 GMS393171:GMT393173 GCW393171:GCX393173 FTA393171:FTB393173 FJE393171:FJF393173 EZI393171:EZJ393173 EPM393171:EPN393173 EFQ393171:EFR393173 DVU393171:DVV393173 DLY393171:DLZ393173 DCC393171:DCD393173 CSG393171:CSH393173 CIK393171:CIL393173 BYO393171:BYP393173 BOS393171:BOT393173 BEW393171:BEX393173 AVA393171:AVB393173 ALE393171:ALF393173 ABI393171:ABJ393173 RM393171:RN393173 HQ393171:HR393173 WUC327635:WUD327637 WKG327635:WKH327637 WAK327635:WAL327637 VQO327635:VQP327637 VGS327635:VGT327637 UWW327635:UWX327637 UNA327635:UNB327637 UDE327635:UDF327637 TTI327635:TTJ327637 TJM327635:TJN327637 SZQ327635:SZR327637 SPU327635:SPV327637 SFY327635:SFZ327637 RWC327635:RWD327637 RMG327635:RMH327637 RCK327635:RCL327637 QSO327635:QSP327637 QIS327635:QIT327637 PYW327635:PYX327637 PPA327635:PPB327637 PFE327635:PFF327637 OVI327635:OVJ327637 OLM327635:OLN327637 OBQ327635:OBR327637 NRU327635:NRV327637 NHY327635:NHZ327637 MYC327635:MYD327637 MOG327635:MOH327637 MEK327635:MEL327637 LUO327635:LUP327637 LKS327635:LKT327637 LAW327635:LAX327637 KRA327635:KRB327637 KHE327635:KHF327637 JXI327635:JXJ327637 JNM327635:JNN327637 JDQ327635:JDR327637 ITU327635:ITV327637 IJY327635:IJZ327637 IAC327635:IAD327637 HQG327635:HQH327637 HGK327635:HGL327637 GWO327635:GWP327637 GMS327635:GMT327637 GCW327635:GCX327637 FTA327635:FTB327637 FJE327635:FJF327637 EZI327635:EZJ327637 EPM327635:EPN327637 EFQ327635:EFR327637 DVU327635:DVV327637 DLY327635:DLZ327637 DCC327635:DCD327637 CSG327635:CSH327637 CIK327635:CIL327637 BYO327635:BYP327637 BOS327635:BOT327637 BEW327635:BEX327637 AVA327635:AVB327637 ALE327635:ALF327637 ABI327635:ABJ327637 RM327635:RN327637 HQ327635:HR327637 WUC262099:WUD262101 WKG262099:WKH262101 WAK262099:WAL262101 VQO262099:VQP262101 VGS262099:VGT262101 UWW262099:UWX262101 UNA262099:UNB262101 UDE262099:UDF262101 TTI262099:TTJ262101 TJM262099:TJN262101 SZQ262099:SZR262101 SPU262099:SPV262101 SFY262099:SFZ262101 RWC262099:RWD262101 RMG262099:RMH262101 RCK262099:RCL262101 QSO262099:QSP262101 QIS262099:QIT262101 PYW262099:PYX262101 PPA262099:PPB262101 PFE262099:PFF262101 OVI262099:OVJ262101 OLM262099:OLN262101 OBQ262099:OBR262101 NRU262099:NRV262101 NHY262099:NHZ262101 MYC262099:MYD262101 MOG262099:MOH262101 MEK262099:MEL262101 LUO262099:LUP262101 LKS262099:LKT262101 LAW262099:LAX262101 KRA262099:KRB262101 KHE262099:KHF262101 JXI262099:JXJ262101 JNM262099:JNN262101 JDQ262099:JDR262101 ITU262099:ITV262101 IJY262099:IJZ262101 IAC262099:IAD262101 HQG262099:HQH262101 HGK262099:HGL262101 GWO262099:GWP262101 GMS262099:GMT262101 GCW262099:GCX262101 FTA262099:FTB262101 FJE262099:FJF262101 EZI262099:EZJ262101 EPM262099:EPN262101 EFQ262099:EFR262101 DVU262099:DVV262101 DLY262099:DLZ262101 DCC262099:DCD262101 CSG262099:CSH262101 CIK262099:CIL262101 BYO262099:BYP262101 BOS262099:BOT262101 BEW262099:BEX262101 AVA262099:AVB262101 ALE262099:ALF262101 ABI262099:ABJ262101 RM262099:RN262101 HQ262099:HR262101 WUC196563:WUD196565 WKG196563:WKH196565 WAK196563:WAL196565 VQO196563:VQP196565 VGS196563:VGT196565 UWW196563:UWX196565 UNA196563:UNB196565 UDE196563:UDF196565 TTI196563:TTJ196565 TJM196563:TJN196565 SZQ196563:SZR196565 SPU196563:SPV196565 SFY196563:SFZ196565 RWC196563:RWD196565 RMG196563:RMH196565 RCK196563:RCL196565 QSO196563:QSP196565 QIS196563:QIT196565 PYW196563:PYX196565 PPA196563:PPB196565 PFE196563:PFF196565 OVI196563:OVJ196565 OLM196563:OLN196565 OBQ196563:OBR196565 NRU196563:NRV196565 NHY196563:NHZ196565 MYC196563:MYD196565 MOG196563:MOH196565 MEK196563:MEL196565 LUO196563:LUP196565 LKS196563:LKT196565 LAW196563:LAX196565 KRA196563:KRB196565 KHE196563:KHF196565 JXI196563:JXJ196565 JNM196563:JNN196565 JDQ196563:JDR196565 ITU196563:ITV196565 IJY196563:IJZ196565 IAC196563:IAD196565 HQG196563:HQH196565 HGK196563:HGL196565 GWO196563:GWP196565 GMS196563:GMT196565 GCW196563:GCX196565 FTA196563:FTB196565 FJE196563:FJF196565 EZI196563:EZJ196565 EPM196563:EPN196565 EFQ196563:EFR196565 DVU196563:DVV196565 DLY196563:DLZ196565 DCC196563:DCD196565 CSG196563:CSH196565 CIK196563:CIL196565 BYO196563:BYP196565 BOS196563:BOT196565 BEW196563:BEX196565 AVA196563:AVB196565 ALE196563:ALF196565 ABI196563:ABJ196565 RM196563:RN196565 HQ196563:HR196565 WUC131027:WUD131029 WKG131027:WKH131029 WAK131027:WAL131029 VQO131027:VQP131029 VGS131027:VGT131029 UWW131027:UWX131029 UNA131027:UNB131029 UDE131027:UDF131029 TTI131027:TTJ131029 TJM131027:TJN131029 SZQ131027:SZR131029 SPU131027:SPV131029 SFY131027:SFZ131029 RWC131027:RWD131029 RMG131027:RMH131029 RCK131027:RCL131029 QSO131027:QSP131029 QIS131027:QIT131029 PYW131027:PYX131029 PPA131027:PPB131029 PFE131027:PFF131029 OVI131027:OVJ131029 OLM131027:OLN131029 OBQ131027:OBR131029 NRU131027:NRV131029 NHY131027:NHZ131029 MYC131027:MYD131029 MOG131027:MOH131029 MEK131027:MEL131029 LUO131027:LUP131029 LKS131027:LKT131029 LAW131027:LAX131029 KRA131027:KRB131029 KHE131027:KHF131029 JXI131027:JXJ131029 JNM131027:JNN131029 JDQ131027:JDR131029 ITU131027:ITV131029 IJY131027:IJZ131029 IAC131027:IAD131029 HQG131027:HQH131029 HGK131027:HGL131029 GWO131027:GWP131029 GMS131027:GMT131029 GCW131027:GCX131029 FTA131027:FTB131029 FJE131027:FJF131029 EZI131027:EZJ131029 EPM131027:EPN131029 EFQ131027:EFR131029 DVU131027:DVV131029 DLY131027:DLZ131029 DCC131027:DCD131029 CSG131027:CSH131029 CIK131027:CIL131029 BYO131027:BYP131029 BOS131027:BOT131029 BEW131027:BEX131029 AVA131027:AVB131029 ALE131027:ALF131029 ABI131027:ABJ131029 RM131027:RN131029 HQ131027:HR131029 WUC65491:WUD65493 WKG65491:WKH65493 WAK65491:WAL65493 VQO65491:VQP65493 VGS65491:VGT65493 UWW65491:UWX65493 UNA65491:UNB65493 UDE65491:UDF65493 TTI65491:TTJ65493 TJM65491:TJN65493 SZQ65491:SZR65493 SPU65491:SPV65493 SFY65491:SFZ65493 RWC65491:RWD65493 RMG65491:RMH65493 RCK65491:RCL65493 QSO65491:QSP65493 QIS65491:QIT65493 PYW65491:PYX65493 PPA65491:PPB65493 PFE65491:PFF65493 OVI65491:OVJ65493 OLM65491:OLN65493 OBQ65491:OBR65493 NRU65491:NRV65493 NHY65491:NHZ65493 MYC65491:MYD65493 MOG65491:MOH65493 MEK65491:MEL65493 LUO65491:LUP65493 LKS65491:LKT65493 LAW65491:LAX65493 KRA65491:KRB65493 KHE65491:KHF65493 JXI65491:JXJ65493 JNM65491:JNN65493 JDQ65491:JDR65493 ITU65491:ITV65493 IJY65491:IJZ65493 IAC65491:IAD65493 HQG65491:HQH65493 HGK65491:HGL65493 GWO65491:GWP65493 GMS65491:GMT65493 GCW65491:GCX65493 FTA65491:FTB65493 FJE65491:FJF65493 EZI65491:EZJ65493 EPM65491:EPN65493 EFQ65491:EFR65493 DVU65491:DVV65493 DLY65491:DLZ65493 DCC65491:DCD65493 CSG65491:CSH65493 CIK65491:CIL65493 BYO65491:BYP65493 BOS65491:BOT65493 BEW65491:BEX65493 AVA65491:AVB65493 ALE65491:ALF65493 ABI65491:ABJ65493 RM65491:RN65493 HQ65491:HR65493 WUH982995:WUI982997 WKL982995:WKM982997 WAP982995:WAQ982997 VQT982995:VQU982997 VGX982995:VGY982997 UXB982995:UXC982997 UNF982995:UNG982997 UDJ982995:UDK982997 TTN982995:TTO982997 TJR982995:TJS982997 SZV982995:SZW982997 SPZ982995:SQA982997 SGD982995:SGE982997 RWH982995:RWI982997 RML982995:RMM982997 RCP982995:RCQ982997 QST982995:QSU982997 QIX982995:QIY982997 PZB982995:PZC982997 PPF982995:PPG982997 PFJ982995:PFK982997 OVN982995:OVO982997 OLR982995:OLS982997 OBV982995:OBW982997 NRZ982995:NSA982997 NID982995:NIE982997 MYH982995:MYI982997 MOL982995:MOM982997 MEP982995:MEQ982997 LUT982995:LUU982997 LKX982995:LKY982997 LBB982995:LBC982997 KRF982995:KRG982997 KHJ982995:KHK982997 JXN982995:JXO982997 JNR982995:JNS982997 JDV982995:JDW982997 ITZ982995:IUA982997 IKD982995:IKE982997 IAH982995:IAI982997 HQL982995:HQM982997 HGP982995:HGQ982997 GWT982995:GWU982997 GMX982995:GMY982997 GDB982995:GDC982997 FTF982995:FTG982997 FJJ982995:FJK982997 EZN982995:EZO982997 EPR982995:EPS982997 EFV982995:EFW982997 DVZ982995:DWA982997 DMD982995:DME982997 DCH982995:DCI982997 CSL982995:CSM982997 CIP982995:CIQ982997 BYT982995:BYU982997 BOX982995:BOY982997 BFB982995:BFC982997 AVF982995:AVG982997 ALJ982995:ALK982997 ABN982995:ABO982997 RR982995:RS982997 HV982995:HW982997 WUH917459:WUI917461 WKL917459:WKM917461 WAP917459:WAQ917461 VQT917459:VQU917461 VGX917459:VGY917461 UXB917459:UXC917461 UNF917459:UNG917461 UDJ917459:UDK917461 TTN917459:TTO917461 TJR917459:TJS917461 SZV917459:SZW917461 SPZ917459:SQA917461 SGD917459:SGE917461 RWH917459:RWI917461 RML917459:RMM917461 RCP917459:RCQ917461 QST917459:QSU917461 QIX917459:QIY917461 PZB917459:PZC917461 PPF917459:PPG917461 PFJ917459:PFK917461 OVN917459:OVO917461 OLR917459:OLS917461 OBV917459:OBW917461 NRZ917459:NSA917461 NID917459:NIE917461 MYH917459:MYI917461 MOL917459:MOM917461 MEP917459:MEQ917461 LUT917459:LUU917461 LKX917459:LKY917461 LBB917459:LBC917461 KRF917459:KRG917461 KHJ917459:KHK917461 JXN917459:JXO917461 JNR917459:JNS917461 JDV917459:JDW917461 ITZ917459:IUA917461 IKD917459:IKE917461 IAH917459:IAI917461 HQL917459:HQM917461 HGP917459:HGQ917461 GWT917459:GWU917461 GMX917459:GMY917461 GDB917459:GDC917461 FTF917459:FTG917461 FJJ917459:FJK917461 EZN917459:EZO917461 EPR917459:EPS917461 EFV917459:EFW917461 DVZ917459:DWA917461 DMD917459:DME917461 DCH917459:DCI917461 CSL917459:CSM917461 CIP917459:CIQ917461 BYT917459:BYU917461 BOX917459:BOY917461 BFB917459:BFC917461 AVF917459:AVG917461 ALJ917459:ALK917461 ABN917459:ABO917461 RR917459:RS917461 HV917459:HW917461 WUH851923:WUI851925 WKL851923:WKM851925 WAP851923:WAQ851925 VQT851923:VQU851925 VGX851923:VGY851925 UXB851923:UXC851925 UNF851923:UNG851925 UDJ851923:UDK851925 TTN851923:TTO851925 TJR851923:TJS851925 SZV851923:SZW851925 SPZ851923:SQA851925 SGD851923:SGE851925 RWH851923:RWI851925 RML851923:RMM851925 RCP851923:RCQ851925 QST851923:QSU851925 QIX851923:QIY851925 PZB851923:PZC851925 PPF851923:PPG851925 PFJ851923:PFK851925 OVN851923:OVO851925 OLR851923:OLS851925 OBV851923:OBW851925 NRZ851923:NSA851925 NID851923:NIE851925 MYH851923:MYI851925 MOL851923:MOM851925 MEP851923:MEQ851925 LUT851923:LUU851925 LKX851923:LKY851925 LBB851923:LBC851925 KRF851923:KRG851925 KHJ851923:KHK851925 JXN851923:JXO851925 JNR851923:JNS851925 JDV851923:JDW851925 ITZ851923:IUA851925 IKD851923:IKE851925 IAH851923:IAI851925 HQL851923:HQM851925 HGP851923:HGQ851925 GWT851923:GWU851925 GMX851923:GMY851925 GDB851923:GDC851925 FTF851923:FTG851925 FJJ851923:FJK851925 EZN851923:EZO851925 EPR851923:EPS851925 EFV851923:EFW851925 DVZ851923:DWA851925 DMD851923:DME851925 DCH851923:DCI851925 CSL851923:CSM851925 CIP851923:CIQ851925 BYT851923:BYU851925 BOX851923:BOY851925 BFB851923:BFC851925 AVF851923:AVG851925 ALJ851923:ALK851925 ABN851923:ABO851925 RR851923:RS851925 HV851923:HW851925 WUH786387:WUI786389 WKL786387:WKM786389 WAP786387:WAQ786389 VQT786387:VQU786389 VGX786387:VGY786389 UXB786387:UXC786389 UNF786387:UNG786389 UDJ786387:UDK786389 TTN786387:TTO786389 TJR786387:TJS786389 SZV786387:SZW786389 SPZ786387:SQA786389 SGD786387:SGE786389 RWH786387:RWI786389 RML786387:RMM786389 RCP786387:RCQ786389 QST786387:QSU786389 QIX786387:QIY786389 PZB786387:PZC786389 PPF786387:PPG786389 PFJ786387:PFK786389 OVN786387:OVO786389 OLR786387:OLS786389 OBV786387:OBW786389 NRZ786387:NSA786389 NID786387:NIE786389 MYH786387:MYI786389 MOL786387:MOM786389 MEP786387:MEQ786389 LUT786387:LUU786389 LKX786387:LKY786389 LBB786387:LBC786389 KRF786387:KRG786389 KHJ786387:KHK786389 JXN786387:JXO786389 JNR786387:JNS786389 JDV786387:JDW786389 ITZ786387:IUA786389 IKD786387:IKE786389 IAH786387:IAI786389 HQL786387:HQM786389 HGP786387:HGQ786389 GWT786387:GWU786389 GMX786387:GMY786389 GDB786387:GDC786389 FTF786387:FTG786389 FJJ786387:FJK786389 EZN786387:EZO786389 EPR786387:EPS786389 EFV786387:EFW786389 DVZ786387:DWA786389 DMD786387:DME786389 DCH786387:DCI786389 CSL786387:CSM786389 CIP786387:CIQ786389 BYT786387:BYU786389 BOX786387:BOY786389 BFB786387:BFC786389 AVF786387:AVG786389 ALJ786387:ALK786389 ABN786387:ABO786389 RR786387:RS786389 HV786387:HW786389 WUH720851:WUI720853 WKL720851:WKM720853 WAP720851:WAQ720853 VQT720851:VQU720853 VGX720851:VGY720853 UXB720851:UXC720853 UNF720851:UNG720853 UDJ720851:UDK720853 TTN720851:TTO720853 TJR720851:TJS720853 SZV720851:SZW720853 SPZ720851:SQA720853 SGD720851:SGE720853 RWH720851:RWI720853 RML720851:RMM720853 RCP720851:RCQ720853 QST720851:QSU720853 QIX720851:QIY720853 PZB720851:PZC720853 PPF720851:PPG720853 PFJ720851:PFK720853 OVN720851:OVO720853 OLR720851:OLS720853 OBV720851:OBW720853 NRZ720851:NSA720853 NID720851:NIE720853 MYH720851:MYI720853 MOL720851:MOM720853 MEP720851:MEQ720853 LUT720851:LUU720853 LKX720851:LKY720853 LBB720851:LBC720853 KRF720851:KRG720853 KHJ720851:KHK720853 JXN720851:JXO720853 JNR720851:JNS720853 JDV720851:JDW720853 ITZ720851:IUA720853 IKD720851:IKE720853 IAH720851:IAI720853 HQL720851:HQM720853 HGP720851:HGQ720853 GWT720851:GWU720853 GMX720851:GMY720853 GDB720851:GDC720853 FTF720851:FTG720853 FJJ720851:FJK720853 EZN720851:EZO720853 EPR720851:EPS720853 EFV720851:EFW720853 DVZ720851:DWA720853 DMD720851:DME720853 DCH720851:DCI720853 CSL720851:CSM720853 CIP720851:CIQ720853 BYT720851:BYU720853 BOX720851:BOY720853 BFB720851:BFC720853 AVF720851:AVG720853 ALJ720851:ALK720853 ABN720851:ABO720853 RR720851:RS720853 HV720851:HW720853 WUH655315:WUI655317 WKL655315:WKM655317 WAP655315:WAQ655317 VQT655315:VQU655317 VGX655315:VGY655317 UXB655315:UXC655317 UNF655315:UNG655317 UDJ655315:UDK655317 TTN655315:TTO655317 TJR655315:TJS655317 SZV655315:SZW655317 SPZ655315:SQA655317 SGD655315:SGE655317 RWH655315:RWI655317 RML655315:RMM655317 RCP655315:RCQ655317 QST655315:QSU655317 QIX655315:QIY655317 PZB655315:PZC655317 PPF655315:PPG655317 PFJ655315:PFK655317 OVN655315:OVO655317 OLR655315:OLS655317 OBV655315:OBW655317 NRZ655315:NSA655317 NID655315:NIE655317 MYH655315:MYI655317 MOL655315:MOM655317 MEP655315:MEQ655317 LUT655315:LUU655317 LKX655315:LKY655317 LBB655315:LBC655317 KRF655315:KRG655317 KHJ655315:KHK655317 JXN655315:JXO655317 JNR655315:JNS655317 JDV655315:JDW655317 ITZ655315:IUA655317 IKD655315:IKE655317 IAH655315:IAI655317 HQL655315:HQM655317 HGP655315:HGQ655317 GWT655315:GWU655317 GMX655315:GMY655317 GDB655315:GDC655317 FTF655315:FTG655317 FJJ655315:FJK655317 EZN655315:EZO655317 EPR655315:EPS655317 EFV655315:EFW655317 DVZ655315:DWA655317 DMD655315:DME655317 DCH655315:DCI655317 CSL655315:CSM655317 CIP655315:CIQ655317 BYT655315:BYU655317 BOX655315:BOY655317 BFB655315:BFC655317 AVF655315:AVG655317 ALJ655315:ALK655317 ABN655315:ABO655317 RR655315:RS655317 HV655315:HW655317 WUH589779:WUI589781 WKL589779:WKM589781 WAP589779:WAQ589781 VQT589779:VQU589781 VGX589779:VGY589781 UXB589779:UXC589781 UNF589779:UNG589781 UDJ589779:UDK589781 TTN589779:TTO589781 TJR589779:TJS589781 SZV589779:SZW589781 SPZ589779:SQA589781 SGD589779:SGE589781 RWH589779:RWI589781 RML589779:RMM589781 RCP589779:RCQ589781 QST589779:QSU589781 QIX589779:QIY589781 PZB589779:PZC589781 PPF589779:PPG589781 PFJ589779:PFK589781 OVN589779:OVO589781 OLR589779:OLS589781 OBV589779:OBW589781 NRZ589779:NSA589781 NID589779:NIE589781 MYH589779:MYI589781 MOL589779:MOM589781 MEP589779:MEQ589781 LUT589779:LUU589781 LKX589779:LKY589781 LBB589779:LBC589781 KRF589779:KRG589781 KHJ589779:KHK589781 JXN589779:JXO589781 JNR589779:JNS589781 JDV589779:JDW589781 ITZ589779:IUA589781 IKD589779:IKE589781 IAH589779:IAI589781 HQL589779:HQM589781 HGP589779:HGQ589781 GWT589779:GWU589781 GMX589779:GMY589781 GDB589779:GDC589781 FTF589779:FTG589781 FJJ589779:FJK589781 EZN589779:EZO589781 EPR589779:EPS589781 EFV589779:EFW589781 DVZ589779:DWA589781 DMD589779:DME589781 DCH589779:DCI589781 CSL589779:CSM589781 CIP589779:CIQ589781 BYT589779:BYU589781 BOX589779:BOY589781 BFB589779:BFC589781 AVF589779:AVG589781 ALJ589779:ALK589781 ABN589779:ABO589781 RR589779:RS589781 HV589779:HW589781 WUH524243:WUI524245 WKL524243:WKM524245 WAP524243:WAQ524245 VQT524243:VQU524245 VGX524243:VGY524245 UXB524243:UXC524245 UNF524243:UNG524245 UDJ524243:UDK524245 TTN524243:TTO524245 TJR524243:TJS524245 SZV524243:SZW524245 SPZ524243:SQA524245 SGD524243:SGE524245 RWH524243:RWI524245 RML524243:RMM524245 RCP524243:RCQ524245 QST524243:QSU524245 QIX524243:QIY524245 PZB524243:PZC524245 PPF524243:PPG524245 PFJ524243:PFK524245 OVN524243:OVO524245 OLR524243:OLS524245 OBV524243:OBW524245 NRZ524243:NSA524245 NID524243:NIE524245 MYH524243:MYI524245 MOL524243:MOM524245 MEP524243:MEQ524245 LUT524243:LUU524245 LKX524243:LKY524245 LBB524243:LBC524245 KRF524243:KRG524245 KHJ524243:KHK524245 JXN524243:JXO524245 JNR524243:JNS524245 JDV524243:JDW524245 ITZ524243:IUA524245 IKD524243:IKE524245 IAH524243:IAI524245 HQL524243:HQM524245 HGP524243:HGQ524245 GWT524243:GWU524245 GMX524243:GMY524245 GDB524243:GDC524245 FTF524243:FTG524245 FJJ524243:FJK524245 EZN524243:EZO524245 EPR524243:EPS524245 EFV524243:EFW524245 DVZ524243:DWA524245 DMD524243:DME524245 DCH524243:DCI524245 CSL524243:CSM524245 CIP524243:CIQ524245 BYT524243:BYU524245 BOX524243:BOY524245 BFB524243:BFC524245 AVF524243:AVG524245 ALJ524243:ALK524245 ABN524243:ABO524245 RR524243:RS524245 HV524243:HW524245 WUH458707:WUI458709 WKL458707:WKM458709 WAP458707:WAQ458709 VQT458707:VQU458709 VGX458707:VGY458709 UXB458707:UXC458709 UNF458707:UNG458709 UDJ458707:UDK458709 TTN458707:TTO458709 TJR458707:TJS458709 SZV458707:SZW458709 SPZ458707:SQA458709 SGD458707:SGE458709 RWH458707:RWI458709 RML458707:RMM458709 RCP458707:RCQ458709 QST458707:QSU458709 QIX458707:QIY458709 PZB458707:PZC458709 PPF458707:PPG458709 PFJ458707:PFK458709 OVN458707:OVO458709 OLR458707:OLS458709 OBV458707:OBW458709 NRZ458707:NSA458709 NID458707:NIE458709 MYH458707:MYI458709 MOL458707:MOM458709 MEP458707:MEQ458709 LUT458707:LUU458709 LKX458707:LKY458709 LBB458707:LBC458709 KRF458707:KRG458709 KHJ458707:KHK458709 JXN458707:JXO458709 JNR458707:JNS458709 JDV458707:JDW458709 ITZ458707:IUA458709 IKD458707:IKE458709 IAH458707:IAI458709 HQL458707:HQM458709 HGP458707:HGQ458709 GWT458707:GWU458709 GMX458707:GMY458709 GDB458707:GDC458709 FTF458707:FTG458709 FJJ458707:FJK458709 EZN458707:EZO458709 EPR458707:EPS458709 EFV458707:EFW458709 DVZ458707:DWA458709 DMD458707:DME458709 DCH458707:DCI458709 CSL458707:CSM458709 CIP458707:CIQ458709 BYT458707:BYU458709 BOX458707:BOY458709 BFB458707:BFC458709 AVF458707:AVG458709 ALJ458707:ALK458709 ABN458707:ABO458709 RR458707:RS458709 HV458707:HW458709 WUH393171:WUI393173 WKL393171:WKM393173 WAP393171:WAQ393173 VQT393171:VQU393173 VGX393171:VGY393173 UXB393171:UXC393173 UNF393171:UNG393173 UDJ393171:UDK393173 TTN393171:TTO393173 TJR393171:TJS393173 SZV393171:SZW393173 SPZ393171:SQA393173 SGD393171:SGE393173 RWH393171:RWI393173 RML393171:RMM393173 RCP393171:RCQ393173 QST393171:QSU393173 QIX393171:QIY393173 PZB393171:PZC393173 PPF393171:PPG393173 PFJ393171:PFK393173 OVN393171:OVO393173 OLR393171:OLS393173 OBV393171:OBW393173 NRZ393171:NSA393173 NID393171:NIE393173 MYH393171:MYI393173 MOL393171:MOM393173 MEP393171:MEQ393173 LUT393171:LUU393173 LKX393171:LKY393173 LBB393171:LBC393173 KRF393171:KRG393173 KHJ393171:KHK393173 JXN393171:JXO393173 JNR393171:JNS393173 JDV393171:JDW393173 ITZ393171:IUA393173 IKD393171:IKE393173 IAH393171:IAI393173 HQL393171:HQM393173 HGP393171:HGQ393173 GWT393171:GWU393173 GMX393171:GMY393173 GDB393171:GDC393173 FTF393171:FTG393173 FJJ393171:FJK393173 EZN393171:EZO393173 EPR393171:EPS393173 EFV393171:EFW393173 DVZ393171:DWA393173 DMD393171:DME393173 DCH393171:DCI393173 CSL393171:CSM393173 CIP393171:CIQ393173 BYT393171:BYU393173 BOX393171:BOY393173 BFB393171:BFC393173 AVF393171:AVG393173 ALJ393171:ALK393173 ABN393171:ABO393173 RR393171:RS393173 HV393171:HW393173 WUH327635:WUI327637 WKL327635:WKM327637 WAP327635:WAQ327637 VQT327635:VQU327637 VGX327635:VGY327637 UXB327635:UXC327637 UNF327635:UNG327637 UDJ327635:UDK327637 TTN327635:TTO327637 TJR327635:TJS327637 SZV327635:SZW327637 SPZ327635:SQA327637 SGD327635:SGE327637 RWH327635:RWI327637 RML327635:RMM327637 RCP327635:RCQ327637 QST327635:QSU327637 QIX327635:QIY327637 PZB327635:PZC327637 PPF327635:PPG327637 PFJ327635:PFK327637 OVN327635:OVO327637 OLR327635:OLS327637 OBV327635:OBW327637 NRZ327635:NSA327637 NID327635:NIE327637 MYH327635:MYI327637 MOL327635:MOM327637 MEP327635:MEQ327637 LUT327635:LUU327637 LKX327635:LKY327637 LBB327635:LBC327637 KRF327635:KRG327637 KHJ327635:KHK327637 JXN327635:JXO327637 JNR327635:JNS327637 JDV327635:JDW327637 ITZ327635:IUA327637 IKD327635:IKE327637 IAH327635:IAI327637 HQL327635:HQM327637 HGP327635:HGQ327637 GWT327635:GWU327637 GMX327635:GMY327637 GDB327635:GDC327637 FTF327635:FTG327637 FJJ327635:FJK327637 EZN327635:EZO327637 EPR327635:EPS327637 EFV327635:EFW327637 DVZ327635:DWA327637 DMD327635:DME327637 DCH327635:DCI327637 CSL327635:CSM327637 CIP327635:CIQ327637 BYT327635:BYU327637 BOX327635:BOY327637 BFB327635:BFC327637 AVF327635:AVG327637 ALJ327635:ALK327637 ABN327635:ABO327637 RR327635:RS327637 HV327635:HW327637 WUH262099:WUI262101 WKL262099:WKM262101 WAP262099:WAQ262101 VQT262099:VQU262101 VGX262099:VGY262101 UXB262099:UXC262101 UNF262099:UNG262101 UDJ262099:UDK262101 TTN262099:TTO262101 TJR262099:TJS262101 SZV262099:SZW262101 SPZ262099:SQA262101 SGD262099:SGE262101 RWH262099:RWI262101 RML262099:RMM262101 RCP262099:RCQ262101 QST262099:QSU262101 QIX262099:QIY262101 PZB262099:PZC262101 PPF262099:PPG262101 PFJ262099:PFK262101 OVN262099:OVO262101 OLR262099:OLS262101 OBV262099:OBW262101 NRZ262099:NSA262101 NID262099:NIE262101 MYH262099:MYI262101 MOL262099:MOM262101 MEP262099:MEQ262101 LUT262099:LUU262101 LKX262099:LKY262101 LBB262099:LBC262101 KRF262099:KRG262101 KHJ262099:KHK262101 JXN262099:JXO262101 JNR262099:JNS262101 JDV262099:JDW262101 ITZ262099:IUA262101 IKD262099:IKE262101 IAH262099:IAI262101 HQL262099:HQM262101 HGP262099:HGQ262101 GWT262099:GWU262101 GMX262099:GMY262101 GDB262099:GDC262101 FTF262099:FTG262101 FJJ262099:FJK262101 EZN262099:EZO262101 EPR262099:EPS262101 EFV262099:EFW262101 DVZ262099:DWA262101 DMD262099:DME262101 DCH262099:DCI262101 CSL262099:CSM262101 CIP262099:CIQ262101 BYT262099:BYU262101 BOX262099:BOY262101 BFB262099:BFC262101 AVF262099:AVG262101 ALJ262099:ALK262101 ABN262099:ABO262101 RR262099:RS262101 HV262099:HW262101 WUH196563:WUI196565 WKL196563:WKM196565 WAP196563:WAQ196565 VQT196563:VQU196565 VGX196563:VGY196565 UXB196563:UXC196565 UNF196563:UNG196565 UDJ196563:UDK196565 TTN196563:TTO196565 TJR196563:TJS196565 SZV196563:SZW196565 SPZ196563:SQA196565 SGD196563:SGE196565 RWH196563:RWI196565 RML196563:RMM196565 RCP196563:RCQ196565 QST196563:QSU196565 QIX196563:QIY196565 PZB196563:PZC196565 PPF196563:PPG196565 PFJ196563:PFK196565 OVN196563:OVO196565 OLR196563:OLS196565 OBV196563:OBW196565 NRZ196563:NSA196565 NID196563:NIE196565 MYH196563:MYI196565 MOL196563:MOM196565 MEP196563:MEQ196565 LUT196563:LUU196565 LKX196563:LKY196565 LBB196563:LBC196565 KRF196563:KRG196565 KHJ196563:KHK196565 JXN196563:JXO196565 JNR196563:JNS196565 JDV196563:JDW196565 ITZ196563:IUA196565 IKD196563:IKE196565 IAH196563:IAI196565 HQL196563:HQM196565 HGP196563:HGQ196565 GWT196563:GWU196565 GMX196563:GMY196565 GDB196563:GDC196565 FTF196563:FTG196565 FJJ196563:FJK196565 EZN196563:EZO196565 EPR196563:EPS196565 EFV196563:EFW196565 DVZ196563:DWA196565 DMD196563:DME196565 DCH196563:DCI196565 CSL196563:CSM196565 CIP196563:CIQ196565 BYT196563:BYU196565 BOX196563:BOY196565 BFB196563:BFC196565 AVF196563:AVG196565 ALJ196563:ALK196565 ABN196563:ABO196565 RR196563:RS196565 HV196563:HW196565 WUH131027:WUI131029 WKL131027:WKM131029 WAP131027:WAQ131029 VQT131027:VQU131029 VGX131027:VGY131029 UXB131027:UXC131029 UNF131027:UNG131029 UDJ131027:UDK131029 TTN131027:TTO131029 TJR131027:TJS131029 SZV131027:SZW131029 SPZ131027:SQA131029 SGD131027:SGE131029 RWH131027:RWI131029 RML131027:RMM131029 RCP131027:RCQ131029 QST131027:QSU131029 QIX131027:QIY131029 PZB131027:PZC131029 PPF131027:PPG131029 PFJ131027:PFK131029 OVN131027:OVO131029 OLR131027:OLS131029 OBV131027:OBW131029 NRZ131027:NSA131029 NID131027:NIE131029 MYH131027:MYI131029 MOL131027:MOM131029 MEP131027:MEQ131029 LUT131027:LUU131029 LKX131027:LKY131029 LBB131027:LBC131029 KRF131027:KRG131029 KHJ131027:KHK131029 JXN131027:JXO131029 JNR131027:JNS131029 JDV131027:JDW131029 ITZ131027:IUA131029 IKD131027:IKE131029 IAH131027:IAI131029 HQL131027:HQM131029 HGP131027:HGQ131029 GWT131027:GWU131029 GMX131027:GMY131029 GDB131027:GDC131029 FTF131027:FTG131029 FJJ131027:FJK131029 EZN131027:EZO131029 EPR131027:EPS131029 EFV131027:EFW131029 DVZ131027:DWA131029 DMD131027:DME131029 DCH131027:DCI131029 CSL131027:CSM131029 CIP131027:CIQ131029 BYT131027:BYU131029 BOX131027:BOY131029 BFB131027:BFC131029 AVF131027:AVG131029 ALJ131027:ALK131029 ABN131027:ABO131029 RR131027:RS131029 HV131027:HW131029 WUH65491:WUI65493 WKL65491:WKM65493 WAP65491:WAQ65493 VQT65491:VQU65493 VGX65491:VGY65493 UXB65491:UXC65493 UNF65491:UNG65493 UDJ65491:UDK65493 TTN65491:TTO65493 TJR65491:TJS65493 SZV65491:SZW65493 SPZ65491:SQA65493 SGD65491:SGE65493 RWH65491:RWI65493 RML65491:RMM65493 RCP65491:RCQ65493 QST65491:QSU65493 QIX65491:QIY65493 PZB65491:PZC65493 PPF65491:PPG65493 PFJ65491:PFK65493 OVN65491:OVO65493 OLR65491:OLS65493 OBV65491:OBW65493 NRZ65491:NSA65493 NID65491:NIE65493 MYH65491:MYI65493 MOL65491:MOM65493 MEP65491:MEQ65493 LUT65491:LUU65493 LKX65491:LKY65493 LBB65491:LBC65493 KRF65491:KRG65493 KHJ65491:KHK65493 JXN65491:JXO65493 JNR65491:JNS65493 JDV65491:JDW65493 ITZ65491:IUA65493 IKD65491:IKE65493 IAH65491:IAI65493 HQL65491:HQM65493 HGP65491:HGQ65493 GWT65491:GWU65493 GMX65491:GMY65493 GDB65491:GDC65493 FTF65491:FTG65493 FJJ65491:FJK65493 EZN65491:EZO65493 EPR65491:EPS65493 EFV65491:EFW65493 DVZ65491:DWA65493 DMD65491:DME65493 DCH65491:DCI65493 CSL65491:CSM65493 CIP65491:CIQ65493 BYT65491:BYU65493 BOX65491:BOY65493 BFB65491:BFC65493 AVF65491:AVG65493 ALJ65491:ALK65493 ABN65491:ABO65493 RR65491:RS65493 HV65491:HW65493 WUF982994:WUF982997 WKJ982994:WKJ982997 WAN982994:WAN982997 VQR982994:VQR982997 VGV982994:VGV982997 UWZ982994:UWZ982997 UND982994:UND982997 UDH982994:UDH982997 TTL982994:TTL982997 TJP982994:TJP982997 SZT982994:SZT982997 SPX982994:SPX982997 SGB982994:SGB982997 RWF982994:RWF982997 RMJ982994:RMJ982997 RCN982994:RCN982997 QSR982994:QSR982997 QIV982994:QIV982997 PYZ982994:PYZ982997 PPD982994:PPD982997 PFH982994:PFH982997 OVL982994:OVL982997 OLP982994:OLP982997 OBT982994:OBT982997 NRX982994:NRX982997 NIB982994:NIB982997 MYF982994:MYF982997 MOJ982994:MOJ982997 MEN982994:MEN982997 LUR982994:LUR982997 LKV982994:LKV982997 LAZ982994:LAZ982997 KRD982994:KRD982997 KHH982994:KHH982997 JXL982994:JXL982997 JNP982994:JNP982997 JDT982994:JDT982997 ITX982994:ITX982997 IKB982994:IKB982997 IAF982994:IAF982997 HQJ982994:HQJ982997 HGN982994:HGN982997 GWR982994:GWR982997 GMV982994:GMV982997 GCZ982994:GCZ982997 FTD982994:FTD982997 FJH982994:FJH982997 EZL982994:EZL982997 EPP982994:EPP982997 EFT982994:EFT982997 DVX982994:DVX982997 DMB982994:DMB982997 DCF982994:DCF982997 CSJ982994:CSJ982997 CIN982994:CIN982997 BYR982994:BYR982997 BOV982994:BOV982997 BEZ982994:BEZ982997 AVD982994:AVD982997 ALH982994:ALH982997 ABL982994:ABL982997 RP982994:RP982997 HT982994:HT982997 WUF917458:WUF917461 WKJ917458:WKJ917461 WAN917458:WAN917461 VQR917458:VQR917461 VGV917458:VGV917461 UWZ917458:UWZ917461 UND917458:UND917461 UDH917458:UDH917461 TTL917458:TTL917461 TJP917458:TJP917461 SZT917458:SZT917461 SPX917458:SPX917461 SGB917458:SGB917461 RWF917458:RWF917461 RMJ917458:RMJ917461 RCN917458:RCN917461 QSR917458:QSR917461 QIV917458:QIV917461 PYZ917458:PYZ917461 PPD917458:PPD917461 PFH917458:PFH917461 OVL917458:OVL917461 OLP917458:OLP917461 OBT917458:OBT917461 NRX917458:NRX917461 NIB917458:NIB917461 MYF917458:MYF917461 MOJ917458:MOJ917461 MEN917458:MEN917461 LUR917458:LUR917461 LKV917458:LKV917461 LAZ917458:LAZ917461 KRD917458:KRD917461 KHH917458:KHH917461 JXL917458:JXL917461 JNP917458:JNP917461 JDT917458:JDT917461 ITX917458:ITX917461 IKB917458:IKB917461 IAF917458:IAF917461 HQJ917458:HQJ917461 HGN917458:HGN917461 GWR917458:GWR917461 GMV917458:GMV917461 GCZ917458:GCZ917461 FTD917458:FTD917461 FJH917458:FJH917461 EZL917458:EZL917461 EPP917458:EPP917461 EFT917458:EFT917461 DVX917458:DVX917461 DMB917458:DMB917461 DCF917458:DCF917461 CSJ917458:CSJ917461 CIN917458:CIN917461 BYR917458:BYR917461 BOV917458:BOV917461 BEZ917458:BEZ917461 AVD917458:AVD917461 ALH917458:ALH917461 ABL917458:ABL917461 RP917458:RP917461 HT917458:HT917461 WUF851922:WUF851925 WKJ851922:WKJ851925 WAN851922:WAN851925 VQR851922:VQR851925 VGV851922:VGV851925 UWZ851922:UWZ851925 UND851922:UND851925 UDH851922:UDH851925 TTL851922:TTL851925 TJP851922:TJP851925 SZT851922:SZT851925 SPX851922:SPX851925 SGB851922:SGB851925 RWF851922:RWF851925 RMJ851922:RMJ851925 RCN851922:RCN851925 QSR851922:QSR851925 QIV851922:QIV851925 PYZ851922:PYZ851925 PPD851922:PPD851925 PFH851922:PFH851925 OVL851922:OVL851925 OLP851922:OLP851925 OBT851922:OBT851925 NRX851922:NRX851925 NIB851922:NIB851925 MYF851922:MYF851925 MOJ851922:MOJ851925 MEN851922:MEN851925 LUR851922:LUR851925 LKV851922:LKV851925 LAZ851922:LAZ851925 KRD851922:KRD851925 KHH851922:KHH851925 JXL851922:JXL851925 JNP851922:JNP851925 JDT851922:JDT851925 ITX851922:ITX851925 IKB851922:IKB851925 IAF851922:IAF851925 HQJ851922:HQJ851925 HGN851922:HGN851925 GWR851922:GWR851925 GMV851922:GMV851925 GCZ851922:GCZ851925 FTD851922:FTD851925 FJH851922:FJH851925 EZL851922:EZL851925 EPP851922:EPP851925 EFT851922:EFT851925 DVX851922:DVX851925 DMB851922:DMB851925 DCF851922:DCF851925 CSJ851922:CSJ851925 CIN851922:CIN851925 BYR851922:BYR851925 BOV851922:BOV851925 BEZ851922:BEZ851925 AVD851922:AVD851925 ALH851922:ALH851925 ABL851922:ABL851925 RP851922:RP851925 HT851922:HT851925 WUF786386:WUF786389 WKJ786386:WKJ786389 WAN786386:WAN786389 VQR786386:VQR786389 VGV786386:VGV786389 UWZ786386:UWZ786389 UND786386:UND786389 UDH786386:UDH786389 TTL786386:TTL786389 TJP786386:TJP786389 SZT786386:SZT786389 SPX786386:SPX786389 SGB786386:SGB786389 RWF786386:RWF786389 RMJ786386:RMJ786389 RCN786386:RCN786389 QSR786386:QSR786389 QIV786386:QIV786389 PYZ786386:PYZ786389 PPD786386:PPD786389 PFH786386:PFH786389 OVL786386:OVL786389 OLP786386:OLP786389 OBT786386:OBT786389 NRX786386:NRX786389 NIB786386:NIB786389 MYF786386:MYF786389 MOJ786386:MOJ786389 MEN786386:MEN786389 LUR786386:LUR786389 LKV786386:LKV786389 LAZ786386:LAZ786389 KRD786386:KRD786389 KHH786386:KHH786389 JXL786386:JXL786389 JNP786386:JNP786389 JDT786386:JDT786389 ITX786386:ITX786389 IKB786386:IKB786389 IAF786386:IAF786389 HQJ786386:HQJ786389 HGN786386:HGN786389 GWR786386:GWR786389 GMV786386:GMV786389 GCZ786386:GCZ786389 FTD786386:FTD786389 FJH786386:FJH786389 EZL786386:EZL786389 EPP786386:EPP786389 EFT786386:EFT786389 DVX786386:DVX786389 DMB786386:DMB786389 DCF786386:DCF786389 CSJ786386:CSJ786389 CIN786386:CIN786389 BYR786386:BYR786389 BOV786386:BOV786389 BEZ786386:BEZ786389 AVD786386:AVD786389 ALH786386:ALH786389 ABL786386:ABL786389 RP786386:RP786389 HT786386:HT786389 WUF720850:WUF720853 WKJ720850:WKJ720853 WAN720850:WAN720853 VQR720850:VQR720853 VGV720850:VGV720853 UWZ720850:UWZ720853 UND720850:UND720853 UDH720850:UDH720853 TTL720850:TTL720853 TJP720850:TJP720853 SZT720850:SZT720853 SPX720850:SPX720853 SGB720850:SGB720853 RWF720850:RWF720853 RMJ720850:RMJ720853 RCN720850:RCN720853 QSR720850:QSR720853 QIV720850:QIV720853 PYZ720850:PYZ720853 PPD720850:PPD720853 PFH720850:PFH720853 OVL720850:OVL720853 OLP720850:OLP720853 OBT720850:OBT720853 NRX720850:NRX720853 NIB720850:NIB720853 MYF720850:MYF720853 MOJ720850:MOJ720853 MEN720850:MEN720853 LUR720850:LUR720853 LKV720850:LKV720853 LAZ720850:LAZ720853 KRD720850:KRD720853 KHH720850:KHH720853 JXL720850:JXL720853 JNP720850:JNP720853 JDT720850:JDT720853 ITX720850:ITX720853 IKB720850:IKB720853 IAF720850:IAF720853 HQJ720850:HQJ720853 HGN720850:HGN720853 GWR720850:GWR720853 GMV720850:GMV720853 GCZ720850:GCZ720853 FTD720850:FTD720853 FJH720850:FJH720853 EZL720850:EZL720853 EPP720850:EPP720853 EFT720850:EFT720853 DVX720850:DVX720853 DMB720850:DMB720853 DCF720850:DCF720853 CSJ720850:CSJ720853 CIN720850:CIN720853 BYR720850:BYR720853 BOV720850:BOV720853 BEZ720850:BEZ720853 AVD720850:AVD720853 ALH720850:ALH720853 ABL720850:ABL720853 RP720850:RP720853 HT720850:HT720853 WUF655314:WUF655317 WKJ655314:WKJ655317 WAN655314:WAN655317 VQR655314:VQR655317 VGV655314:VGV655317 UWZ655314:UWZ655317 UND655314:UND655317 UDH655314:UDH655317 TTL655314:TTL655317 TJP655314:TJP655317 SZT655314:SZT655317 SPX655314:SPX655317 SGB655314:SGB655317 RWF655314:RWF655317 RMJ655314:RMJ655317 RCN655314:RCN655317 QSR655314:QSR655317 QIV655314:QIV655317 PYZ655314:PYZ655317 PPD655314:PPD655317 PFH655314:PFH655317 OVL655314:OVL655317 OLP655314:OLP655317 OBT655314:OBT655317 NRX655314:NRX655317 NIB655314:NIB655317 MYF655314:MYF655317 MOJ655314:MOJ655317 MEN655314:MEN655317 LUR655314:LUR655317 LKV655314:LKV655317 LAZ655314:LAZ655317 KRD655314:KRD655317 KHH655314:KHH655317 JXL655314:JXL655317 JNP655314:JNP655317 JDT655314:JDT655317 ITX655314:ITX655317 IKB655314:IKB655317 IAF655314:IAF655317 HQJ655314:HQJ655317 HGN655314:HGN655317 GWR655314:GWR655317 GMV655314:GMV655317 GCZ655314:GCZ655317 FTD655314:FTD655317 FJH655314:FJH655317 EZL655314:EZL655317 EPP655314:EPP655317 EFT655314:EFT655317 DVX655314:DVX655317 DMB655314:DMB655317 DCF655314:DCF655317 CSJ655314:CSJ655317 CIN655314:CIN655317 BYR655314:BYR655317 BOV655314:BOV655317 BEZ655314:BEZ655317 AVD655314:AVD655317 ALH655314:ALH655317 ABL655314:ABL655317 RP655314:RP655317 HT655314:HT655317 WUF589778:WUF589781 WKJ589778:WKJ589781 WAN589778:WAN589781 VQR589778:VQR589781 VGV589778:VGV589781 UWZ589778:UWZ589781 UND589778:UND589781 UDH589778:UDH589781 TTL589778:TTL589781 TJP589778:TJP589781 SZT589778:SZT589781 SPX589778:SPX589781 SGB589778:SGB589781 RWF589778:RWF589781 RMJ589778:RMJ589781 RCN589778:RCN589781 QSR589778:QSR589781 QIV589778:QIV589781 PYZ589778:PYZ589781 PPD589778:PPD589781 PFH589778:PFH589781 OVL589778:OVL589781 OLP589778:OLP589781 OBT589778:OBT589781 NRX589778:NRX589781 NIB589778:NIB589781 MYF589778:MYF589781 MOJ589778:MOJ589781 MEN589778:MEN589781 LUR589778:LUR589781 LKV589778:LKV589781 LAZ589778:LAZ589781 KRD589778:KRD589781 KHH589778:KHH589781 JXL589778:JXL589781 JNP589778:JNP589781 JDT589778:JDT589781 ITX589778:ITX589781 IKB589778:IKB589781 IAF589778:IAF589781 HQJ589778:HQJ589781 HGN589778:HGN589781 GWR589778:GWR589781 GMV589778:GMV589781 GCZ589778:GCZ589781 FTD589778:FTD589781 FJH589778:FJH589781 EZL589778:EZL589781 EPP589778:EPP589781 EFT589778:EFT589781 DVX589778:DVX589781 DMB589778:DMB589781 DCF589778:DCF589781 CSJ589778:CSJ589781 CIN589778:CIN589781 BYR589778:BYR589781 BOV589778:BOV589781 BEZ589778:BEZ589781 AVD589778:AVD589781 ALH589778:ALH589781 ABL589778:ABL589781 RP589778:RP589781 HT589778:HT589781 WUF524242:WUF524245 WKJ524242:WKJ524245 WAN524242:WAN524245 VQR524242:VQR524245 VGV524242:VGV524245 UWZ524242:UWZ524245 UND524242:UND524245 UDH524242:UDH524245 TTL524242:TTL524245 TJP524242:TJP524245 SZT524242:SZT524245 SPX524242:SPX524245 SGB524242:SGB524245 RWF524242:RWF524245 RMJ524242:RMJ524245 RCN524242:RCN524245 QSR524242:QSR524245 QIV524242:QIV524245 PYZ524242:PYZ524245 PPD524242:PPD524245 PFH524242:PFH524245 OVL524242:OVL524245 OLP524242:OLP524245 OBT524242:OBT524245 NRX524242:NRX524245 NIB524242:NIB524245 MYF524242:MYF524245 MOJ524242:MOJ524245 MEN524242:MEN524245 LUR524242:LUR524245 LKV524242:LKV524245 LAZ524242:LAZ524245 KRD524242:KRD524245 KHH524242:KHH524245 JXL524242:JXL524245 JNP524242:JNP524245 JDT524242:JDT524245 ITX524242:ITX524245 IKB524242:IKB524245 IAF524242:IAF524245 HQJ524242:HQJ524245 HGN524242:HGN524245 GWR524242:GWR524245 GMV524242:GMV524245 GCZ524242:GCZ524245 FTD524242:FTD524245 FJH524242:FJH524245 EZL524242:EZL524245 EPP524242:EPP524245 EFT524242:EFT524245 DVX524242:DVX524245 DMB524242:DMB524245 DCF524242:DCF524245 CSJ524242:CSJ524245 CIN524242:CIN524245 BYR524242:BYR524245 BOV524242:BOV524245 BEZ524242:BEZ524245 AVD524242:AVD524245 ALH524242:ALH524245 ABL524242:ABL524245 RP524242:RP524245 HT524242:HT524245 WUF458706:WUF458709 WKJ458706:WKJ458709 WAN458706:WAN458709 VQR458706:VQR458709 VGV458706:VGV458709 UWZ458706:UWZ458709 UND458706:UND458709 UDH458706:UDH458709 TTL458706:TTL458709 TJP458706:TJP458709 SZT458706:SZT458709 SPX458706:SPX458709 SGB458706:SGB458709 RWF458706:RWF458709 RMJ458706:RMJ458709 RCN458706:RCN458709 QSR458706:QSR458709 QIV458706:QIV458709 PYZ458706:PYZ458709 PPD458706:PPD458709 PFH458706:PFH458709 OVL458706:OVL458709 OLP458706:OLP458709 OBT458706:OBT458709 NRX458706:NRX458709 NIB458706:NIB458709 MYF458706:MYF458709 MOJ458706:MOJ458709 MEN458706:MEN458709 LUR458706:LUR458709 LKV458706:LKV458709 LAZ458706:LAZ458709 KRD458706:KRD458709 KHH458706:KHH458709 JXL458706:JXL458709 JNP458706:JNP458709 JDT458706:JDT458709 ITX458706:ITX458709 IKB458706:IKB458709 IAF458706:IAF458709 HQJ458706:HQJ458709 HGN458706:HGN458709 GWR458706:GWR458709 GMV458706:GMV458709 GCZ458706:GCZ458709 FTD458706:FTD458709 FJH458706:FJH458709 EZL458706:EZL458709 EPP458706:EPP458709 EFT458706:EFT458709 DVX458706:DVX458709 DMB458706:DMB458709 DCF458706:DCF458709 CSJ458706:CSJ458709 CIN458706:CIN458709 BYR458706:BYR458709 BOV458706:BOV458709 BEZ458706:BEZ458709 AVD458706:AVD458709 ALH458706:ALH458709 ABL458706:ABL458709 RP458706:RP458709 HT458706:HT458709 WUF393170:WUF393173 WKJ393170:WKJ393173 WAN393170:WAN393173 VQR393170:VQR393173 VGV393170:VGV393173 UWZ393170:UWZ393173 UND393170:UND393173 UDH393170:UDH393173 TTL393170:TTL393173 TJP393170:TJP393173 SZT393170:SZT393173 SPX393170:SPX393173 SGB393170:SGB393173 RWF393170:RWF393173 RMJ393170:RMJ393173 RCN393170:RCN393173 QSR393170:QSR393173 QIV393170:QIV393173 PYZ393170:PYZ393173 PPD393170:PPD393173 PFH393170:PFH393173 OVL393170:OVL393173 OLP393170:OLP393173 OBT393170:OBT393173 NRX393170:NRX393173 NIB393170:NIB393173 MYF393170:MYF393173 MOJ393170:MOJ393173 MEN393170:MEN393173 LUR393170:LUR393173 LKV393170:LKV393173 LAZ393170:LAZ393173 KRD393170:KRD393173 KHH393170:KHH393173 JXL393170:JXL393173 JNP393170:JNP393173 JDT393170:JDT393173 ITX393170:ITX393173 IKB393170:IKB393173 IAF393170:IAF393173 HQJ393170:HQJ393173 HGN393170:HGN393173 GWR393170:GWR393173 GMV393170:GMV393173 GCZ393170:GCZ393173 FTD393170:FTD393173 FJH393170:FJH393173 EZL393170:EZL393173 EPP393170:EPP393173 EFT393170:EFT393173 DVX393170:DVX393173 DMB393170:DMB393173 DCF393170:DCF393173 CSJ393170:CSJ393173 CIN393170:CIN393173 BYR393170:BYR393173 BOV393170:BOV393173 BEZ393170:BEZ393173 AVD393170:AVD393173 ALH393170:ALH393173 ABL393170:ABL393173 RP393170:RP393173 HT393170:HT393173 WUF327634:WUF327637 WKJ327634:WKJ327637 WAN327634:WAN327637 VQR327634:VQR327637 VGV327634:VGV327637 UWZ327634:UWZ327637 UND327634:UND327637 UDH327634:UDH327637 TTL327634:TTL327637 TJP327634:TJP327637 SZT327634:SZT327637 SPX327634:SPX327637 SGB327634:SGB327637 RWF327634:RWF327637 RMJ327634:RMJ327637 RCN327634:RCN327637 QSR327634:QSR327637 QIV327634:QIV327637 PYZ327634:PYZ327637 PPD327634:PPD327637 PFH327634:PFH327637 OVL327634:OVL327637 OLP327634:OLP327637 OBT327634:OBT327637 NRX327634:NRX327637 NIB327634:NIB327637 MYF327634:MYF327637 MOJ327634:MOJ327637 MEN327634:MEN327637 LUR327634:LUR327637 LKV327634:LKV327637 LAZ327634:LAZ327637 KRD327634:KRD327637 KHH327634:KHH327637 JXL327634:JXL327637 JNP327634:JNP327637 JDT327634:JDT327637 ITX327634:ITX327637 IKB327634:IKB327637 IAF327634:IAF327637 HQJ327634:HQJ327637 HGN327634:HGN327637 GWR327634:GWR327637 GMV327634:GMV327637 GCZ327634:GCZ327637 FTD327634:FTD327637 FJH327634:FJH327637 EZL327634:EZL327637 EPP327634:EPP327637 EFT327634:EFT327637 DVX327634:DVX327637 DMB327634:DMB327637 DCF327634:DCF327637 CSJ327634:CSJ327637 CIN327634:CIN327637 BYR327634:BYR327637 BOV327634:BOV327637 BEZ327634:BEZ327637 AVD327634:AVD327637 ALH327634:ALH327637 ABL327634:ABL327637 RP327634:RP327637 HT327634:HT327637 WUF262098:WUF262101 WKJ262098:WKJ262101 WAN262098:WAN262101 VQR262098:VQR262101 VGV262098:VGV262101 UWZ262098:UWZ262101 UND262098:UND262101 UDH262098:UDH262101 TTL262098:TTL262101 TJP262098:TJP262101 SZT262098:SZT262101 SPX262098:SPX262101 SGB262098:SGB262101 RWF262098:RWF262101 RMJ262098:RMJ262101 RCN262098:RCN262101 QSR262098:QSR262101 QIV262098:QIV262101 PYZ262098:PYZ262101 PPD262098:PPD262101 PFH262098:PFH262101 OVL262098:OVL262101 OLP262098:OLP262101 OBT262098:OBT262101 NRX262098:NRX262101 NIB262098:NIB262101 MYF262098:MYF262101 MOJ262098:MOJ262101 MEN262098:MEN262101 LUR262098:LUR262101 LKV262098:LKV262101 LAZ262098:LAZ262101 KRD262098:KRD262101 KHH262098:KHH262101 JXL262098:JXL262101 JNP262098:JNP262101 JDT262098:JDT262101 ITX262098:ITX262101 IKB262098:IKB262101 IAF262098:IAF262101 HQJ262098:HQJ262101 HGN262098:HGN262101 GWR262098:GWR262101 GMV262098:GMV262101 GCZ262098:GCZ262101 FTD262098:FTD262101 FJH262098:FJH262101 EZL262098:EZL262101 EPP262098:EPP262101 EFT262098:EFT262101 DVX262098:DVX262101 DMB262098:DMB262101 DCF262098:DCF262101 CSJ262098:CSJ262101 CIN262098:CIN262101 BYR262098:BYR262101 BOV262098:BOV262101 BEZ262098:BEZ262101 AVD262098:AVD262101 ALH262098:ALH262101 ABL262098:ABL262101 RP262098:RP262101 HT262098:HT262101 WUF196562:WUF196565 WKJ196562:WKJ196565 WAN196562:WAN196565 VQR196562:VQR196565 VGV196562:VGV196565 UWZ196562:UWZ196565 UND196562:UND196565 UDH196562:UDH196565 TTL196562:TTL196565 TJP196562:TJP196565 SZT196562:SZT196565 SPX196562:SPX196565 SGB196562:SGB196565 RWF196562:RWF196565 RMJ196562:RMJ196565 RCN196562:RCN196565 QSR196562:QSR196565 QIV196562:QIV196565 PYZ196562:PYZ196565 PPD196562:PPD196565 PFH196562:PFH196565 OVL196562:OVL196565 OLP196562:OLP196565 OBT196562:OBT196565 NRX196562:NRX196565 NIB196562:NIB196565 MYF196562:MYF196565 MOJ196562:MOJ196565 MEN196562:MEN196565 LUR196562:LUR196565 LKV196562:LKV196565 LAZ196562:LAZ196565 KRD196562:KRD196565 KHH196562:KHH196565 JXL196562:JXL196565 JNP196562:JNP196565 JDT196562:JDT196565 ITX196562:ITX196565 IKB196562:IKB196565 IAF196562:IAF196565 HQJ196562:HQJ196565 HGN196562:HGN196565 GWR196562:GWR196565 GMV196562:GMV196565 GCZ196562:GCZ196565 FTD196562:FTD196565 FJH196562:FJH196565 EZL196562:EZL196565 EPP196562:EPP196565 EFT196562:EFT196565 DVX196562:DVX196565 DMB196562:DMB196565 DCF196562:DCF196565 CSJ196562:CSJ196565 CIN196562:CIN196565 BYR196562:BYR196565 BOV196562:BOV196565 BEZ196562:BEZ196565 AVD196562:AVD196565 ALH196562:ALH196565 ABL196562:ABL196565 RP196562:RP196565 HT196562:HT196565 WUF131026:WUF131029 WKJ131026:WKJ131029 WAN131026:WAN131029 VQR131026:VQR131029 VGV131026:VGV131029 UWZ131026:UWZ131029 UND131026:UND131029 UDH131026:UDH131029 TTL131026:TTL131029 TJP131026:TJP131029 SZT131026:SZT131029 SPX131026:SPX131029 SGB131026:SGB131029 RWF131026:RWF131029 RMJ131026:RMJ131029 RCN131026:RCN131029 QSR131026:QSR131029 QIV131026:QIV131029 PYZ131026:PYZ131029 PPD131026:PPD131029 PFH131026:PFH131029 OVL131026:OVL131029 OLP131026:OLP131029 OBT131026:OBT131029 NRX131026:NRX131029 NIB131026:NIB131029 MYF131026:MYF131029 MOJ131026:MOJ131029 MEN131026:MEN131029 LUR131026:LUR131029 LKV131026:LKV131029 LAZ131026:LAZ131029 KRD131026:KRD131029 KHH131026:KHH131029 JXL131026:JXL131029 JNP131026:JNP131029 JDT131026:JDT131029 ITX131026:ITX131029 IKB131026:IKB131029 IAF131026:IAF131029 HQJ131026:HQJ131029 HGN131026:HGN131029 GWR131026:GWR131029 GMV131026:GMV131029 GCZ131026:GCZ131029 FTD131026:FTD131029 FJH131026:FJH131029 EZL131026:EZL131029 EPP131026:EPP131029 EFT131026:EFT131029 DVX131026:DVX131029 DMB131026:DMB131029 DCF131026:DCF131029 CSJ131026:CSJ131029 CIN131026:CIN131029 BYR131026:BYR131029 BOV131026:BOV131029 BEZ131026:BEZ131029 AVD131026:AVD131029 ALH131026:ALH131029 ABL131026:ABL131029 RP131026:RP131029 HT131026:HT131029 WUF65490:WUF65493 WKJ65490:WKJ65493 WAN65490:WAN65493 VQR65490:VQR65493 VGV65490:VGV65493 UWZ65490:UWZ65493 UND65490:UND65493 UDH65490:UDH65493 TTL65490:TTL65493 TJP65490:TJP65493 SZT65490:SZT65493 SPX65490:SPX65493 SGB65490:SGB65493 RWF65490:RWF65493 RMJ65490:RMJ65493 RCN65490:RCN65493 QSR65490:QSR65493 QIV65490:QIV65493 PYZ65490:PYZ65493 PPD65490:PPD65493 PFH65490:PFH65493 OVL65490:OVL65493 OLP65490:OLP65493 OBT65490:OBT65493 NRX65490:NRX65493 NIB65490:NIB65493 MYF65490:MYF65493 MOJ65490:MOJ65493 MEN65490:MEN65493 LUR65490:LUR65493 LKV65490:LKV65493 LAZ65490:LAZ65493 KRD65490:KRD65493 KHH65490:KHH65493 JXL65490:JXL65493 JNP65490:JNP65493 JDT65490:JDT65493 ITX65490:ITX65493 IKB65490:IKB65493 IAF65490:IAF65493 HQJ65490:HQJ65493 HGN65490:HGN65493 GWR65490:GWR65493 GMV65490:GMV65493 GCZ65490:GCZ65493 FTD65490:FTD65493 FJH65490:FJH65493 EZL65490:EZL65493 EPP65490:EPP65493 EFT65490:EFT65493 DVX65490:DVX65493 DMB65490:DMB65493 DCF65490:DCF65493 CSJ65490:CSJ65493 CIN65490:CIN65493 BYR65490:BYR65493 BOV65490:BOV65493 BEZ65490:BEZ65493 AVD65490:AVD65493 ALH65490:ALH65493 ABL65490:ABL65493 RP65490:RP65493 HT65490:HT65493 WUC982999:WUD983001 WKG982999:WKH983001 WAK982999:WAL983001 VQO982999:VQP983001 VGS982999:VGT983001 UWW982999:UWX983001 UNA982999:UNB983001 UDE982999:UDF983001 TTI982999:TTJ983001 TJM982999:TJN983001 SZQ982999:SZR983001 SPU982999:SPV983001 SFY982999:SFZ983001 RWC982999:RWD983001 RMG982999:RMH983001 RCK982999:RCL983001 QSO982999:QSP983001 QIS982999:QIT983001 PYW982999:PYX983001 PPA982999:PPB983001 PFE982999:PFF983001 OVI982999:OVJ983001 OLM982999:OLN983001 OBQ982999:OBR983001 NRU982999:NRV983001 NHY982999:NHZ983001 MYC982999:MYD983001 MOG982999:MOH983001 MEK982999:MEL983001 LUO982999:LUP983001 LKS982999:LKT983001 LAW982999:LAX983001 KRA982999:KRB983001 KHE982999:KHF983001 JXI982999:JXJ983001 JNM982999:JNN983001 JDQ982999:JDR983001 ITU982999:ITV983001 IJY982999:IJZ983001 IAC982999:IAD983001 HQG982999:HQH983001 HGK982999:HGL983001 GWO982999:GWP983001 GMS982999:GMT983001 GCW982999:GCX983001 FTA982999:FTB983001 FJE982999:FJF983001 EZI982999:EZJ983001 EPM982999:EPN983001 EFQ982999:EFR983001 DVU982999:DVV983001 DLY982999:DLZ983001 DCC982999:DCD983001 CSG982999:CSH983001 CIK982999:CIL983001 BYO982999:BYP983001 BOS982999:BOT983001 BEW982999:BEX983001 AVA982999:AVB983001 ALE982999:ALF983001 ABI982999:ABJ983001 RM982999:RN983001 HQ982999:HR983001 WUC917463:WUD917465 WKG917463:WKH917465 WAK917463:WAL917465 VQO917463:VQP917465 VGS917463:VGT917465 UWW917463:UWX917465 UNA917463:UNB917465 UDE917463:UDF917465 TTI917463:TTJ917465 TJM917463:TJN917465 SZQ917463:SZR917465 SPU917463:SPV917465 SFY917463:SFZ917465 RWC917463:RWD917465 RMG917463:RMH917465 RCK917463:RCL917465 QSO917463:QSP917465 QIS917463:QIT917465 PYW917463:PYX917465 PPA917463:PPB917465 PFE917463:PFF917465 OVI917463:OVJ917465 OLM917463:OLN917465 OBQ917463:OBR917465 NRU917463:NRV917465 NHY917463:NHZ917465 MYC917463:MYD917465 MOG917463:MOH917465 MEK917463:MEL917465 LUO917463:LUP917465 LKS917463:LKT917465 LAW917463:LAX917465 KRA917463:KRB917465 KHE917463:KHF917465 JXI917463:JXJ917465 JNM917463:JNN917465 JDQ917463:JDR917465 ITU917463:ITV917465 IJY917463:IJZ917465 IAC917463:IAD917465 HQG917463:HQH917465 HGK917463:HGL917465 GWO917463:GWP917465 GMS917463:GMT917465 GCW917463:GCX917465 FTA917463:FTB917465 FJE917463:FJF917465 EZI917463:EZJ917465 EPM917463:EPN917465 EFQ917463:EFR917465 DVU917463:DVV917465 DLY917463:DLZ917465 DCC917463:DCD917465 CSG917463:CSH917465 CIK917463:CIL917465 BYO917463:BYP917465 BOS917463:BOT917465 BEW917463:BEX917465 AVA917463:AVB917465 ALE917463:ALF917465 ABI917463:ABJ917465 RM917463:RN917465 HQ917463:HR917465 WUC851927:WUD851929 WKG851927:WKH851929 WAK851927:WAL851929 VQO851927:VQP851929 VGS851927:VGT851929 UWW851927:UWX851929 UNA851927:UNB851929 UDE851927:UDF851929 TTI851927:TTJ851929 TJM851927:TJN851929 SZQ851927:SZR851929 SPU851927:SPV851929 SFY851927:SFZ851929 RWC851927:RWD851929 RMG851927:RMH851929 RCK851927:RCL851929 QSO851927:QSP851929 QIS851927:QIT851929 PYW851927:PYX851929 PPA851927:PPB851929 PFE851927:PFF851929 OVI851927:OVJ851929 OLM851927:OLN851929 OBQ851927:OBR851929 NRU851927:NRV851929 NHY851927:NHZ851929 MYC851927:MYD851929 MOG851927:MOH851929 MEK851927:MEL851929 LUO851927:LUP851929 LKS851927:LKT851929 LAW851927:LAX851929 KRA851927:KRB851929 KHE851927:KHF851929 JXI851927:JXJ851929 JNM851927:JNN851929 JDQ851927:JDR851929 ITU851927:ITV851929 IJY851927:IJZ851929 IAC851927:IAD851929 HQG851927:HQH851929 HGK851927:HGL851929 GWO851927:GWP851929 GMS851927:GMT851929 GCW851927:GCX851929 FTA851927:FTB851929 FJE851927:FJF851929 EZI851927:EZJ851929 EPM851927:EPN851929 EFQ851927:EFR851929 DVU851927:DVV851929 DLY851927:DLZ851929 DCC851927:DCD851929 CSG851927:CSH851929 CIK851927:CIL851929 BYO851927:BYP851929 BOS851927:BOT851929 BEW851927:BEX851929 AVA851927:AVB851929 ALE851927:ALF851929 ABI851927:ABJ851929 RM851927:RN851929 HQ851927:HR851929 WUC786391:WUD786393 WKG786391:WKH786393 WAK786391:WAL786393 VQO786391:VQP786393 VGS786391:VGT786393 UWW786391:UWX786393 UNA786391:UNB786393 UDE786391:UDF786393 TTI786391:TTJ786393 TJM786391:TJN786393 SZQ786391:SZR786393 SPU786391:SPV786393 SFY786391:SFZ786393 RWC786391:RWD786393 RMG786391:RMH786393 RCK786391:RCL786393 QSO786391:QSP786393 QIS786391:QIT786393 PYW786391:PYX786393 PPA786391:PPB786393 PFE786391:PFF786393 OVI786391:OVJ786393 OLM786391:OLN786393 OBQ786391:OBR786393 NRU786391:NRV786393 NHY786391:NHZ786393 MYC786391:MYD786393 MOG786391:MOH786393 MEK786391:MEL786393 LUO786391:LUP786393 LKS786391:LKT786393 LAW786391:LAX786393 KRA786391:KRB786393 KHE786391:KHF786393 JXI786391:JXJ786393 JNM786391:JNN786393 JDQ786391:JDR786393 ITU786391:ITV786393 IJY786391:IJZ786393 IAC786391:IAD786393 HQG786391:HQH786393 HGK786391:HGL786393 GWO786391:GWP786393 GMS786391:GMT786393 GCW786391:GCX786393 FTA786391:FTB786393 FJE786391:FJF786393 EZI786391:EZJ786393 EPM786391:EPN786393 EFQ786391:EFR786393 DVU786391:DVV786393 DLY786391:DLZ786393 DCC786391:DCD786393 CSG786391:CSH786393 CIK786391:CIL786393 BYO786391:BYP786393 BOS786391:BOT786393 BEW786391:BEX786393 AVA786391:AVB786393 ALE786391:ALF786393 ABI786391:ABJ786393 RM786391:RN786393 HQ786391:HR786393 WUC720855:WUD720857 WKG720855:WKH720857 WAK720855:WAL720857 VQO720855:VQP720857 VGS720855:VGT720857 UWW720855:UWX720857 UNA720855:UNB720857 UDE720855:UDF720857 TTI720855:TTJ720857 TJM720855:TJN720857 SZQ720855:SZR720857 SPU720855:SPV720857 SFY720855:SFZ720857 RWC720855:RWD720857 RMG720855:RMH720857 RCK720855:RCL720857 QSO720855:QSP720857 QIS720855:QIT720857 PYW720855:PYX720857 PPA720855:PPB720857 PFE720855:PFF720857 OVI720855:OVJ720857 OLM720855:OLN720857 OBQ720855:OBR720857 NRU720855:NRV720857 NHY720855:NHZ720857 MYC720855:MYD720857 MOG720855:MOH720857 MEK720855:MEL720857 LUO720855:LUP720857 LKS720855:LKT720857 LAW720855:LAX720857 KRA720855:KRB720857 KHE720855:KHF720857 JXI720855:JXJ720857 JNM720855:JNN720857 JDQ720855:JDR720857 ITU720855:ITV720857 IJY720855:IJZ720857 IAC720855:IAD720857 HQG720855:HQH720857 HGK720855:HGL720857 GWO720855:GWP720857 GMS720855:GMT720857 GCW720855:GCX720857 FTA720855:FTB720857 FJE720855:FJF720857 EZI720855:EZJ720857 EPM720855:EPN720857 EFQ720855:EFR720857 DVU720855:DVV720857 DLY720855:DLZ720857 DCC720855:DCD720857 CSG720855:CSH720857 CIK720855:CIL720857 BYO720855:BYP720857 BOS720855:BOT720857 BEW720855:BEX720857 AVA720855:AVB720857 ALE720855:ALF720857 ABI720855:ABJ720857 RM720855:RN720857 HQ720855:HR720857 WUC655319:WUD655321 WKG655319:WKH655321 WAK655319:WAL655321 VQO655319:VQP655321 VGS655319:VGT655321 UWW655319:UWX655321 UNA655319:UNB655321 UDE655319:UDF655321 TTI655319:TTJ655321 TJM655319:TJN655321 SZQ655319:SZR655321 SPU655319:SPV655321 SFY655319:SFZ655321 RWC655319:RWD655321 RMG655319:RMH655321 RCK655319:RCL655321 QSO655319:QSP655321 QIS655319:QIT655321 PYW655319:PYX655321 PPA655319:PPB655321 PFE655319:PFF655321 OVI655319:OVJ655321 OLM655319:OLN655321 OBQ655319:OBR655321 NRU655319:NRV655321 NHY655319:NHZ655321 MYC655319:MYD655321 MOG655319:MOH655321 MEK655319:MEL655321 LUO655319:LUP655321 LKS655319:LKT655321 LAW655319:LAX655321 KRA655319:KRB655321 KHE655319:KHF655321 JXI655319:JXJ655321 JNM655319:JNN655321 JDQ655319:JDR655321 ITU655319:ITV655321 IJY655319:IJZ655321 IAC655319:IAD655321 HQG655319:HQH655321 HGK655319:HGL655321 GWO655319:GWP655321 GMS655319:GMT655321 GCW655319:GCX655321 FTA655319:FTB655321 FJE655319:FJF655321 EZI655319:EZJ655321 EPM655319:EPN655321 EFQ655319:EFR655321 DVU655319:DVV655321 DLY655319:DLZ655321 DCC655319:DCD655321 CSG655319:CSH655321 CIK655319:CIL655321 BYO655319:BYP655321 BOS655319:BOT655321 BEW655319:BEX655321 AVA655319:AVB655321 ALE655319:ALF655321 ABI655319:ABJ655321 RM655319:RN655321 HQ655319:HR655321 WUC589783:WUD589785 WKG589783:WKH589785 WAK589783:WAL589785 VQO589783:VQP589785 VGS589783:VGT589785 UWW589783:UWX589785 UNA589783:UNB589785 UDE589783:UDF589785 TTI589783:TTJ589785 TJM589783:TJN589785 SZQ589783:SZR589785 SPU589783:SPV589785 SFY589783:SFZ589785 RWC589783:RWD589785 RMG589783:RMH589785 RCK589783:RCL589785 QSO589783:QSP589785 QIS589783:QIT589785 PYW589783:PYX589785 PPA589783:PPB589785 PFE589783:PFF589785 OVI589783:OVJ589785 OLM589783:OLN589785 OBQ589783:OBR589785 NRU589783:NRV589785 NHY589783:NHZ589785 MYC589783:MYD589785 MOG589783:MOH589785 MEK589783:MEL589785 LUO589783:LUP589785 LKS589783:LKT589785 LAW589783:LAX589785 KRA589783:KRB589785 KHE589783:KHF589785 JXI589783:JXJ589785 JNM589783:JNN589785 JDQ589783:JDR589785 ITU589783:ITV589785 IJY589783:IJZ589785 IAC589783:IAD589785 HQG589783:HQH589785 HGK589783:HGL589785 GWO589783:GWP589785 GMS589783:GMT589785 GCW589783:GCX589785 FTA589783:FTB589785 FJE589783:FJF589785 EZI589783:EZJ589785 EPM589783:EPN589785 EFQ589783:EFR589785 DVU589783:DVV589785 DLY589783:DLZ589785 DCC589783:DCD589785 CSG589783:CSH589785 CIK589783:CIL589785 BYO589783:BYP589785 BOS589783:BOT589785 BEW589783:BEX589785 AVA589783:AVB589785 ALE589783:ALF589785 ABI589783:ABJ589785 RM589783:RN589785 HQ589783:HR589785 WUC524247:WUD524249 WKG524247:WKH524249 WAK524247:WAL524249 VQO524247:VQP524249 VGS524247:VGT524249 UWW524247:UWX524249 UNA524247:UNB524249 UDE524247:UDF524249 TTI524247:TTJ524249 TJM524247:TJN524249 SZQ524247:SZR524249 SPU524247:SPV524249 SFY524247:SFZ524249 RWC524247:RWD524249 RMG524247:RMH524249 RCK524247:RCL524249 QSO524247:QSP524249 QIS524247:QIT524249 PYW524247:PYX524249 PPA524247:PPB524249 PFE524247:PFF524249 OVI524247:OVJ524249 OLM524247:OLN524249 OBQ524247:OBR524249 NRU524247:NRV524249 NHY524247:NHZ524249 MYC524247:MYD524249 MOG524247:MOH524249 MEK524247:MEL524249 LUO524247:LUP524249 LKS524247:LKT524249 LAW524247:LAX524249 KRA524247:KRB524249 KHE524247:KHF524249 JXI524247:JXJ524249 JNM524247:JNN524249 JDQ524247:JDR524249 ITU524247:ITV524249 IJY524247:IJZ524249 IAC524247:IAD524249 HQG524247:HQH524249 HGK524247:HGL524249 GWO524247:GWP524249 GMS524247:GMT524249 GCW524247:GCX524249 FTA524247:FTB524249 FJE524247:FJF524249 EZI524247:EZJ524249 EPM524247:EPN524249 EFQ524247:EFR524249 DVU524247:DVV524249 DLY524247:DLZ524249 DCC524247:DCD524249 CSG524247:CSH524249 CIK524247:CIL524249 BYO524247:BYP524249 BOS524247:BOT524249 BEW524247:BEX524249 AVA524247:AVB524249 ALE524247:ALF524249 ABI524247:ABJ524249 RM524247:RN524249 HQ524247:HR524249 WUC458711:WUD458713 WKG458711:WKH458713 WAK458711:WAL458713 VQO458711:VQP458713 VGS458711:VGT458713 UWW458711:UWX458713 UNA458711:UNB458713 UDE458711:UDF458713 TTI458711:TTJ458713 TJM458711:TJN458713 SZQ458711:SZR458713 SPU458711:SPV458713 SFY458711:SFZ458713 RWC458711:RWD458713 RMG458711:RMH458713 RCK458711:RCL458713 QSO458711:QSP458713 QIS458711:QIT458713 PYW458711:PYX458713 PPA458711:PPB458713 PFE458711:PFF458713 OVI458711:OVJ458713 OLM458711:OLN458713 OBQ458711:OBR458713 NRU458711:NRV458713 NHY458711:NHZ458713 MYC458711:MYD458713 MOG458711:MOH458713 MEK458711:MEL458713 LUO458711:LUP458713 LKS458711:LKT458713 LAW458711:LAX458713 KRA458711:KRB458713 KHE458711:KHF458713 JXI458711:JXJ458713 JNM458711:JNN458713 JDQ458711:JDR458713 ITU458711:ITV458713 IJY458711:IJZ458713 IAC458711:IAD458713 HQG458711:HQH458713 HGK458711:HGL458713 GWO458711:GWP458713 GMS458711:GMT458713 GCW458711:GCX458713 FTA458711:FTB458713 FJE458711:FJF458713 EZI458711:EZJ458713 EPM458711:EPN458713 EFQ458711:EFR458713 DVU458711:DVV458713 DLY458711:DLZ458713 DCC458711:DCD458713 CSG458711:CSH458713 CIK458711:CIL458713 BYO458711:BYP458713 BOS458711:BOT458713 BEW458711:BEX458713 AVA458711:AVB458713 ALE458711:ALF458713 ABI458711:ABJ458713 RM458711:RN458713 HQ458711:HR458713 WUC393175:WUD393177 WKG393175:WKH393177 WAK393175:WAL393177 VQO393175:VQP393177 VGS393175:VGT393177 UWW393175:UWX393177 UNA393175:UNB393177 UDE393175:UDF393177 TTI393175:TTJ393177 TJM393175:TJN393177 SZQ393175:SZR393177 SPU393175:SPV393177 SFY393175:SFZ393177 RWC393175:RWD393177 RMG393175:RMH393177 RCK393175:RCL393177 QSO393175:QSP393177 QIS393175:QIT393177 PYW393175:PYX393177 PPA393175:PPB393177 PFE393175:PFF393177 OVI393175:OVJ393177 OLM393175:OLN393177 OBQ393175:OBR393177 NRU393175:NRV393177 NHY393175:NHZ393177 MYC393175:MYD393177 MOG393175:MOH393177 MEK393175:MEL393177 LUO393175:LUP393177 LKS393175:LKT393177 LAW393175:LAX393177 KRA393175:KRB393177 KHE393175:KHF393177 JXI393175:JXJ393177 JNM393175:JNN393177 JDQ393175:JDR393177 ITU393175:ITV393177 IJY393175:IJZ393177 IAC393175:IAD393177 HQG393175:HQH393177 HGK393175:HGL393177 GWO393175:GWP393177 GMS393175:GMT393177 GCW393175:GCX393177 FTA393175:FTB393177 FJE393175:FJF393177 EZI393175:EZJ393177 EPM393175:EPN393177 EFQ393175:EFR393177 DVU393175:DVV393177 DLY393175:DLZ393177 DCC393175:DCD393177 CSG393175:CSH393177 CIK393175:CIL393177 BYO393175:BYP393177 BOS393175:BOT393177 BEW393175:BEX393177 AVA393175:AVB393177 ALE393175:ALF393177 ABI393175:ABJ393177 RM393175:RN393177 HQ393175:HR393177 WUC327639:WUD327641 WKG327639:WKH327641 WAK327639:WAL327641 VQO327639:VQP327641 VGS327639:VGT327641 UWW327639:UWX327641 UNA327639:UNB327641 UDE327639:UDF327641 TTI327639:TTJ327641 TJM327639:TJN327641 SZQ327639:SZR327641 SPU327639:SPV327641 SFY327639:SFZ327641 RWC327639:RWD327641 RMG327639:RMH327641 RCK327639:RCL327641 QSO327639:QSP327641 QIS327639:QIT327641 PYW327639:PYX327641 PPA327639:PPB327641 PFE327639:PFF327641 OVI327639:OVJ327641 OLM327639:OLN327641 OBQ327639:OBR327641 NRU327639:NRV327641 NHY327639:NHZ327641 MYC327639:MYD327641 MOG327639:MOH327641 MEK327639:MEL327641 LUO327639:LUP327641 LKS327639:LKT327641 LAW327639:LAX327641 KRA327639:KRB327641 KHE327639:KHF327641 JXI327639:JXJ327641 JNM327639:JNN327641 JDQ327639:JDR327641 ITU327639:ITV327641 IJY327639:IJZ327641 IAC327639:IAD327641 HQG327639:HQH327641 HGK327639:HGL327641 GWO327639:GWP327641 GMS327639:GMT327641 GCW327639:GCX327641 FTA327639:FTB327641 FJE327639:FJF327641 EZI327639:EZJ327641 EPM327639:EPN327641 EFQ327639:EFR327641 DVU327639:DVV327641 DLY327639:DLZ327641 DCC327639:DCD327641 CSG327639:CSH327641 CIK327639:CIL327641 BYO327639:BYP327641 BOS327639:BOT327641 BEW327639:BEX327641 AVA327639:AVB327641 ALE327639:ALF327641 ABI327639:ABJ327641 RM327639:RN327641 HQ327639:HR327641 WUC262103:WUD262105 WKG262103:WKH262105 WAK262103:WAL262105 VQO262103:VQP262105 VGS262103:VGT262105 UWW262103:UWX262105 UNA262103:UNB262105 UDE262103:UDF262105 TTI262103:TTJ262105 TJM262103:TJN262105 SZQ262103:SZR262105 SPU262103:SPV262105 SFY262103:SFZ262105 RWC262103:RWD262105 RMG262103:RMH262105 RCK262103:RCL262105 QSO262103:QSP262105 QIS262103:QIT262105 PYW262103:PYX262105 PPA262103:PPB262105 PFE262103:PFF262105 OVI262103:OVJ262105 OLM262103:OLN262105 OBQ262103:OBR262105 NRU262103:NRV262105 NHY262103:NHZ262105 MYC262103:MYD262105 MOG262103:MOH262105 MEK262103:MEL262105 LUO262103:LUP262105 LKS262103:LKT262105 LAW262103:LAX262105 KRA262103:KRB262105 KHE262103:KHF262105 JXI262103:JXJ262105 JNM262103:JNN262105 JDQ262103:JDR262105 ITU262103:ITV262105 IJY262103:IJZ262105 IAC262103:IAD262105 HQG262103:HQH262105 HGK262103:HGL262105 GWO262103:GWP262105 GMS262103:GMT262105 GCW262103:GCX262105 FTA262103:FTB262105 FJE262103:FJF262105 EZI262103:EZJ262105 EPM262103:EPN262105 EFQ262103:EFR262105 DVU262103:DVV262105 DLY262103:DLZ262105 DCC262103:DCD262105 CSG262103:CSH262105 CIK262103:CIL262105 BYO262103:BYP262105 BOS262103:BOT262105 BEW262103:BEX262105 AVA262103:AVB262105 ALE262103:ALF262105 ABI262103:ABJ262105 RM262103:RN262105 HQ262103:HR262105 WUC196567:WUD196569 WKG196567:WKH196569 WAK196567:WAL196569 VQO196567:VQP196569 VGS196567:VGT196569 UWW196567:UWX196569 UNA196567:UNB196569 UDE196567:UDF196569 TTI196567:TTJ196569 TJM196567:TJN196569 SZQ196567:SZR196569 SPU196567:SPV196569 SFY196567:SFZ196569 RWC196567:RWD196569 RMG196567:RMH196569 RCK196567:RCL196569 QSO196567:QSP196569 QIS196567:QIT196569 PYW196567:PYX196569 PPA196567:PPB196569 PFE196567:PFF196569 OVI196567:OVJ196569 OLM196567:OLN196569 OBQ196567:OBR196569 NRU196567:NRV196569 NHY196567:NHZ196569 MYC196567:MYD196569 MOG196567:MOH196569 MEK196567:MEL196569 LUO196567:LUP196569 LKS196567:LKT196569 LAW196567:LAX196569 KRA196567:KRB196569 KHE196567:KHF196569 JXI196567:JXJ196569 JNM196567:JNN196569 JDQ196567:JDR196569 ITU196567:ITV196569 IJY196567:IJZ196569 IAC196567:IAD196569 HQG196567:HQH196569 HGK196567:HGL196569 GWO196567:GWP196569 GMS196567:GMT196569 GCW196567:GCX196569 FTA196567:FTB196569 FJE196567:FJF196569 EZI196567:EZJ196569 EPM196567:EPN196569 EFQ196567:EFR196569 DVU196567:DVV196569 DLY196567:DLZ196569 DCC196567:DCD196569 CSG196567:CSH196569 CIK196567:CIL196569 BYO196567:BYP196569 BOS196567:BOT196569 BEW196567:BEX196569 AVA196567:AVB196569 ALE196567:ALF196569 ABI196567:ABJ196569 RM196567:RN196569 HQ196567:HR196569 WUC131031:WUD131033 WKG131031:WKH131033 WAK131031:WAL131033 VQO131031:VQP131033 VGS131031:VGT131033 UWW131031:UWX131033 UNA131031:UNB131033 UDE131031:UDF131033 TTI131031:TTJ131033 TJM131031:TJN131033 SZQ131031:SZR131033 SPU131031:SPV131033 SFY131031:SFZ131033 RWC131031:RWD131033 RMG131031:RMH131033 RCK131031:RCL131033 QSO131031:QSP131033 QIS131031:QIT131033 PYW131031:PYX131033 PPA131031:PPB131033 PFE131031:PFF131033 OVI131031:OVJ131033 OLM131031:OLN131033 OBQ131031:OBR131033 NRU131031:NRV131033 NHY131031:NHZ131033 MYC131031:MYD131033 MOG131031:MOH131033 MEK131031:MEL131033 LUO131031:LUP131033 LKS131031:LKT131033 LAW131031:LAX131033 KRA131031:KRB131033 KHE131031:KHF131033 JXI131031:JXJ131033 JNM131031:JNN131033 JDQ131031:JDR131033 ITU131031:ITV131033 IJY131031:IJZ131033 IAC131031:IAD131033 HQG131031:HQH131033 HGK131031:HGL131033 GWO131031:GWP131033 GMS131031:GMT131033 GCW131031:GCX131033 FTA131031:FTB131033 FJE131031:FJF131033 EZI131031:EZJ131033 EPM131031:EPN131033 EFQ131031:EFR131033 DVU131031:DVV131033 DLY131031:DLZ131033 DCC131031:DCD131033 CSG131031:CSH131033 CIK131031:CIL131033 BYO131031:BYP131033 BOS131031:BOT131033 BEW131031:BEX131033 AVA131031:AVB131033 ALE131031:ALF131033 ABI131031:ABJ131033 RM131031:RN131033 HQ131031:HR131033 WUC65495:WUD65497 WKG65495:WKH65497 WAK65495:WAL65497 VQO65495:VQP65497 VGS65495:VGT65497 UWW65495:UWX65497 UNA65495:UNB65497 UDE65495:UDF65497 TTI65495:TTJ65497 TJM65495:TJN65497 SZQ65495:SZR65497 SPU65495:SPV65497 SFY65495:SFZ65497 RWC65495:RWD65497 RMG65495:RMH65497 RCK65495:RCL65497 QSO65495:QSP65497 QIS65495:QIT65497 PYW65495:PYX65497 PPA65495:PPB65497 PFE65495:PFF65497 OVI65495:OVJ65497 OLM65495:OLN65497 OBQ65495:OBR65497 NRU65495:NRV65497 NHY65495:NHZ65497 MYC65495:MYD65497 MOG65495:MOH65497 MEK65495:MEL65497 LUO65495:LUP65497 LKS65495:LKT65497 LAW65495:LAX65497 KRA65495:KRB65497 KHE65495:KHF65497 JXI65495:JXJ65497 JNM65495:JNN65497 JDQ65495:JDR65497 ITU65495:ITV65497 IJY65495:IJZ65497 IAC65495:IAD65497 HQG65495:HQH65497 HGK65495:HGL65497 GWO65495:GWP65497 GMS65495:GMT65497 GCW65495:GCX65497 FTA65495:FTB65497 FJE65495:FJF65497 EZI65495:EZJ65497 EPM65495:EPN65497 EFQ65495:EFR65497 DVU65495:DVV65497 DLY65495:DLZ65497 DCC65495:DCD65497 CSG65495:CSH65497 CIK65495:CIL65497 BYO65495:BYP65497 BOS65495:BOT65497 BEW65495:BEX65497 AVA65495:AVB65497 ALE65495:ALF65497 ABI65495:ABJ65497 RM65495:RN65497 HQ65495:HR65497 WUH982999:WUI983001 WKL982999:WKM983001 WAP982999:WAQ983001 VQT982999:VQU983001 VGX982999:VGY983001 UXB982999:UXC983001 UNF982999:UNG983001 UDJ982999:UDK983001 TTN982999:TTO983001 TJR982999:TJS983001 SZV982999:SZW983001 SPZ982999:SQA983001 SGD982999:SGE983001 RWH982999:RWI983001 RML982999:RMM983001 RCP982999:RCQ983001 QST982999:QSU983001 QIX982999:QIY983001 PZB982999:PZC983001 PPF982999:PPG983001 PFJ982999:PFK983001 OVN982999:OVO983001 OLR982999:OLS983001 OBV982999:OBW983001 NRZ982999:NSA983001 NID982999:NIE983001 MYH982999:MYI983001 MOL982999:MOM983001 MEP982999:MEQ983001 LUT982999:LUU983001 LKX982999:LKY983001 LBB982999:LBC983001 KRF982999:KRG983001 KHJ982999:KHK983001 JXN982999:JXO983001 JNR982999:JNS983001 JDV982999:JDW983001 ITZ982999:IUA983001 IKD982999:IKE983001 IAH982999:IAI983001 HQL982999:HQM983001 HGP982999:HGQ983001 GWT982999:GWU983001 GMX982999:GMY983001 GDB982999:GDC983001 FTF982999:FTG983001 FJJ982999:FJK983001 EZN982999:EZO983001 EPR982999:EPS983001 EFV982999:EFW983001 DVZ982999:DWA983001 DMD982999:DME983001 DCH982999:DCI983001 CSL982999:CSM983001 CIP982999:CIQ983001 BYT982999:BYU983001 BOX982999:BOY983001 BFB982999:BFC983001 AVF982999:AVG983001 ALJ982999:ALK983001 ABN982999:ABO983001 RR982999:RS983001 HV982999:HW983001 WUH917463:WUI917465 WKL917463:WKM917465 WAP917463:WAQ917465 VQT917463:VQU917465 VGX917463:VGY917465 UXB917463:UXC917465 UNF917463:UNG917465 UDJ917463:UDK917465 TTN917463:TTO917465 TJR917463:TJS917465 SZV917463:SZW917465 SPZ917463:SQA917465 SGD917463:SGE917465 RWH917463:RWI917465 RML917463:RMM917465 RCP917463:RCQ917465 QST917463:QSU917465 QIX917463:QIY917465 PZB917463:PZC917465 PPF917463:PPG917465 PFJ917463:PFK917465 OVN917463:OVO917465 OLR917463:OLS917465 OBV917463:OBW917465 NRZ917463:NSA917465 NID917463:NIE917465 MYH917463:MYI917465 MOL917463:MOM917465 MEP917463:MEQ917465 LUT917463:LUU917465 LKX917463:LKY917465 LBB917463:LBC917465 KRF917463:KRG917465 KHJ917463:KHK917465 JXN917463:JXO917465 JNR917463:JNS917465 JDV917463:JDW917465 ITZ917463:IUA917465 IKD917463:IKE917465 IAH917463:IAI917465 HQL917463:HQM917465 HGP917463:HGQ917465 GWT917463:GWU917465 GMX917463:GMY917465 GDB917463:GDC917465 FTF917463:FTG917465 FJJ917463:FJK917465 EZN917463:EZO917465 EPR917463:EPS917465 EFV917463:EFW917465 DVZ917463:DWA917465 DMD917463:DME917465 DCH917463:DCI917465 CSL917463:CSM917465 CIP917463:CIQ917465 BYT917463:BYU917465 BOX917463:BOY917465 BFB917463:BFC917465 AVF917463:AVG917465 ALJ917463:ALK917465 ABN917463:ABO917465 RR917463:RS917465 HV917463:HW917465 WUH851927:WUI851929 WKL851927:WKM851929 WAP851927:WAQ851929 VQT851927:VQU851929 VGX851927:VGY851929 UXB851927:UXC851929 UNF851927:UNG851929 UDJ851927:UDK851929 TTN851927:TTO851929 TJR851927:TJS851929 SZV851927:SZW851929 SPZ851927:SQA851929 SGD851927:SGE851929 RWH851927:RWI851929 RML851927:RMM851929 RCP851927:RCQ851929 QST851927:QSU851929 QIX851927:QIY851929 PZB851927:PZC851929 PPF851927:PPG851929 PFJ851927:PFK851929 OVN851927:OVO851929 OLR851927:OLS851929 OBV851927:OBW851929 NRZ851927:NSA851929 NID851927:NIE851929 MYH851927:MYI851929 MOL851927:MOM851929 MEP851927:MEQ851929 LUT851927:LUU851929 LKX851927:LKY851929 LBB851927:LBC851929 KRF851927:KRG851929 KHJ851927:KHK851929 JXN851927:JXO851929 JNR851927:JNS851929 JDV851927:JDW851929 ITZ851927:IUA851929 IKD851927:IKE851929 IAH851927:IAI851929 HQL851927:HQM851929 HGP851927:HGQ851929 GWT851927:GWU851929 GMX851927:GMY851929 GDB851927:GDC851929 FTF851927:FTG851929 FJJ851927:FJK851929 EZN851927:EZO851929 EPR851927:EPS851929 EFV851927:EFW851929 DVZ851927:DWA851929 DMD851927:DME851929 DCH851927:DCI851929 CSL851927:CSM851929 CIP851927:CIQ851929 BYT851927:BYU851929 BOX851927:BOY851929 BFB851927:BFC851929 AVF851927:AVG851929 ALJ851927:ALK851929 ABN851927:ABO851929 RR851927:RS851929 HV851927:HW851929 WUH786391:WUI786393 WKL786391:WKM786393 WAP786391:WAQ786393 VQT786391:VQU786393 VGX786391:VGY786393 UXB786391:UXC786393 UNF786391:UNG786393 UDJ786391:UDK786393 TTN786391:TTO786393 TJR786391:TJS786393 SZV786391:SZW786393 SPZ786391:SQA786393 SGD786391:SGE786393 RWH786391:RWI786393 RML786391:RMM786393 RCP786391:RCQ786393 QST786391:QSU786393 QIX786391:QIY786393 PZB786391:PZC786393 PPF786391:PPG786393 PFJ786391:PFK786393 OVN786391:OVO786393 OLR786391:OLS786393 OBV786391:OBW786393 NRZ786391:NSA786393 NID786391:NIE786393 MYH786391:MYI786393 MOL786391:MOM786393 MEP786391:MEQ786393 LUT786391:LUU786393 LKX786391:LKY786393 LBB786391:LBC786393 KRF786391:KRG786393 KHJ786391:KHK786393 JXN786391:JXO786393 JNR786391:JNS786393 JDV786391:JDW786393 ITZ786391:IUA786393 IKD786391:IKE786393 IAH786391:IAI786393 HQL786391:HQM786393 HGP786391:HGQ786393 GWT786391:GWU786393 GMX786391:GMY786393 GDB786391:GDC786393 FTF786391:FTG786393 FJJ786391:FJK786393 EZN786391:EZO786393 EPR786391:EPS786393 EFV786391:EFW786393 DVZ786391:DWA786393 DMD786391:DME786393 DCH786391:DCI786393 CSL786391:CSM786393 CIP786391:CIQ786393 BYT786391:BYU786393 BOX786391:BOY786393 BFB786391:BFC786393 AVF786391:AVG786393 ALJ786391:ALK786393 ABN786391:ABO786393 RR786391:RS786393 HV786391:HW786393 WUH720855:WUI720857 WKL720855:WKM720857 WAP720855:WAQ720857 VQT720855:VQU720857 VGX720855:VGY720857 UXB720855:UXC720857 UNF720855:UNG720857 UDJ720855:UDK720857 TTN720855:TTO720857 TJR720855:TJS720857 SZV720855:SZW720857 SPZ720855:SQA720857 SGD720855:SGE720857 RWH720855:RWI720857 RML720855:RMM720857 RCP720855:RCQ720857 QST720855:QSU720857 QIX720855:QIY720857 PZB720855:PZC720857 PPF720855:PPG720857 PFJ720855:PFK720857 OVN720855:OVO720857 OLR720855:OLS720857 OBV720855:OBW720857 NRZ720855:NSA720857 NID720855:NIE720857 MYH720855:MYI720857 MOL720855:MOM720857 MEP720855:MEQ720857 LUT720855:LUU720857 LKX720855:LKY720857 LBB720855:LBC720857 KRF720855:KRG720857 KHJ720855:KHK720857 JXN720855:JXO720857 JNR720855:JNS720857 JDV720855:JDW720857 ITZ720855:IUA720857 IKD720855:IKE720857 IAH720855:IAI720857 HQL720855:HQM720857 HGP720855:HGQ720857 GWT720855:GWU720857 GMX720855:GMY720857 GDB720855:GDC720857 FTF720855:FTG720857 FJJ720855:FJK720857 EZN720855:EZO720857 EPR720855:EPS720857 EFV720855:EFW720857 DVZ720855:DWA720857 DMD720855:DME720857 DCH720855:DCI720857 CSL720855:CSM720857 CIP720855:CIQ720857 BYT720855:BYU720857 BOX720855:BOY720857 BFB720855:BFC720857 AVF720855:AVG720857 ALJ720855:ALK720857 ABN720855:ABO720857 RR720855:RS720857 HV720855:HW720857 WUH655319:WUI655321 WKL655319:WKM655321 WAP655319:WAQ655321 VQT655319:VQU655321 VGX655319:VGY655321 UXB655319:UXC655321 UNF655319:UNG655321 UDJ655319:UDK655321 TTN655319:TTO655321 TJR655319:TJS655321 SZV655319:SZW655321 SPZ655319:SQA655321 SGD655319:SGE655321 RWH655319:RWI655321 RML655319:RMM655321 RCP655319:RCQ655321 QST655319:QSU655321 QIX655319:QIY655321 PZB655319:PZC655321 PPF655319:PPG655321 PFJ655319:PFK655321 OVN655319:OVO655321 OLR655319:OLS655321 OBV655319:OBW655321 NRZ655319:NSA655321 NID655319:NIE655321 MYH655319:MYI655321 MOL655319:MOM655321 MEP655319:MEQ655321 LUT655319:LUU655321 LKX655319:LKY655321 LBB655319:LBC655321 KRF655319:KRG655321 KHJ655319:KHK655321 JXN655319:JXO655321 JNR655319:JNS655321 JDV655319:JDW655321 ITZ655319:IUA655321 IKD655319:IKE655321 IAH655319:IAI655321 HQL655319:HQM655321 HGP655319:HGQ655321 GWT655319:GWU655321 GMX655319:GMY655321 GDB655319:GDC655321 FTF655319:FTG655321 FJJ655319:FJK655321 EZN655319:EZO655321 EPR655319:EPS655321 EFV655319:EFW655321 DVZ655319:DWA655321 DMD655319:DME655321 DCH655319:DCI655321 CSL655319:CSM655321 CIP655319:CIQ655321 BYT655319:BYU655321 BOX655319:BOY655321 BFB655319:BFC655321 AVF655319:AVG655321 ALJ655319:ALK655321 ABN655319:ABO655321 RR655319:RS655321 HV655319:HW655321 WUH589783:WUI589785 WKL589783:WKM589785 WAP589783:WAQ589785 VQT589783:VQU589785 VGX589783:VGY589785 UXB589783:UXC589785 UNF589783:UNG589785 UDJ589783:UDK589785 TTN589783:TTO589785 TJR589783:TJS589785 SZV589783:SZW589785 SPZ589783:SQA589785 SGD589783:SGE589785 RWH589783:RWI589785 RML589783:RMM589785 RCP589783:RCQ589785 QST589783:QSU589785 QIX589783:QIY589785 PZB589783:PZC589785 PPF589783:PPG589785 PFJ589783:PFK589785 OVN589783:OVO589785 OLR589783:OLS589785 OBV589783:OBW589785 NRZ589783:NSA589785 NID589783:NIE589785 MYH589783:MYI589785 MOL589783:MOM589785 MEP589783:MEQ589785 LUT589783:LUU589785 LKX589783:LKY589785 LBB589783:LBC589785 KRF589783:KRG589785 KHJ589783:KHK589785 JXN589783:JXO589785 JNR589783:JNS589785 JDV589783:JDW589785 ITZ589783:IUA589785 IKD589783:IKE589785 IAH589783:IAI589785 HQL589783:HQM589785 HGP589783:HGQ589785 GWT589783:GWU589785 GMX589783:GMY589785 GDB589783:GDC589785 FTF589783:FTG589785 FJJ589783:FJK589785 EZN589783:EZO589785 EPR589783:EPS589785 EFV589783:EFW589785 DVZ589783:DWA589785 DMD589783:DME589785 DCH589783:DCI589785 CSL589783:CSM589785 CIP589783:CIQ589785 BYT589783:BYU589785 BOX589783:BOY589785 BFB589783:BFC589785 AVF589783:AVG589785 ALJ589783:ALK589785 ABN589783:ABO589785 RR589783:RS589785 HV589783:HW589785 WUH524247:WUI524249 WKL524247:WKM524249 WAP524247:WAQ524249 VQT524247:VQU524249 VGX524247:VGY524249 UXB524247:UXC524249 UNF524247:UNG524249 UDJ524247:UDK524249 TTN524247:TTO524249 TJR524247:TJS524249 SZV524247:SZW524249 SPZ524247:SQA524249 SGD524247:SGE524249 RWH524247:RWI524249 RML524247:RMM524249 RCP524247:RCQ524249 QST524247:QSU524249 QIX524247:QIY524249 PZB524247:PZC524249 PPF524247:PPG524249 PFJ524247:PFK524249 OVN524247:OVO524249 OLR524247:OLS524249 OBV524247:OBW524249 NRZ524247:NSA524249 NID524247:NIE524249 MYH524247:MYI524249 MOL524247:MOM524249 MEP524247:MEQ524249 LUT524247:LUU524249 LKX524247:LKY524249 LBB524247:LBC524249 KRF524247:KRG524249 KHJ524247:KHK524249 JXN524247:JXO524249 JNR524247:JNS524249 JDV524247:JDW524249 ITZ524247:IUA524249 IKD524247:IKE524249 IAH524247:IAI524249 HQL524247:HQM524249 HGP524247:HGQ524249 GWT524247:GWU524249 GMX524247:GMY524249 GDB524247:GDC524249 FTF524247:FTG524249 FJJ524247:FJK524249 EZN524247:EZO524249 EPR524247:EPS524249 EFV524247:EFW524249 DVZ524247:DWA524249 DMD524247:DME524249 DCH524247:DCI524249 CSL524247:CSM524249 CIP524247:CIQ524249 BYT524247:BYU524249 BOX524247:BOY524249 BFB524247:BFC524249 AVF524247:AVG524249 ALJ524247:ALK524249 ABN524247:ABO524249 RR524247:RS524249 HV524247:HW524249 WUH458711:WUI458713 WKL458711:WKM458713 WAP458711:WAQ458713 VQT458711:VQU458713 VGX458711:VGY458713 UXB458711:UXC458713 UNF458711:UNG458713 UDJ458711:UDK458713 TTN458711:TTO458713 TJR458711:TJS458713 SZV458711:SZW458713 SPZ458711:SQA458713 SGD458711:SGE458713 RWH458711:RWI458713 RML458711:RMM458713 RCP458711:RCQ458713 QST458711:QSU458713 QIX458711:QIY458713 PZB458711:PZC458713 PPF458711:PPG458713 PFJ458711:PFK458713 OVN458711:OVO458713 OLR458711:OLS458713 OBV458711:OBW458713 NRZ458711:NSA458713 NID458711:NIE458713 MYH458711:MYI458713 MOL458711:MOM458713 MEP458711:MEQ458713 LUT458711:LUU458713 LKX458711:LKY458713 LBB458711:LBC458713 KRF458711:KRG458713 KHJ458711:KHK458713 JXN458711:JXO458713 JNR458711:JNS458713 JDV458711:JDW458713 ITZ458711:IUA458713 IKD458711:IKE458713 IAH458711:IAI458713 HQL458711:HQM458713 HGP458711:HGQ458713 GWT458711:GWU458713 GMX458711:GMY458713 GDB458711:GDC458713 FTF458711:FTG458713 FJJ458711:FJK458713 EZN458711:EZO458713 EPR458711:EPS458713 EFV458711:EFW458713 DVZ458711:DWA458713 DMD458711:DME458713 DCH458711:DCI458713 CSL458711:CSM458713 CIP458711:CIQ458713 BYT458711:BYU458713 BOX458711:BOY458713 BFB458711:BFC458713 AVF458711:AVG458713 ALJ458711:ALK458713 ABN458711:ABO458713 RR458711:RS458713 HV458711:HW458713 WUH393175:WUI393177 WKL393175:WKM393177 WAP393175:WAQ393177 VQT393175:VQU393177 VGX393175:VGY393177 UXB393175:UXC393177 UNF393175:UNG393177 UDJ393175:UDK393177 TTN393175:TTO393177 TJR393175:TJS393177 SZV393175:SZW393177 SPZ393175:SQA393177 SGD393175:SGE393177 RWH393175:RWI393177 RML393175:RMM393177 RCP393175:RCQ393177 QST393175:QSU393177 QIX393175:QIY393177 PZB393175:PZC393177 PPF393175:PPG393177 PFJ393175:PFK393177 OVN393175:OVO393177 OLR393175:OLS393177 OBV393175:OBW393177 NRZ393175:NSA393177 NID393175:NIE393177 MYH393175:MYI393177 MOL393175:MOM393177 MEP393175:MEQ393177 LUT393175:LUU393177 LKX393175:LKY393177 LBB393175:LBC393177 KRF393175:KRG393177 KHJ393175:KHK393177 JXN393175:JXO393177 JNR393175:JNS393177 JDV393175:JDW393177 ITZ393175:IUA393177 IKD393175:IKE393177 IAH393175:IAI393177 HQL393175:HQM393177 HGP393175:HGQ393177 GWT393175:GWU393177 GMX393175:GMY393177 GDB393175:GDC393177 FTF393175:FTG393177 FJJ393175:FJK393177 EZN393175:EZO393177 EPR393175:EPS393177 EFV393175:EFW393177 DVZ393175:DWA393177 DMD393175:DME393177 DCH393175:DCI393177 CSL393175:CSM393177 CIP393175:CIQ393177 BYT393175:BYU393177 BOX393175:BOY393177 BFB393175:BFC393177 AVF393175:AVG393177 ALJ393175:ALK393177 ABN393175:ABO393177 RR393175:RS393177 HV393175:HW393177 WUH327639:WUI327641 WKL327639:WKM327641 WAP327639:WAQ327641 VQT327639:VQU327641 VGX327639:VGY327641 UXB327639:UXC327641 UNF327639:UNG327641 UDJ327639:UDK327641 TTN327639:TTO327641 TJR327639:TJS327641 SZV327639:SZW327641 SPZ327639:SQA327641 SGD327639:SGE327641 RWH327639:RWI327641 RML327639:RMM327641 RCP327639:RCQ327641 QST327639:QSU327641 QIX327639:QIY327641 PZB327639:PZC327641 PPF327639:PPG327641 PFJ327639:PFK327641 OVN327639:OVO327641 OLR327639:OLS327641 OBV327639:OBW327641 NRZ327639:NSA327641 NID327639:NIE327641 MYH327639:MYI327641 MOL327639:MOM327641 MEP327639:MEQ327641 LUT327639:LUU327641 LKX327639:LKY327641 LBB327639:LBC327641 KRF327639:KRG327641 KHJ327639:KHK327641 JXN327639:JXO327641 JNR327639:JNS327641 JDV327639:JDW327641 ITZ327639:IUA327641 IKD327639:IKE327641 IAH327639:IAI327641 HQL327639:HQM327641 HGP327639:HGQ327641 GWT327639:GWU327641 GMX327639:GMY327641 GDB327639:GDC327641 FTF327639:FTG327641 FJJ327639:FJK327641 EZN327639:EZO327641 EPR327639:EPS327641 EFV327639:EFW327641 DVZ327639:DWA327641 DMD327639:DME327641 DCH327639:DCI327641 CSL327639:CSM327641 CIP327639:CIQ327641 BYT327639:BYU327641 BOX327639:BOY327641 BFB327639:BFC327641 AVF327639:AVG327641 ALJ327639:ALK327641 ABN327639:ABO327641 RR327639:RS327641 HV327639:HW327641 WUH262103:WUI262105 WKL262103:WKM262105 WAP262103:WAQ262105 VQT262103:VQU262105 VGX262103:VGY262105 UXB262103:UXC262105 UNF262103:UNG262105 UDJ262103:UDK262105 TTN262103:TTO262105 TJR262103:TJS262105 SZV262103:SZW262105 SPZ262103:SQA262105 SGD262103:SGE262105 RWH262103:RWI262105 RML262103:RMM262105 RCP262103:RCQ262105 QST262103:QSU262105 QIX262103:QIY262105 PZB262103:PZC262105 PPF262103:PPG262105 PFJ262103:PFK262105 OVN262103:OVO262105 OLR262103:OLS262105 OBV262103:OBW262105 NRZ262103:NSA262105 NID262103:NIE262105 MYH262103:MYI262105 MOL262103:MOM262105 MEP262103:MEQ262105 LUT262103:LUU262105 LKX262103:LKY262105 LBB262103:LBC262105 KRF262103:KRG262105 KHJ262103:KHK262105 JXN262103:JXO262105 JNR262103:JNS262105 JDV262103:JDW262105 ITZ262103:IUA262105 IKD262103:IKE262105 IAH262103:IAI262105 HQL262103:HQM262105 HGP262103:HGQ262105 GWT262103:GWU262105 GMX262103:GMY262105 GDB262103:GDC262105 FTF262103:FTG262105 FJJ262103:FJK262105 EZN262103:EZO262105 EPR262103:EPS262105 EFV262103:EFW262105 DVZ262103:DWA262105 DMD262103:DME262105 DCH262103:DCI262105 CSL262103:CSM262105 CIP262103:CIQ262105 BYT262103:BYU262105 BOX262103:BOY262105 BFB262103:BFC262105 AVF262103:AVG262105 ALJ262103:ALK262105 ABN262103:ABO262105 RR262103:RS262105 HV262103:HW262105 WUH196567:WUI196569 WKL196567:WKM196569 WAP196567:WAQ196569 VQT196567:VQU196569 VGX196567:VGY196569 UXB196567:UXC196569 UNF196567:UNG196569 UDJ196567:UDK196569 TTN196567:TTO196569 TJR196567:TJS196569 SZV196567:SZW196569 SPZ196567:SQA196569 SGD196567:SGE196569 RWH196567:RWI196569 RML196567:RMM196569 RCP196567:RCQ196569 QST196567:QSU196569 QIX196567:QIY196569 PZB196567:PZC196569 PPF196567:PPG196569 PFJ196567:PFK196569 OVN196567:OVO196569 OLR196567:OLS196569 OBV196567:OBW196569 NRZ196567:NSA196569 NID196567:NIE196569 MYH196567:MYI196569 MOL196567:MOM196569 MEP196567:MEQ196569 LUT196567:LUU196569 LKX196567:LKY196569 LBB196567:LBC196569 KRF196567:KRG196569 KHJ196567:KHK196569 JXN196567:JXO196569 JNR196567:JNS196569 JDV196567:JDW196569 ITZ196567:IUA196569 IKD196567:IKE196569 IAH196567:IAI196569 HQL196567:HQM196569 HGP196567:HGQ196569 GWT196567:GWU196569 GMX196567:GMY196569 GDB196567:GDC196569 FTF196567:FTG196569 FJJ196567:FJK196569 EZN196567:EZO196569 EPR196567:EPS196569 EFV196567:EFW196569 DVZ196567:DWA196569 DMD196567:DME196569 DCH196567:DCI196569 CSL196567:CSM196569 CIP196567:CIQ196569 BYT196567:BYU196569 BOX196567:BOY196569 BFB196567:BFC196569 AVF196567:AVG196569 ALJ196567:ALK196569 ABN196567:ABO196569 RR196567:RS196569 HV196567:HW196569 WUH131031:WUI131033 WKL131031:WKM131033 WAP131031:WAQ131033 VQT131031:VQU131033 VGX131031:VGY131033 UXB131031:UXC131033 UNF131031:UNG131033 UDJ131031:UDK131033 TTN131031:TTO131033 TJR131031:TJS131033 SZV131031:SZW131033 SPZ131031:SQA131033 SGD131031:SGE131033 RWH131031:RWI131033 RML131031:RMM131033 RCP131031:RCQ131033 QST131031:QSU131033 QIX131031:QIY131033 PZB131031:PZC131033 PPF131031:PPG131033 PFJ131031:PFK131033 OVN131031:OVO131033 OLR131031:OLS131033 OBV131031:OBW131033 NRZ131031:NSA131033 NID131031:NIE131033 MYH131031:MYI131033 MOL131031:MOM131033 MEP131031:MEQ131033 LUT131031:LUU131033 LKX131031:LKY131033 LBB131031:LBC131033 KRF131031:KRG131033 KHJ131031:KHK131033 JXN131031:JXO131033 JNR131031:JNS131033 JDV131031:JDW131033 ITZ131031:IUA131033 IKD131031:IKE131033 IAH131031:IAI131033 HQL131031:HQM131033 HGP131031:HGQ131033 GWT131031:GWU131033 GMX131031:GMY131033 GDB131031:GDC131033 FTF131031:FTG131033 FJJ131031:FJK131033 EZN131031:EZO131033 EPR131031:EPS131033 EFV131031:EFW131033 DVZ131031:DWA131033 DMD131031:DME131033 DCH131031:DCI131033 CSL131031:CSM131033 CIP131031:CIQ131033 BYT131031:BYU131033 BOX131031:BOY131033 BFB131031:BFC131033 AVF131031:AVG131033 ALJ131031:ALK131033 ABN131031:ABO131033 RR131031:RS131033 HV131031:HW131033 WUH65495:WUI65497 WKL65495:WKM65497 WAP65495:WAQ65497 VQT65495:VQU65497 VGX65495:VGY65497 UXB65495:UXC65497 UNF65495:UNG65497 UDJ65495:UDK65497 TTN65495:TTO65497 TJR65495:TJS65497 SZV65495:SZW65497 SPZ65495:SQA65497 SGD65495:SGE65497 RWH65495:RWI65497 RML65495:RMM65497 RCP65495:RCQ65497 QST65495:QSU65497 QIX65495:QIY65497 PZB65495:PZC65497 PPF65495:PPG65497 PFJ65495:PFK65497 OVN65495:OVO65497 OLR65495:OLS65497 OBV65495:OBW65497 NRZ65495:NSA65497 NID65495:NIE65497 MYH65495:MYI65497 MOL65495:MOM65497 MEP65495:MEQ65497 LUT65495:LUU65497 LKX65495:LKY65497 LBB65495:LBC65497 KRF65495:KRG65497 KHJ65495:KHK65497 JXN65495:JXO65497 JNR65495:JNS65497 JDV65495:JDW65497 ITZ65495:IUA65497 IKD65495:IKE65497 IAH65495:IAI65497 HQL65495:HQM65497 HGP65495:HGQ65497 GWT65495:GWU65497 GMX65495:GMY65497 GDB65495:GDC65497 FTF65495:FTG65497 FJJ65495:FJK65497 EZN65495:EZO65497 EPR65495:EPS65497 EFV65495:EFW65497 DVZ65495:DWA65497 DMD65495:DME65497 DCH65495:DCI65497 CSL65495:CSM65497 CIP65495:CIQ65497 BYT65495:BYU65497 BOX65495:BOY65497 BFB65495:BFC65497 AVF65495:AVG65497 ALJ65495:ALK65497 ABN65495:ABO65497 RR65495:RS65497 HV65495:HW65497 HT11 WUF982999:WUF983002 WKJ982999:WKJ983002 WAN982999:WAN983002 VQR982999:VQR983002 VGV982999:VGV983002 UWZ982999:UWZ983002 UND982999:UND983002 UDH982999:UDH983002 TTL982999:TTL983002 TJP982999:TJP983002 SZT982999:SZT983002 SPX982999:SPX983002 SGB982999:SGB983002 RWF982999:RWF983002 RMJ982999:RMJ983002 RCN982999:RCN983002 QSR982999:QSR983002 QIV982999:QIV983002 PYZ982999:PYZ983002 PPD982999:PPD983002 PFH982999:PFH983002 OVL982999:OVL983002 OLP982999:OLP983002 OBT982999:OBT983002 NRX982999:NRX983002 NIB982999:NIB983002 MYF982999:MYF983002 MOJ982999:MOJ983002 MEN982999:MEN983002 LUR982999:LUR983002 LKV982999:LKV983002 LAZ982999:LAZ983002 KRD982999:KRD983002 KHH982999:KHH983002 JXL982999:JXL983002 JNP982999:JNP983002 JDT982999:JDT983002 ITX982999:ITX983002 IKB982999:IKB983002 IAF982999:IAF983002 HQJ982999:HQJ983002 HGN982999:HGN983002 GWR982999:GWR983002 GMV982999:GMV983002 GCZ982999:GCZ983002 FTD982999:FTD983002 FJH982999:FJH983002 EZL982999:EZL983002 EPP982999:EPP983002 EFT982999:EFT983002 DVX982999:DVX983002 DMB982999:DMB983002 DCF982999:DCF983002 CSJ982999:CSJ983002 CIN982999:CIN983002 BYR982999:BYR983002 BOV982999:BOV983002 BEZ982999:BEZ983002 AVD982999:AVD983002 ALH982999:ALH983002 ABL982999:ABL983002 RP982999:RP983002 HT982999:HT983002 WUF917463:WUF917466 WKJ917463:WKJ917466 WAN917463:WAN917466 VQR917463:VQR917466 VGV917463:VGV917466 UWZ917463:UWZ917466 UND917463:UND917466 UDH917463:UDH917466 TTL917463:TTL917466 TJP917463:TJP917466 SZT917463:SZT917466 SPX917463:SPX917466 SGB917463:SGB917466 RWF917463:RWF917466 RMJ917463:RMJ917466 RCN917463:RCN917466 QSR917463:QSR917466 QIV917463:QIV917466 PYZ917463:PYZ917466 PPD917463:PPD917466 PFH917463:PFH917466 OVL917463:OVL917466 OLP917463:OLP917466 OBT917463:OBT917466 NRX917463:NRX917466 NIB917463:NIB917466 MYF917463:MYF917466 MOJ917463:MOJ917466 MEN917463:MEN917466 LUR917463:LUR917466 LKV917463:LKV917466 LAZ917463:LAZ917466 KRD917463:KRD917466 KHH917463:KHH917466 JXL917463:JXL917466 JNP917463:JNP917466 JDT917463:JDT917466 ITX917463:ITX917466 IKB917463:IKB917466 IAF917463:IAF917466 HQJ917463:HQJ917466 HGN917463:HGN917466 GWR917463:GWR917466 GMV917463:GMV917466 GCZ917463:GCZ917466 FTD917463:FTD917466 FJH917463:FJH917466 EZL917463:EZL917466 EPP917463:EPP917466 EFT917463:EFT917466 DVX917463:DVX917466 DMB917463:DMB917466 DCF917463:DCF917466 CSJ917463:CSJ917466 CIN917463:CIN917466 BYR917463:BYR917466 BOV917463:BOV917466 BEZ917463:BEZ917466 AVD917463:AVD917466 ALH917463:ALH917466 ABL917463:ABL917466 RP917463:RP917466 HT917463:HT917466 WUF851927:WUF851930 WKJ851927:WKJ851930 WAN851927:WAN851930 VQR851927:VQR851930 VGV851927:VGV851930 UWZ851927:UWZ851930 UND851927:UND851930 UDH851927:UDH851930 TTL851927:TTL851930 TJP851927:TJP851930 SZT851927:SZT851930 SPX851927:SPX851930 SGB851927:SGB851930 RWF851927:RWF851930 RMJ851927:RMJ851930 RCN851927:RCN851930 QSR851927:QSR851930 QIV851927:QIV851930 PYZ851927:PYZ851930 PPD851927:PPD851930 PFH851927:PFH851930 OVL851927:OVL851930 OLP851927:OLP851930 OBT851927:OBT851930 NRX851927:NRX851930 NIB851927:NIB851930 MYF851927:MYF851930 MOJ851927:MOJ851930 MEN851927:MEN851930 LUR851927:LUR851930 LKV851927:LKV851930 LAZ851927:LAZ851930 KRD851927:KRD851930 KHH851927:KHH851930 JXL851927:JXL851930 JNP851927:JNP851930 JDT851927:JDT851930 ITX851927:ITX851930 IKB851927:IKB851930 IAF851927:IAF851930 HQJ851927:HQJ851930 HGN851927:HGN851930 GWR851927:GWR851930 GMV851927:GMV851930 GCZ851927:GCZ851930 FTD851927:FTD851930 FJH851927:FJH851930 EZL851927:EZL851930 EPP851927:EPP851930 EFT851927:EFT851930 DVX851927:DVX851930 DMB851927:DMB851930 DCF851927:DCF851930 CSJ851927:CSJ851930 CIN851927:CIN851930 BYR851927:BYR851930 BOV851927:BOV851930 BEZ851927:BEZ851930 AVD851927:AVD851930 ALH851927:ALH851930 ABL851927:ABL851930 RP851927:RP851930 HT851927:HT851930 WUF786391:WUF786394 WKJ786391:WKJ786394 WAN786391:WAN786394 VQR786391:VQR786394 VGV786391:VGV786394 UWZ786391:UWZ786394 UND786391:UND786394 UDH786391:UDH786394 TTL786391:TTL786394 TJP786391:TJP786394 SZT786391:SZT786394 SPX786391:SPX786394 SGB786391:SGB786394 RWF786391:RWF786394 RMJ786391:RMJ786394 RCN786391:RCN786394 QSR786391:QSR786394 QIV786391:QIV786394 PYZ786391:PYZ786394 PPD786391:PPD786394 PFH786391:PFH786394 OVL786391:OVL786394 OLP786391:OLP786394 OBT786391:OBT786394 NRX786391:NRX786394 NIB786391:NIB786394 MYF786391:MYF786394 MOJ786391:MOJ786394 MEN786391:MEN786394 LUR786391:LUR786394 LKV786391:LKV786394 LAZ786391:LAZ786394 KRD786391:KRD786394 KHH786391:KHH786394 JXL786391:JXL786394 JNP786391:JNP786394 JDT786391:JDT786394 ITX786391:ITX786394 IKB786391:IKB786394 IAF786391:IAF786394 HQJ786391:HQJ786394 HGN786391:HGN786394 GWR786391:GWR786394 GMV786391:GMV786394 GCZ786391:GCZ786394 FTD786391:FTD786394 FJH786391:FJH786394 EZL786391:EZL786394 EPP786391:EPP786394 EFT786391:EFT786394 DVX786391:DVX786394 DMB786391:DMB786394 DCF786391:DCF786394 CSJ786391:CSJ786394 CIN786391:CIN786394 BYR786391:BYR786394 BOV786391:BOV786394 BEZ786391:BEZ786394 AVD786391:AVD786394 ALH786391:ALH786394 ABL786391:ABL786394 RP786391:RP786394 HT786391:HT786394 WUF720855:WUF720858 WKJ720855:WKJ720858 WAN720855:WAN720858 VQR720855:VQR720858 VGV720855:VGV720858 UWZ720855:UWZ720858 UND720855:UND720858 UDH720855:UDH720858 TTL720855:TTL720858 TJP720855:TJP720858 SZT720855:SZT720858 SPX720855:SPX720858 SGB720855:SGB720858 RWF720855:RWF720858 RMJ720855:RMJ720858 RCN720855:RCN720858 QSR720855:QSR720858 QIV720855:QIV720858 PYZ720855:PYZ720858 PPD720855:PPD720858 PFH720855:PFH720858 OVL720855:OVL720858 OLP720855:OLP720858 OBT720855:OBT720858 NRX720855:NRX720858 NIB720855:NIB720858 MYF720855:MYF720858 MOJ720855:MOJ720858 MEN720855:MEN720858 LUR720855:LUR720858 LKV720855:LKV720858 LAZ720855:LAZ720858 KRD720855:KRD720858 KHH720855:KHH720858 JXL720855:JXL720858 JNP720855:JNP720858 JDT720855:JDT720858 ITX720855:ITX720858 IKB720855:IKB720858 IAF720855:IAF720858 HQJ720855:HQJ720858 HGN720855:HGN720858 GWR720855:GWR720858 GMV720855:GMV720858 GCZ720855:GCZ720858 FTD720855:FTD720858 FJH720855:FJH720858 EZL720855:EZL720858 EPP720855:EPP720858 EFT720855:EFT720858 DVX720855:DVX720858 DMB720855:DMB720858 DCF720855:DCF720858 CSJ720855:CSJ720858 CIN720855:CIN720858 BYR720855:BYR720858 BOV720855:BOV720858 BEZ720855:BEZ720858 AVD720855:AVD720858 ALH720855:ALH720858 ABL720855:ABL720858 RP720855:RP720858 HT720855:HT720858 WUF655319:WUF655322 WKJ655319:WKJ655322 WAN655319:WAN655322 VQR655319:VQR655322 VGV655319:VGV655322 UWZ655319:UWZ655322 UND655319:UND655322 UDH655319:UDH655322 TTL655319:TTL655322 TJP655319:TJP655322 SZT655319:SZT655322 SPX655319:SPX655322 SGB655319:SGB655322 RWF655319:RWF655322 RMJ655319:RMJ655322 RCN655319:RCN655322 QSR655319:QSR655322 QIV655319:QIV655322 PYZ655319:PYZ655322 PPD655319:PPD655322 PFH655319:PFH655322 OVL655319:OVL655322 OLP655319:OLP655322 OBT655319:OBT655322 NRX655319:NRX655322 NIB655319:NIB655322 MYF655319:MYF655322 MOJ655319:MOJ655322 MEN655319:MEN655322 LUR655319:LUR655322 LKV655319:LKV655322 LAZ655319:LAZ655322 KRD655319:KRD655322 KHH655319:KHH655322 JXL655319:JXL655322 JNP655319:JNP655322 JDT655319:JDT655322 ITX655319:ITX655322 IKB655319:IKB655322 IAF655319:IAF655322 HQJ655319:HQJ655322 HGN655319:HGN655322 GWR655319:GWR655322 GMV655319:GMV655322 GCZ655319:GCZ655322 FTD655319:FTD655322 FJH655319:FJH655322 EZL655319:EZL655322 EPP655319:EPP655322 EFT655319:EFT655322 DVX655319:DVX655322 DMB655319:DMB655322 DCF655319:DCF655322 CSJ655319:CSJ655322 CIN655319:CIN655322 BYR655319:BYR655322 BOV655319:BOV655322 BEZ655319:BEZ655322 AVD655319:AVD655322 ALH655319:ALH655322 ABL655319:ABL655322 RP655319:RP655322 HT655319:HT655322 WUF589783:WUF589786 WKJ589783:WKJ589786 WAN589783:WAN589786 VQR589783:VQR589786 VGV589783:VGV589786 UWZ589783:UWZ589786 UND589783:UND589786 UDH589783:UDH589786 TTL589783:TTL589786 TJP589783:TJP589786 SZT589783:SZT589786 SPX589783:SPX589786 SGB589783:SGB589786 RWF589783:RWF589786 RMJ589783:RMJ589786 RCN589783:RCN589786 QSR589783:QSR589786 QIV589783:QIV589786 PYZ589783:PYZ589786 PPD589783:PPD589786 PFH589783:PFH589786 OVL589783:OVL589786 OLP589783:OLP589786 OBT589783:OBT589786 NRX589783:NRX589786 NIB589783:NIB589786 MYF589783:MYF589786 MOJ589783:MOJ589786 MEN589783:MEN589786 LUR589783:LUR589786 LKV589783:LKV589786 LAZ589783:LAZ589786 KRD589783:KRD589786 KHH589783:KHH589786 JXL589783:JXL589786 JNP589783:JNP589786 JDT589783:JDT589786 ITX589783:ITX589786 IKB589783:IKB589786 IAF589783:IAF589786 HQJ589783:HQJ589786 HGN589783:HGN589786 GWR589783:GWR589786 GMV589783:GMV589786 GCZ589783:GCZ589786 FTD589783:FTD589786 FJH589783:FJH589786 EZL589783:EZL589786 EPP589783:EPP589786 EFT589783:EFT589786 DVX589783:DVX589786 DMB589783:DMB589786 DCF589783:DCF589786 CSJ589783:CSJ589786 CIN589783:CIN589786 BYR589783:BYR589786 BOV589783:BOV589786 BEZ589783:BEZ589786 AVD589783:AVD589786 ALH589783:ALH589786 ABL589783:ABL589786 RP589783:RP589786 HT589783:HT589786 WUF524247:WUF524250 WKJ524247:WKJ524250 WAN524247:WAN524250 VQR524247:VQR524250 VGV524247:VGV524250 UWZ524247:UWZ524250 UND524247:UND524250 UDH524247:UDH524250 TTL524247:TTL524250 TJP524247:TJP524250 SZT524247:SZT524250 SPX524247:SPX524250 SGB524247:SGB524250 RWF524247:RWF524250 RMJ524247:RMJ524250 RCN524247:RCN524250 QSR524247:QSR524250 QIV524247:QIV524250 PYZ524247:PYZ524250 PPD524247:PPD524250 PFH524247:PFH524250 OVL524247:OVL524250 OLP524247:OLP524250 OBT524247:OBT524250 NRX524247:NRX524250 NIB524247:NIB524250 MYF524247:MYF524250 MOJ524247:MOJ524250 MEN524247:MEN524250 LUR524247:LUR524250 LKV524247:LKV524250 LAZ524247:LAZ524250 KRD524247:KRD524250 KHH524247:KHH524250 JXL524247:JXL524250 JNP524247:JNP524250 JDT524247:JDT524250 ITX524247:ITX524250 IKB524247:IKB524250 IAF524247:IAF524250 HQJ524247:HQJ524250 HGN524247:HGN524250 GWR524247:GWR524250 GMV524247:GMV524250 GCZ524247:GCZ524250 FTD524247:FTD524250 FJH524247:FJH524250 EZL524247:EZL524250 EPP524247:EPP524250 EFT524247:EFT524250 DVX524247:DVX524250 DMB524247:DMB524250 DCF524247:DCF524250 CSJ524247:CSJ524250 CIN524247:CIN524250 BYR524247:BYR524250 BOV524247:BOV524250 BEZ524247:BEZ524250 AVD524247:AVD524250 ALH524247:ALH524250 ABL524247:ABL524250 RP524247:RP524250 HT524247:HT524250 WUF458711:WUF458714 WKJ458711:WKJ458714 WAN458711:WAN458714 VQR458711:VQR458714 VGV458711:VGV458714 UWZ458711:UWZ458714 UND458711:UND458714 UDH458711:UDH458714 TTL458711:TTL458714 TJP458711:TJP458714 SZT458711:SZT458714 SPX458711:SPX458714 SGB458711:SGB458714 RWF458711:RWF458714 RMJ458711:RMJ458714 RCN458711:RCN458714 QSR458711:QSR458714 QIV458711:QIV458714 PYZ458711:PYZ458714 PPD458711:PPD458714 PFH458711:PFH458714 OVL458711:OVL458714 OLP458711:OLP458714 OBT458711:OBT458714 NRX458711:NRX458714 NIB458711:NIB458714 MYF458711:MYF458714 MOJ458711:MOJ458714 MEN458711:MEN458714 LUR458711:LUR458714 LKV458711:LKV458714 LAZ458711:LAZ458714 KRD458711:KRD458714 KHH458711:KHH458714 JXL458711:JXL458714 JNP458711:JNP458714 JDT458711:JDT458714 ITX458711:ITX458714 IKB458711:IKB458714 IAF458711:IAF458714 HQJ458711:HQJ458714 HGN458711:HGN458714 GWR458711:GWR458714 GMV458711:GMV458714 GCZ458711:GCZ458714 FTD458711:FTD458714 FJH458711:FJH458714 EZL458711:EZL458714 EPP458711:EPP458714 EFT458711:EFT458714 DVX458711:DVX458714 DMB458711:DMB458714 DCF458711:DCF458714 CSJ458711:CSJ458714 CIN458711:CIN458714 BYR458711:BYR458714 BOV458711:BOV458714 BEZ458711:BEZ458714 AVD458711:AVD458714 ALH458711:ALH458714 ABL458711:ABL458714 RP458711:RP458714 HT458711:HT458714 WUF393175:WUF393178 WKJ393175:WKJ393178 WAN393175:WAN393178 VQR393175:VQR393178 VGV393175:VGV393178 UWZ393175:UWZ393178 UND393175:UND393178 UDH393175:UDH393178 TTL393175:TTL393178 TJP393175:TJP393178 SZT393175:SZT393178 SPX393175:SPX393178 SGB393175:SGB393178 RWF393175:RWF393178 RMJ393175:RMJ393178 RCN393175:RCN393178 QSR393175:QSR393178 QIV393175:QIV393178 PYZ393175:PYZ393178 PPD393175:PPD393178 PFH393175:PFH393178 OVL393175:OVL393178 OLP393175:OLP393178 OBT393175:OBT393178 NRX393175:NRX393178 NIB393175:NIB393178 MYF393175:MYF393178 MOJ393175:MOJ393178 MEN393175:MEN393178 LUR393175:LUR393178 LKV393175:LKV393178 LAZ393175:LAZ393178 KRD393175:KRD393178 KHH393175:KHH393178 JXL393175:JXL393178 JNP393175:JNP393178 JDT393175:JDT393178 ITX393175:ITX393178 IKB393175:IKB393178 IAF393175:IAF393178 HQJ393175:HQJ393178 HGN393175:HGN393178 GWR393175:GWR393178 GMV393175:GMV393178 GCZ393175:GCZ393178 FTD393175:FTD393178 FJH393175:FJH393178 EZL393175:EZL393178 EPP393175:EPP393178 EFT393175:EFT393178 DVX393175:DVX393178 DMB393175:DMB393178 DCF393175:DCF393178 CSJ393175:CSJ393178 CIN393175:CIN393178 BYR393175:BYR393178 BOV393175:BOV393178 BEZ393175:BEZ393178 AVD393175:AVD393178 ALH393175:ALH393178 ABL393175:ABL393178 RP393175:RP393178 HT393175:HT393178 WUF327639:WUF327642 WKJ327639:WKJ327642 WAN327639:WAN327642 VQR327639:VQR327642 VGV327639:VGV327642 UWZ327639:UWZ327642 UND327639:UND327642 UDH327639:UDH327642 TTL327639:TTL327642 TJP327639:TJP327642 SZT327639:SZT327642 SPX327639:SPX327642 SGB327639:SGB327642 RWF327639:RWF327642 RMJ327639:RMJ327642 RCN327639:RCN327642 QSR327639:QSR327642 QIV327639:QIV327642 PYZ327639:PYZ327642 PPD327639:PPD327642 PFH327639:PFH327642 OVL327639:OVL327642 OLP327639:OLP327642 OBT327639:OBT327642 NRX327639:NRX327642 NIB327639:NIB327642 MYF327639:MYF327642 MOJ327639:MOJ327642 MEN327639:MEN327642 LUR327639:LUR327642 LKV327639:LKV327642 LAZ327639:LAZ327642 KRD327639:KRD327642 KHH327639:KHH327642 JXL327639:JXL327642 JNP327639:JNP327642 JDT327639:JDT327642 ITX327639:ITX327642 IKB327639:IKB327642 IAF327639:IAF327642 HQJ327639:HQJ327642 HGN327639:HGN327642 GWR327639:GWR327642 GMV327639:GMV327642 GCZ327639:GCZ327642 FTD327639:FTD327642 FJH327639:FJH327642 EZL327639:EZL327642 EPP327639:EPP327642 EFT327639:EFT327642 DVX327639:DVX327642 DMB327639:DMB327642 DCF327639:DCF327642 CSJ327639:CSJ327642 CIN327639:CIN327642 BYR327639:BYR327642 BOV327639:BOV327642 BEZ327639:BEZ327642 AVD327639:AVD327642 ALH327639:ALH327642 ABL327639:ABL327642 RP327639:RP327642 HT327639:HT327642 WUF262103:WUF262106 WKJ262103:WKJ262106 WAN262103:WAN262106 VQR262103:VQR262106 VGV262103:VGV262106 UWZ262103:UWZ262106 UND262103:UND262106 UDH262103:UDH262106 TTL262103:TTL262106 TJP262103:TJP262106 SZT262103:SZT262106 SPX262103:SPX262106 SGB262103:SGB262106 RWF262103:RWF262106 RMJ262103:RMJ262106 RCN262103:RCN262106 QSR262103:QSR262106 QIV262103:QIV262106 PYZ262103:PYZ262106 PPD262103:PPD262106 PFH262103:PFH262106 OVL262103:OVL262106 OLP262103:OLP262106 OBT262103:OBT262106 NRX262103:NRX262106 NIB262103:NIB262106 MYF262103:MYF262106 MOJ262103:MOJ262106 MEN262103:MEN262106 LUR262103:LUR262106 LKV262103:LKV262106 LAZ262103:LAZ262106 KRD262103:KRD262106 KHH262103:KHH262106 JXL262103:JXL262106 JNP262103:JNP262106 JDT262103:JDT262106 ITX262103:ITX262106 IKB262103:IKB262106 IAF262103:IAF262106 HQJ262103:HQJ262106 HGN262103:HGN262106 GWR262103:GWR262106 GMV262103:GMV262106 GCZ262103:GCZ262106 FTD262103:FTD262106 FJH262103:FJH262106 EZL262103:EZL262106 EPP262103:EPP262106 EFT262103:EFT262106 DVX262103:DVX262106 DMB262103:DMB262106 DCF262103:DCF262106 CSJ262103:CSJ262106 CIN262103:CIN262106 BYR262103:BYR262106 BOV262103:BOV262106 BEZ262103:BEZ262106 AVD262103:AVD262106 ALH262103:ALH262106 ABL262103:ABL262106 RP262103:RP262106 HT262103:HT262106 WUF196567:WUF196570 WKJ196567:WKJ196570 WAN196567:WAN196570 VQR196567:VQR196570 VGV196567:VGV196570 UWZ196567:UWZ196570 UND196567:UND196570 UDH196567:UDH196570 TTL196567:TTL196570 TJP196567:TJP196570 SZT196567:SZT196570 SPX196567:SPX196570 SGB196567:SGB196570 RWF196567:RWF196570 RMJ196567:RMJ196570 RCN196567:RCN196570 QSR196567:QSR196570 QIV196567:QIV196570 PYZ196567:PYZ196570 PPD196567:PPD196570 PFH196567:PFH196570 OVL196567:OVL196570 OLP196567:OLP196570 OBT196567:OBT196570 NRX196567:NRX196570 NIB196567:NIB196570 MYF196567:MYF196570 MOJ196567:MOJ196570 MEN196567:MEN196570 LUR196567:LUR196570 LKV196567:LKV196570 LAZ196567:LAZ196570 KRD196567:KRD196570 KHH196567:KHH196570 JXL196567:JXL196570 JNP196567:JNP196570 JDT196567:JDT196570 ITX196567:ITX196570 IKB196567:IKB196570 IAF196567:IAF196570 HQJ196567:HQJ196570 HGN196567:HGN196570 GWR196567:GWR196570 GMV196567:GMV196570 GCZ196567:GCZ196570 FTD196567:FTD196570 FJH196567:FJH196570 EZL196567:EZL196570 EPP196567:EPP196570 EFT196567:EFT196570 DVX196567:DVX196570 DMB196567:DMB196570 DCF196567:DCF196570 CSJ196567:CSJ196570 CIN196567:CIN196570 BYR196567:BYR196570 BOV196567:BOV196570 BEZ196567:BEZ196570 AVD196567:AVD196570 ALH196567:ALH196570 ABL196567:ABL196570 RP196567:RP196570 HT196567:HT196570 WUF131031:WUF131034 WKJ131031:WKJ131034 WAN131031:WAN131034 VQR131031:VQR131034 VGV131031:VGV131034 UWZ131031:UWZ131034 UND131031:UND131034 UDH131031:UDH131034 TTL131031:TTL131034 TJP131031:TJP131034 SZT131031:SZT131034 SPX131031:SPX131034 SGB131031:SGB131034 RWF131031:RWF131034 RMJ131031:RMJ131034 RCN131031:RCN131034 QSR131031:QSR131034 QIV131031:QIV131034 PYZ131031:PYZ131034 PPD131031:PPD131034 PFH131031:PFH131034 OVL131031:OVL131034 OLP131031:OLP131034 OBT131031:OBT131034 NRX131031:NRX131034 NIB131031:NIB131034 MYF131031:MYF131034 MOJ131031:MOJ131034 MEN131031:MEN131034 LUR131031:LUR131034 LKV131031:LKV131034 LAZ131031:LAZ131034 KRD131031:KRD131034 KHH131031:KHH131034 JXL131031:JXL131034 JNP131031:JNP131034 JDT131031:JDT131034 ITX131031:ITX131034 IKB131031:IKB131034 IAF131031:IAF131034 HQJ131031:HQJ131034 HGN131031:HGN131034 GWR131031:GWR131034 GMV131031:GMV131034 GCZ131031:GCZ131034 FTD131031:FTD131034 FJH131031:FJH131034 EZL131031:EZL131034 EPP131031:EPP131034 EFT131031:EFT131034 DVX131031:DVX131034 DMB131031:DMB131034 DCF131031:DCF131034 CSJ131031:CSJ131034 CIN131031:CIN131034 BYR131031:BYR131034 BOV131031:BOV131034 BEZ131031:BEZ131034 AVD131031:AVD131034 ALH131031:ALH131034 ABL131031:ABL131034 RP131031:RP131034 HT131031:HT131034 WUF65495:WUF65498 WKJ65495:WKJ65498 WAN65495:WAN65498 VQR65495:VQR65498 VGV65495:VGV65498 UWZ65495:UWZ65498 UND65495:UND65498 UDH65495:UDH65498 TTL65495:TTL65498 TJP65495:TJP65498 SZT65495:SZT65498 SPX65495:SPX65498 SGB65495:SGB65498 RWF65495:RWF65498 RMJ65495:RMJ65498 RCN65495:RCN65498 QSR65495:QSR65498 QIV65495:QIV65498 PYZ65495:PYZ65498 PPD65495:PPD65498 PFH65495:PFH65498 OVL65495:OVL65498 OLP65495:OLP65498 OBT65495:OBT65498 NRX65495:NRX65498 NIB65495:NIB65498 MYF65495:MYF65498 MOJ65495:MOJ65498 MEN65495:MEN65498 LUR65495:LUR65498 LKV65495:LKV65498 LAZ65495:LAZ65498 KRD65495:KRD65498 KHH65495:KHH65498 JXL65495:JXL65498 JNP65495:JNP65498 JDT65495:JDT65498 ITX65495:ITX65498 IKB65495:IKB65498 IAF65495:IAF65498 HQJ65495:HQJ65498 HGN65495:HGN65498 GWR65495:GWR65498 GMV65495:GMV65498 GCZ65495:GCZ65498 FTD65495:FTD65498 FJH65495:FJH65498 EZL65495:EZL65498 EPP65495:EPP65498 EFT65495:EFT65498 DVX65495:DVX65498 DMB65495:DMB65498 DCF65495:DCF65498 CSJ65495:CSJ65498 CIN65495:CIN65498 BYR65495:BYR65498 BOV65495:BOV65498 BEZ65495:BEZ65498 AVD65495:AVD65498 ALH65495:ALH65498 ABL65495:ABL65498 RP65495:RP65498 HT65495:HT65498 WUF11 WKJ11 WAN11 VQR11 VGV11 UWZ11 UND11 UDH11 TTL11 TJP11 SZT11 SPX11 SGB11 RWF11 RMJ11 RCN11 QSR11 QIV11 PYZ11 PPD11 PFH11 OVL11 OLP11 OBT11 NRX11 NIB11 MYF11 MOJ11 MEN11 LUR11 LKV11 LAZ11 KRD11 KHH11 JXL11 JNP11 JDT11 ITX11 IKB11 IAF11 HQJ11 HGN11 GWR11 GMV11 GCZ11 FTD11 FJH11 EZL11 EPP11 EFT11 DVX11 DMB11 DCF11 CSJ11 CIN11 BYR11 BOV11 BEZ11 AVD11 ALH11 ABL11 RP11</xm:sqref>
        </x14:dataValidation>
        <x14:dataValidation type="list" allowBlank="1" showInputMessage="1" showErrorMessage="1" xr:uid="{286B6C16-EE98-4364-99AC-95D21440111C}">
          <x14:formula1>
            <xm:f>"5,,4,3,2,1"</xm:f>
          </x14:formula1>
          <xm:sqref>WUC983014:WUD983015 WKG983014:WKH983015 WAK983014:WAL983015 VQO983014:VQP983015 VGS983014:VGT983015 UWW983014:UWX983015 UNA983014:UNB983015 UDE983014:UDF983015 TTI983014:TTJ983015 TJM983014:TJN983015 SZQ983014:SZR983015 SPU983014:SPV983015 SFY983014:SFZ983015 RWC983014:RWD983015 RMG983014:RMH983015 RCK983014:RCL983015 QSO983014:QSP983015 QIS983014:QIT983015 PYW983014:PYX983015 PPA983014:PPB983015 PFE983014:PFF983015 OVI983014:OVJ983015 OLM983014:OLN983015 OBQ983014:OBR983015 NRU983014:NRV983015 NHY983014:NHZ983015 MYC983014:MYD983015 MOG983014:MOH983015 MEK983014:MEL983015 LUO983014:LUP983015 LKS983014:LKT983015 LAW983014:LAX983015 KRA983014:KRB983015 KHE983014:KHF983015 JXI983014:JXJ983015 JNM983014:JNN983015 JDQ983014:JDR983015 ITU983014:ITV983015 IJY983014:IJZ983015 IAC983014:IAD983015 HQG983014:HQH983015 HGK983014:HGL983015 GWO983014:GWP983015 GMS983014:GMT983015 GCW983014:GCX983015 FTA983014:FTB983015 FJE983014:FJF983015 EZI983014:EZJ983015 EPM983014:EPN983015 EFQ983014:EFR983015 DVU983014:DVV983015 DLY983014:DLZ983015 DCC983014:DCD983015 CSG983014:CSH983015 CIK983014:CIL983015 BYO983014:BYP983015 BOS983014:BOT983015 BEW983014:BEX983015 AVA983014:AVB983015 ALE983014:ALF983015 ABI983014:ABJ983015 RM983014:RN983015 HQ983014:HR983015 WUC917478:WUD917479 WKG917478:WKH917479 WAK917478:WAL917479 VQO917478:VQP917479 VGS917478:VGT917479 UWW917478:UWX917479 UNA917478:UNB917479 UDE917478:UDF917479 TTI917478:TTJ917479 TJM917478:TJN917479 SZQ917478:SZR917479 SPU917478:SPV917479 SFY917478:SFZ917479 RWC917478:RWD917479 RMG917478:RMH917479 RCK917478:RCL917479 QSO917478:QSP917479 QIS917478:QIT917479 PYW917478:PYX917479 PPA917478:PPB917479 PFE917478:PFF917479 OVI917478:OVJ917479 OLM917478:OLN917479 OBQ917478:OBR917479 NRU917478:NRV917479 NHY917478:NHZ917479 MYC917478:MYD917479 MOG917478:MOH917479 MEK917478:MEL917479 LUO917478:LUP917479 LKS917478:LKT917479 LAW917478:LAX917479 KRA917478:KRB917479 KHE917478:KHF917479 JXI917478:JXJ917479 JNM917478:JNN917479 JDQ917478:JDR917479 ITU917478:ITV917479 IJY917478:IJZ917479 IAC917478:IAD917479 HQG917478:HQH917479 HGK917478:HGL917479 GWO917478:GWP917479 GMS917478:GMT917479 GCW917478:GCX917479 FTA917478:FTB917479 FJE917478:FJF917479 EZI917478:EZJ917479 EPM917478:EPN917479 EFQ917478:EFR917479 DVU917478:DVV917479 DLY917478:DLZ917479 DCC917478:DCD917479 CSG917478:CSH917479 CIK917478:CIL917479 BYO917478:BYP917479 BOS917478:BOT917479 BEW917478:BEX917479 AVA917478:AVB917479 ALE917478:ALF917479 ABI917478:ABJ917479 RM917478:RN917479 HQ917478:HR917479 WUC851942:WUD851943 WKG851942:WKH851943 WAK851942:WAL851943 VQO851942:VQP851943 VGS851942:VGT851943 UWW851942:UWX851943 UNA851942:UNB851943 UDE851942:UDF851943 TTI851942:TTJ851943 TJM851942:TJN851943 SZQ851942:SZR851943 SPU851942:SPV851943 SFY851942:SFZ851943 RWC851942:RWD851943 RMG851942:RMH851943 RCK851942:RCL851943 QSO851942:QSP851943 QIS851942:QIT851943 PYW851942:PYX851943 PPA851942:PPB851943 PFE851942:PFF851943 OVI851942:OVJ851943 OLM851942:OLN851943 OBQ851942:OBR851943 NRU851942:NRV851943 NHY851942:NHZ851943 MYC851942:MYD851943 MOG851942:MOH851943 MEK851942:MEL851943 LUO851942:LUP851943 LKS851942:LKT851943 LAW851942:LAX851943 KRA851942:KRB851943 KHE851942:KHF851943 JXI851942:JXJ851943 JNM851942:JNN851943 JDQ851942:JDR851943 ITU851942:ITV851943 IJY851942:IJZ851943 IAC851942:IAD851943 HQG851942:HQH851943 HGK851942:HGL851943 GWO851942:GWP851943 GMS851942:GMT851943 GCW851942:GCX851943 FTA851942:FTB851943 FJE851942:FJF851943 EZI851942:EZJ851943 EPM851942:EPN851943 EFQ851942:EFR851943 DVU851942:DVV851943 DLY851942:DLZ851943 DCC851942:DCD851943 CSG851942:CSH851943 CIK851942:CIL851943 BYO851942:BYP851943 BOS851942:BOT851943 BEW851942:BEX851943 AVA851942:AVB851943 ALE851942:ALF851943 ABI851942:ABJ851943 RM851942:RN851943 HQ851942:HR851943 WUC786406:WUD786407 WKG786406:WKH786407 WAK786406:WAL786407 VQO786406:VQP786407 VGS786406:VGT786407 UWW786406:UWX786407 UNA786406:UNB786407 UDE786406:UDF786407 TTI786406:TTJ786407 TJM786406:TJN786407 SZQ786406:SZR786407 SPU786406:SPV786407 SFY786406:SFZ786407 RWC786406:RWD786407 RMG786406:RMH786407 RCK786406:RCL786407 QSO786406:QSP786407 QIS786406:QIT786407 PYW786406:PYX786407 PPA786406:PPB786407 PFE786406:PFF786407 OVI786406:OVJ786407 OLM786406:OLN786407 OBQ786406:OBR786407 NRU786406:NRV786407 NHY786406:NHZ786407 MYC786406:MYD786407 MOG786406:MOH786407 MEK786406:MEL786407 LUO786406:LUP786407 LKS786406:LKT786407 LAW786406:LAX786407 KRA786406:KRB786407 KHE786406:KHF786407 JXI786406:JXJ786407 JNM786406:JNN786407 JDQ786406:JDR786407 ITU786406:ITV786407 IJY786406:IJZ786407 IAC786406:IAD786407 HQG786406:HQH786407 HGK786406:HGL786407 GWO786406:GWP786407 GMS786406:GMT786407 GCW786406:GCX786407 FTA786406:FTB786407 FJE786406:FJF786407 EZI786406:EZJ786407 EPM786406:EPN786407 EFQ786406:EFR786407 DVU786406:DVV786407 DLY786406:DLZ786407 DCC786406:DCD786407 CSG786406:CSH786407 CIK786406:CIL786407 BYO786406:BYP786407 BOS786406:BOT786407 BEW786406:BEX786407 AVA786406:AVB786407 ALE786406:ALF786407 ABI786406:ABJ786407 RM786406:RN786407 HQ786406:HR786407 WUC720870:WUD720871 WKG720870:WKH720871 WAK720870:WAL720871 VQO720870:VQP720871 VGS720870:VGT720871 UWW720870:UWX720871 UNA720870:UNB720871 UDE720870:UDF720871 TTI720870:TTJ720871 TJM720870:TJN720871 SZQ720870:SZR720871 SPU720870:SPV720871 SFY720870:SFZ720871 RWC720870:RWD720871 RMG720870:RMH720871 RCK720870:RCL720871 QSO720870:QSP720871 QIS720870:QIT720871 PYW720870:PYX720871 PPA720870:PPB720871 PFE720870:PFF720871 OVI720870:OVJ720871 OLM720870:OLN720871 OBQ720870:OBR720871 NRU720870:NRV720871 NHY720870:NHZ720871 MYC720870:MYD720871 MOG720870:MOH720871 MEK720870:MEL720871 LUO720870:LUP720871 LKS720870:LKT720871 LAW720870:LAX720871 KRA720870:KRB720871 KHE720870:KHF720871 JXI720870:JXJ720871 JNM720870:JNN720871 JDQ720870:JDR720871 ITU720870:ITV720871 IJY720870:IJZ720871 IAC720870:IAD720871 HQG720870:HQH720871 HGK720870:HGL720871 GWO720870:GWP720871 GMS720870:GMT720871 GCW720870:GCX720871 FTA720870:FTB720871 FJE720870:FJF720871 EZI720870:EZJ720871 EPM720870:EPN720871 EFQ720870:EFR720871 DVU720870:DVV720871 DLY720870:DLZ720871 DCC720870:DCD720871 CSG720870:CSH720871 CIK720870:CIL720871 BYO720870:BYP720871 BOS720870:BOT720871 BEW720870:BEX720871 AVA720870:AVB720871 ALE720870:ALF720871 ABI720870:ABJ720871 RM720870:RN720871 HQ720870:HR720871 WUC655334:WUD655335 WKG655334:WKH655335 WAK655334:WAL655335 VQO655334:VQP655335 VGS655334:VGT655335 UWW655334:UWX655335 UNA655334:UNB655335 UDE655334:UDF655335 TTI655334:TTJ655335 TJM655334:TJN655335 SZQ655334:SZR655335 SPU655334:SPV655335 SFY655334:SFZ655335 RWC655334:RWD655335 RMG655334:RMH655335 RCK655334:RCL655335 QSO655334:QSP655335 QIS655334:QIT655335 PYW655334:PYX655335 PPA655334:PPB655335 PFE655334:PFF655335 OVI655334:OVJ655335 OLM655334:OLN655335 OBQ655334:OBR655335 NRU655334:NRV655335 NHY655334:NHZ655335 MYC655334:MYD655335 MOG655334:MOH655335 MEK655334:MEL655335 LUO655334:LUP655335 LKS655334:LKT655335 LAW655334:LAX655335 KRA655334:KRB655335 KHE655334:KHF655335 JXI655334:JXJ655335 JNM655334:JNN655335 JDQ655334:JDR655335 ITU655334:ITV655335 IJY655334:IJZ655335 IAC655334:IAD655335 HQG655334:HQH655335 HGK655334:HGL655335 GWO655334:GWP655335 GMS655334:GMT655335 GCW655334:GCX655335 FTA655334:FTB655335 FJE655334:FJF655335 EZI655334:EZJ655335 EPM655334:EPN655335 EFQ655334:EFR655335 DVU655334:DVV655335 DLY655334:DLZ655335 DCC655334:DCD655335 CSG655334:CSH655335 CIK655334:CIL655335 BYO655334:BYP655335 BOS655334:BOT655335 BEW655334:BEX655335 AVA655334:AVB655335 ALE655334:ALF655335 ABI655334:ABJ655335 RM655334:RN655335 HQ655334:HR655335 WUC589798:WUD589799 WKG589798:WKH589799 WAK589798:WAL589799 VQO589798:VQP589799 VGS589798:VGT589799 UWW589798:UWX589799 UNA589798:UNB589799 UDE589798:UDF589799 TTI589798:TTJ589799 TJM589798:TJN589799 SZQ589798:SZR589799 SPU589798:SPV589799 SFY589798:SFZ589799 RWC589798:RWD589799 RMG589798:RMH589799 RCK589798:RCL589799 QSO589798:QSP589799 QIS589798:QIT589799 PYW589798:PYX589799 PPA589798:PPB589799 PFE589798:PFF589799 OVI589798:OVJ589799 OLM589798:OLN589799 OBQ589798:OBR589799 NRU589798:NRV589799 NHY589798:NHZ589799 MYC589798:MYD589799 MOG589798:MOH589799 MEK589798:MEL589799 LUO589798:LUP589799 LKS589798:LKT589799 LAW589798:LAX589799 KRA589798:KRB589799 KHE589798:KHF589799 JXI589798:JXJ589799 JNM589798:JNN589799 JDQ589798:JDR589799 ITU589798:ITV589799 IJY589798:IJZ589799 IAC589798:IAD589799 HQG589798:HQH589799 HGK589798:HGL589799 GWO589798:GWP589799 GMS589798:GMT589799 GCW589798:GCX589799 FTA589798:FTB589799 FJE589798:FJF589799 EZI589798:EZJ589799 EPM589798:EPN589799 EFQ589798:EFR589799 DVU589798:DVV589799 DLY589798:DLZ589799 DCC589798:DCD589799 CSG589798:CSH589799 CIK589798:CIL589799 BYO589798:BYP589799 BOS589798:BOT589799 BEW589798:BEX589799 AVA589798:AVB589799 ALE589798:ALF589799 ABI589798:ABJ589799 RM589798:RN589799 HQ589798:HR589799 WUC524262:WUD524263 WKG524262:WKH524263 WAK524262:WAL524263 VQO524262:VQP524263 VGS524262:VGT524263 UWW524262:UWX524263 UNA524262:UNB524263 UDE524262:UDF524263 TTI524262:TTJ524263 TJM524262:TJN524263 SZQ524262:SZR524263 SPU524262:SPV524263 SFY524262:SFZ524263 RWC524262:RWD524263 RMG524262:RMH524263 RCK524262:RCL524263 QSO524262:QSP524263 QIS524262:QIT524263 PYW524262:PYX524263 PPA524262:PPB524263 PFE524262:PFF524263 OVI524262:OVJ524263 OLM524262:OLN524263 OBQ524262:OBR524263 NRU524262:NRV524263 NHY524262:NHZ524263 MYC524262:MYD524263 MOG524262:MOH524263 MEK524262:MEL524263 LUO524262:LUP524263 LKS524262:LKT524263 LAW524262:LAX524263 KRA524262:KRB524263 KHE524262:KHF524263 JXI524262:JXJ524263 JNM524262:JNN524263 JDQ524262:JDR524263 ITU524262:ITV524263 IJY524262:IJZ524263 IAC524262:IAD524263 HQG524262:HQH524263 HGK524262:HGL524263 GWO524262:GWP524263 GMS524262:GMT524263 GCW524262:GCX524263 FTA524262:FTB524263 FJE524262:FJF524263 EZI524262:EZJ524263 EPM524262:EPN524263 EFQ524262:EFR524263 DVU524262:DVV524263 DLY524262:DLZ524263 DCC524262:DCD524263 CSG524262:CSH524263 CIK524262:CIL524263 BYO524262:BYP524263 BOS524262:BOT524263 BEW524262:BEX524263 AVA524262:AVB524263 ALE524262:ALF524263 ABI524262:ABJ524263 RM524262:RN524263 HQ524262:HR524263 WUC458726:WUD458727 WKG458726:WKH458727 WAK458726:WAL458727 VQO458726:VQP458727 VGS458726:VGT458727 UWW458726:UWX458727 UNA458726:UNB458727 UDE458726:UDF458727 TTI458726:TTJ458727 TJM458726:TJN458727 SZQ458726:SZR458727 SPU458726:SPV458727 SFY458726:SFZ458727 RWC458726:RWD458727 RMG458726:RMH458727 RCK458726:RCL458727 QSO458726:QSP458727 QIS458726:QIT458727 PYW458726:PYX458727 PPA458726:PPB458727 PFE458726:PFF458727 OVI458726:OVJ458727 OLM458726:OLN458727 OBQ458726:OBR458727 NRU458726:NRV458727 NHY458726:NHZ458727 MYC458726:MYD458727 MOG458726:MOH458727 MEK458726:MEL458727 LUO458726:LUP458727 LKS458726:LKT458727 LAW458726:LAX458727 KRA458726:KRB458727 KHE458726:KHF458727 JXI458726:JXJ458727 JNM458726:JNN458727 JDQ458726:JDR458727 ITU458726:ITV458727 IJY458726:IJZ458727 IAC458726:IAD458727 HQG458726:HQH458727 HGK458726:HGL458727 GWO458726:GWP458727 GMS458726:GMT458727 GCW458726:GCX458727 FTA458726:FTB458727 FJE458726:FJF458727 EZI458726:EZJ458727 EPM458726:EPN458727 EFQ458726:EFR458727 DVU458726:DVV458727 DLY458726:DLZ458727 DCC458726:DCD458727 CSG458726:CSH458727 CIK458726:CIL458727 BYO458726:BYP458727 BOS458726:BOT458727 BEW458726:BEX458727 AVA458726:AVB458727 ALE458726:ALF458727 ABI458726:ABJ458727 RM458726:RN458727 HQ458726:HR458727 WUC393190:WUD393191 WKG393190:WKH393191 WAK393190:WAL393191 VQO393190:VQP393191 VGS393190:VGT393191 UWW393190:UWX393191 UNA393190:UNB393191 UDE393190:UDF393191 TTI393190:TTJ393191 TJM393190:TJN393191 SZQ393190:SZR393191 SPU393190:SPV393191 SFY393190:SFZ393191 RWC393190:RWD393191 RMG393190:RMH393191 RCK393190:RCL393191 QSO393190:QSP393191 QIS393190:QIT393191 PYW393190:PYX393191 PPA393190:PPB393191 PFE393190:PFF393191 OVI393190:OVJ393191 OLM393190:OLN393191 OBQ393190:OBR393191 NRU393190:NRV393191 NHY393190:NHZ393191 MYC393190:MYD393191 MOG393190:MOH393191 MEK393190:MEL393191 LUO393190:LUP393191 LKS393190:LKT393191 LAW393190:LAX393191 KRA393190:KRB393191 KHE393190:KHF393191 JXI393190:JXJ393191 JNM393190:JNN393191 JDQ393190:JDR393191 ITU393190:ITV393191 IJY393190:IJZ393191 IAC393190:IAD393191 HQG393190:HQH393191 HGK393190:HGL393191 GWO393190:GWP393191 GMS393190:GMT393191 GCW393190:GCX393191 FTA393190:FTB393191 FJE393190:FJF393191 EZI393190:EZJ393191 EPM393190:EPN393191 EFQ393190:EFR393191 DVU393190:DVV393191 DLY393190:DLZ393191 DCC393190:DCD393191 CSG393190:CSH393191 CIK393190:CIL393191 BYO393190:BYP393191 BOS393190:BOT393191 BEW393190:BEX393191 AVA393190:AVB393191 ALE393190:ALF393191 ABI393190:ABJ393191 RM393190:RN393191 HQ393190:HR393191 WUC327654:WUD327655 WKG327654:WKH327655 WAK327654:WAL327655 VQO327654:VQP327655 VGS327654:VGT327655 UWW327654:UWX327655 UNA327654:UNB327655 UDE327654:UDF327655 TTI327654:TTJ327655 TJM327654:TJN327655 SZQ327654:SZR327655 SPU327654:SPV327655 SFY327654:SFZ327655 RWC327654:RWD327655 RMG327654:RMH327655 RCK327654:RCL327655 QSO327654:QSP327655 QIS327654:QIT327655 PYW327654:PYX327655 PPA327654:PPB327655 PFE327654:PFF327655 OVI327654:OVJ327655 OLM327654:OLN327655 OBQ327654:OBR327655 NRU327654:NRV327655 NHY327654:NHZ327655 MYC327654:MYD327655 MOG327654:MOH327655 MEK327654:MEL327655 LUO327654:LUP327655 LKS327654:LKT327655 LAW327654:LAX327655 KRA327654:KRB327655 KHE327654:KHF327655 JXI327654:JXJ327655 JNM327654:JNN327655 JDQ327654:JDR327655 ITU327654:ITV327655 IJY327654:IJZ327655 IAC327654:IAD327655 HQG327654:HQH327655 HGK327654:HGL327655 GWO327654:GWP327655 GMS327654:GMT327655 GCW327654:GCX327655 FTA327654:FTB327655 FJE327654:FJF327655 EZI327654:EZJ327655 EPM327654:EPN327655 EFQ327654:EFR327655 DVU327654:DVV327655 DLY327654:DLZ327655 DCC327654:DCD327655 CSG327654:CSH327655 CIK327654:CIL327655 BYO327654:BYP327655 BOS327654:BOT327655 BEW327654:BEX327655 AVA327654:AVB327655 ALE327654:ALF327655 ABI327654:ABJ327655 RM327654:RN327655 HQ327654:HR327655 WUC262118:WUD262119 WKG262118:WKH262119 WAK262118:WAL262119 VQO262118:VQP262119 VGS262118:VGT262119 UWW262118:UWX262119 UNA262118:UNB262119 UDE262118:UDF262119 TTI262118:TTJ262119 TJM262118:TJN262119 SZQ262118:SZR262119 SPU262118:SPV262119 SFY262118:SFZ262119 RWC262118:RWD262119 RMG262118:RMH262119 RCK262118:RCL262119 QSO262118:QSP262119 QIS262118:QIT262119 PYW262118:PYX262119 PPA262118:PPB262119 PFE262118:PFF262119 OVI262118:OVJ262119 OLM262118:OLN262119 OBQ262118:OBR262119 NRU262118:NRV262119 NHY262118:NHZ262119 MYC262118:MYD262119 MOG262118:MOH262119 MEK262118:MEL262119 LUO262118:LUP262119 LKS262118:LKT262119 LAW262118:LAX262119 KRA262118:KRB262119 KHE262118:KHF262119 JXI262118:JXJ262119 JNM262118:JNN262119 JDQ262118:JDR262119 ITU262118:ITV262119 IJY262118:IJZ262119 IAC262118:IAD262119 HQG262118:HQH262119 HGK262118:HGL262119 GWO262118:GWP262119 GMS262118:GMT262119 GCW262118:GCX262119 FTA262118:FTB262119 FJE262118:FJF262119 EZI262118:EZJ262119 EPM262118:EPN262119 EFQ262118:EFR262119 DVU262118:DVV262119 DLY262118:DLZ262119 DCC262118:DCD262119 CSG262118:CSH262119 CIK262118:CIL262119 BYO262118:BYP262119 BOS262118:BOT262119 BEW262118:BEX262119 AVA262118:AVB262119 ALE262118:ALF262119 ABI262118:ABJ262119 RM262118:RN262119 HQ262118:HR262119 WUC196582:WUD196583 WKG196582:WKH196583 WAK196582:WAL196583 VQO196582:VQP196583 VGS196582:VGT196583 UWW196582:UWX196583 UNA196582:UNB196583 UDE196582:UDF196583 TTI196582:TTJ196583 TJM196582:TJN196583 SZQ196582:SZR196583 SPU196582:SPV196583 SFY196582:SFZ196583 RWC196582:RWD196583 RMG196582:RMH196583 RCK196582:RCL196583 QSO196582:QSP196583 QIS196582:QIT196583 PYW196582:PYX196583 PPA196582:PPB196583 PFE196582:PFF196583 OVI196582:OVJ196583 OLM196582:OLN196583 OBQ196582:OBR196583 NRU196582:NRV196583 NHY196582:NHZ196583 MYC196582:MYD196583 MOG196582:MOH196583 MEK196582:MEL196583 LUO196582:LUP196583 LKS196582:LKT196583 LAW196582:LAX196583 KRA196582:KRB196583 KHE196582:KHF196583 JXI196582:JXJ196583 JNM196582:JNN196583 JDQ196582:JDR196583 ITU196582:ITV196583 IJY196582:IJZ196583 IAC196582:IAD196583 HQG196582:HQH196583 HGK196582:HGL196583 GWO196582:GWP196583 GMS196582:GMT196583 GCW196582:GCX196583 FTA196582:FTB196583 FJE196582:FJF196583 EZI196582:EZJ196583 EPM196582:EPN196583 EFQ196582:EFR196583 DVU196582:DVV196583 DLY196582:DLZ196583 DCC196582:DCD196583 CSG196582:CSH196583 CIK196582:CIL196583 BYO196582:BYP196583 BOS196582:BOT196583 BEW196582:BEX196583 AVA196582:AVB196583 ALE196582:ALF196583 ABI196582:ABJ196583 RM196582:RN196583 HQ196582:HR196583 WUC131046:WUD131047 WKG131046:WKH131047 WAK131046:WAL131047 VQO131046:VQP131047 VGS131046:VGT131047 UWW131046:UWX131047 UNA131046:UNB131047 UDE131046:UDF131047 TTI131046:TTJ131047 TJM131046:TJN131047 SZQ131046:SZR131047 SPU131046:SPV131047 SFY131046:SFZ131047 RWC131046:RWD131047 RMG131046:RMH131047 RCK131046:RCL131047 QSO131046:QSP131047 QIS131046:QIT131047 PYW131046:PYX131047 PPA131046:PPB131047 PFE131046:PFF131047 OVI131046:OVJ131047 OLM131046:OLN131047 OBQ131046:OBR131047 NRU131046:NRV131047 NHY131046:NHZ131047 MYC131046:MYD131047 MOG131046:MOH131047 MEK131046:MEL131047 LUO131046:LUP131047 LKS131046:LKT131047 LAW131046:LAX131047 KRA131046:KRB131047 KHE131046:KHF131047 JXI131046:JXJ131047 JNM131046:JNN131047 JDQ131046:JDR131047 ITU131046:ITV131047 IJY131046:IJZ131047 IAC131046:IAD131047 HQG131046:HQH131047 HGK131046:HGL131047 GWO131046:GWP131047 GMS131046:GMT131047 GCW131046:GCX131047 FTA131046:FTB131047 FJE131046:FJF131047 EZI131046:EZJ131047 EPM131046:EPN131047 EFQ131046:EFR131047 DVU131046:DVV131047 DLY131046:DLZ131047 DCC131046:DCD131047 CSG131046:CSH131047 CIK131046:CIL131047 BYO131046:BYP131047 BOS131046:BOT131047 BEW131046:BEX131047 AVA131046:AVB131047 ALE131046:ALF131047 ABI131046:ABJ131047 RM131046:RN131047 HQ131046:HR131047 WUC65510:WUD65511 WKG65510:WKH65511 WAK65510:WAL65511 VQO65510:VQP65511 VGS65510:VGT65511 UWW65510:UWX65511 UNA65510:UNB65511 UDE65510:UDF65511 TTI65510:TTJ65511 TJM65510:TJN65511 SZQ65510:SZR65511 SPU65510:SPV65511 SFY65510:SFZ65511 RWC65510:RWD65511 RMG65510:RMH65511 RCK65510:RCL65511 QSO65510:QSP65511 QIS65510:QIT65511 PYW65510:PYX65511 PPA65510:PPB65511 PFE65510:PFF65511 OVI65510:OVJ65511 OLM65510:OLN65511 OBQ65510:OBR65511 NRU65510:NRV65511 NHY65510:NHZ65511 MYC65510:MYD65511 MOG65510:MOH65511 MEK65510:MEL65511 LUO65510:LUP65511 LKS65510:LKT65511 LAW65510:LAX65511 KRA65510:KRB65511 KHE65510:KHF65511 JXI65510:JXJ65511 JNM65510:JNN65511 JDQ65510:JDR65511 ITU65510:ITV65511 IJY65510:IJZ65511 IAC65510:IAD65511 HQG65510:HQH65511 HGK65510:HGL65511 GWO65510:GWP65511 GMS65510:GMT65511 GCW65510:GCX65511 FTA65510:FTB65511 FJE65510:FJF65511 EZI65510:EZJ65511 EPM65510:EPN65511 EFQ65510:EFR65511 DVU65510:DVV65511 DLY65510:DLZ65511 DCC65510:DCD65511 CSG65510:CSH65511 CIK65510:CIL65511 BYO65510:BYP65511 BOS65510:BOT65511 BEW65510:BEX65511 AVA65510:AVB65511 ALE65510:ALF65511 ABI65510:ABJ65511 RM65510:RN65511 HQ65510:HR65511 WUH983002:WUI983002 WKL983002:WKM983002 WAP983002:WAQ983002 VQT983002:VQU983002 VGX983002:VGY983002 UXB983002:UXC983002 UNF983002:UNG983002 UDJ983002:UDK983002 TTN983002:TTO983002 TJR983002:TJS983002 SZV983002:SZW983002 SPZ983002:SQA983002 SGD983002:SGE983002 RWH983002:RWI983002 RML983002:RMM983002 RCP983002:RCQ983002 QST983002:QSU983002 QIX983002:QIY983002 PZB983002:PZC983002 PPF983002:PPG983002 PFJ983002:PFK983002 OVN983002:OVO983002 OLR983002:OLS983002 OBV983002:OBW983002 NRZ983002:NSA983002 NID983002:NIE983002 MYH983002:MYI983002 MOL983002:MOM983002 MEP983002:MEQ983002 LUT983002:LUU983002 LKX983002:LKY983002 LBB983002:LBC983002 KRF983002:KRG983002 KHJ983002:KHK983002 JXN983002:JXO983002 JNR983002:JNS983002 JDV983002:JDW983002 ITZ983002:IUA983002 IKD983002:IKE983002 IAH983002:IAI983002 HQL983002:HQM983002 HGP983002:HGQ983002 GWT983002:GWU983002 GMX983002:GMY983002 GDB983002:GDC983002 FTF983002:FTG983002 FJJ983002:FJK983002 EZN983002:EZO983002 EPR983002:EPS983002 EFV983002:EFW983002 DVZ983002:DWA983002 DMD983002:DME983002 DCH983002:DCI983002 CSL983002:CSM983002 CIP983002:CIQ983002 BYT983002:BYU983002 BOX983002:BOY983002 BFB983002:BFC983002 AVF983002:AVG983002 ALJ983002:ALK983002 ABN983002:ABO983002 RR983002:RS983002 HV983002:HW983002 WUH917466:WUI917466 WKL917466:WKM917466 WAP917466:WAQ917466 VQT917466:VQU917466 VGX917466:VGY917466 UXB917466:UXC917466 UNF917466:UNG917466 UDJ917466:UDK917466 TTN917466:TTO917466 TJR917466:TJS917466 SZV917466:SZW917466 SPZ917466:SQA917466 SGD917466:SGE917466 RWH917466:RWI917466 RML917466:RMM917466 RCP917466:RCQ917466 QST917466:QSU917466 QIX917466:QIY917466 PZB917466:PZC917466 PPF917466:PPG917466 PFJ917466:PFK917466 OVN917466:OVO917466 OLR917466:OLS917466 OBV917466:OBW917466 NRZ917466:NSA917466 NID917466:NIE917466 MYH917466:MYI917466 MOL917466:MOM917466 MEP917466:MEQ917466 LUT917466:LUU917466 LKX917466:LKY917466 LBB917466:LBC917466 KRF917466:KRG917466 KHJ917466:KHK917466 JXN917466:JXO917466 JNR917466:JNS917466 JDV917466:JDW917466 ITZ917466:IUA917466 IKD917466:IKE917466 IAH917466:IAI917466 HQL917466:HQM917466 HGP917466:HGQ917466 GWT917466:GWU917466 GMX917466:GMY917466 GDB917466:GDC917466 FTF917466:FTG917466 FJJ917466:FJK917466 EZN917466:EZO917466 EPR917466:EPS917466 EFV917466:EFW917466 DVZ917466:DWA917466 DMD917466:DME917466 DCH917466:DCI917466 CSL917466:CSM917466 CIP917466:CIQ917466 BYT917466:BYU917466 BOX917466:BOY917466 BFB917466:BFC917466 AVF917466:AVG917466 ALJ917466:ALK917466 ABN917466:ABO917466 RR917466:RS917466 HV917466:HW917466 WUH851930:WUI851930 WKL851930:WKM851930 WAP851930:WAQ851930 VQT851930:VQU851930 VGX851930:VGY851930 UXB851930:UXC851930 UNF851930:UNG851930 UDJ851930:UDK851930 TTN851930:TTO851930 TJR851930:TJS851930 SZV851930:SZW851930 SPZ851930:SQA851930 SGD851930:SGE851930 RWH851930:RWI851930 RML851930:RMM851930 RCP851930:RCQ851930 QST851930:QSU851930 QIX851930:QIY851930 PZB851930:PZC851930 PPF851930:PPG851930 PFJ851930:PFK851930 OVN851930:OVO851930 OLR851930:OLS851930 OBV851930:OBW851930 NRZ851930:NSA851930 NID851930:NIE851930 MYH851930:MYI851930 MOL851930:MOM851930 MEP851930:MEQ851930 LUT851930:LUU851930 LKX851930:LKY851930 LBB851930:LBC851930 KRF851930:KRG851930 KHJ851930:KHK851930 JXN851930:JXO851930 JNR851930:JNS851930 JDV851930:JDW851930 ITZ851930:IUA851930 IKD851930:IKE851930 IAH851930:IAI851930 HQL851930:HQM851930 HGP851930:HGQ851930 GWT851930:GWU851930 GMX851930:GMY851930 GDB851930:GDC851930 FTF851930:FTG851930 FJJ851930:FJK851930 EZN851930:EZO851930 EPR851930:EPS851930 EFV851930:EFW851930 DVZ851930:DWA851930 DMD851930:DME851930 DCH851930:DCI851930 CSL851930:CSM851930 CIP851930:CIQ851930 BYT851930:BYU851930 BOX851930:BOY851930 BFB851930:BFC851930 AVF851930:AVG851930 ALJ851930:ALK851930 ABN851930:ABO851930 RR851930:RS851930 HV851930:HW851930 WUH786394:WUI786394 WKL786394:WKM786394 WAP786394:WAQ786394 VQT786394:VQU786394 VGX786394:VGY786394 UXB786394:UXC786394 UNF786394:UNG786394 UDJ786394:UDK786394 TTN786394:TTO786394 TJR786394:TJS786394 SZV786394:SZW786394 SPZ786394:SQA786394 SGD786394:SGE786394 RWH786394:RWI786394 RML786394:RMM786394 RCP786394:RCQ786394 QST786394:QSU786394 QIX786394:QIY786394 PZB786394:PZC786394 PPF786394:PPG786394 PFJ786394:PFK786394 OVN786394:OVO786394 OLR786394:OLS786394 OBV786394:OBW786394 NRZ786394:NSA786394 NID786394:NIE786394 MYH786394:MYI786394 MOL786394:MOM786394 MEP786394:MEQ786394 LUT786394:LUU786394 LKX786394:LKY786394 LBB786394:LBC786394 KRF786394:KRG786394 KHJ786394:KHK786394 JXN786394:JXO786394 JNR786394:JNS786394 JDV786394:JDW786394 ITZ786394:IUA786394 IKD786394:IKE786394 IAH786394:IAI786394 HQL786394:HQM786394 HGP786394:HGQ786394 GWT786394:GWU786394 GMX786394:GMY786394 GDB786394:GDC786394 FTF786394:FTG786394 FJJ786394:FJK786394 EZN786394:EZO786394 EPR786394:EPS786394 EFV786394:EFW786394 DVZ786394:DWA786394 DMD786394:DME786394 DCH786394:DCI786394 CSL786394:CSM786394 CIP786394:CIQ786394 BYT786394:BYU786394 BOX786394:BOY786394 BFB786394:BFC786394 AVF786394:AVG786394 ALJ786394:ALK786394 ABN786394:ABO786394 RR786394:RS786394 HV786394:HW786394 WUH720858:WUI720858 WKL720858:WKM720858 WAP720858:WAQ720858 VQT720858:VQU720858 VGX720858:VGY720858 UXB720858:UXC720858 UNF720858:UNG720858 UDJ720858:UDK720858 TTN720858:TTO720858 TJR720858:TJS720858 SZV720858:SZW720858 SPZ720858:SQA720858 SGD720858:SGE720858 RWH720858:RWI720858 RML720858:RMM720858 RCP720858:RCQ720858 QST720858:QSU720858 QIX720858:QIY720858 PZB720858:PZC720858 PPF720858:PPG720858 PFJ720858:PFK720858 OVN720858:OVO720858 OLR720858:OLS720858 OBV720858:OBW720858 NRZ720858:NSA720858 NID720858:NIE720858 MYH720858:MYI720858 MOL720858:MOM720858 MEP720858:MEQ720858 LUT720858:LUU720858 LKX720858:LKY720858 LBB720858:LBC720858 KRF720858:KRG720858 KHJ720858:KHK720858 JXN720858:JXO720858 JNR720858:JNS720858 JDV720858:JDW720858 ITZ720858:IUA720858 IKD720858:IKE720858 IAH720858:IAI720858 HQL720858:HQM720858 HGP720858:HGQ720858 GWT720858:GWU720858 GMX720858:GMY720858 GDB720858:GDC720858 FTF720858:FTG720858 FJJ720858:FJK720858 EZN720858:EZO720858 EPR720858:EPS720858 EFV720858:EFW720858 DVZ720858:DWA720858 DMD720858:DME720858 DCH720858:DCI720858 CSL720858:CSM720858 CIP720858:CIQ720858 BYT720858:BYU720858 BOX720858:BOY720858 BFB720858:BFC720858 AVF720858:AVG720858 ALJ720858:ALK720858 ABN720858:ABO720858 RR720858:RS720858 HV720858:HW720858 WUH655322:WUI655322 WKL655322:WKM655322 WAP655322:WAQ655322 VQT655322:VQU655322 VGX655322:VGY655322 UXB655322:UXC655322 UNF655322:UNG655322 UDJ655322:UDK655322 TTN655322:TTO655322 TJR655322:TJS655322 SZV655322:SZW655322 SPZ655322:SQA655322 SGD655322:SGE655322 RWH655322:RWI655322 RML655322:RMM655322 RCP655322:RCQ655322 QST655322:QSU655322 QIX655322:QIY655322 PZB655322:PZC655322 PPF655322:PPG655322 PFJ655322:PFK655322 OVN655322:OVO655322 OLR655322:OLS655322 OBV655322:OBW655322 NRZ655322:NSA655322 NID655322:NIE655322 MYH655322:MYI655322 MOL655322:MOM655322 MEP655322:MEQ655322 LUT655322:LUU655322 LKX655322:LKY655322 LBB655322:LBC655322 KRF655322:KRG655322 KHJ655322:KHK655322 JXN655322:JXO655322 JNR655322:JNS655322 JDV655322:JDW655322 ITZ655322:IUA655322 IKD655322:IKE655322 IAH655322:IAI655322 HQL655322:HQM655322 HGP655322:HGQ655322 GWT655322:GWU655322 GMX655322:GMY655322 GDB655322:GDC655322 FTF655322:FTG655322 FJJ655322:FJK655322 EZN655322:EZO655322 EPR655322:EPS655322 EFV655322:EFW655322 DVZ655322:DWA655322 DMD655322:DME655322 DCH655322:DCI655322 CSL655322:CSM655322 CIP655322:CIQ655322 BYT655322:BYU655322 BOX655322:BOY655322 BFB655322:BFC655322 AVF655322:AVG655322 ALJ655322:ALK655322 ABN655322:ABO655322 RR655322:RS655322 HV655322:HW655322 WUH589786:WUI589786 WKL589786:WKM589786 WAP589786:WAQ589786 VQT589786:VQU589786 VGX589786:VGY589786 UXB589786:UXC589786 UNF589786:UNG589786 UDJ589786:UDK589786 TTN589786:TTO589786 TJR589786:TJS589786 SZV589786:SZW589786 SPZ589786:SQA589786 SGD589786:SGE589786 RWH589786:RWI589786 RML589786:RMM589786 RCP589786:RCQ589786 QST589786:QSU589786 QIX589786:QIY589786 PZB589786:PZC589786 PPF589786:PPG589786 PFJ589786:PFK589786 OVN589786:OVO589786 OLR589786:OLS589786 OBV589786:OBW589786 NRZ589786:NSA589786 NID589786:NIE589786 MYH589786:MYI589786 MOL589786:MOM589786 MEP589786:MEQ589786 LUT589786:LUU589786 LKX589786:LKY589786 LBB589786:LBC589786 KRF589786:KRG589786 KHJ589786:KHK589786 JXN589786:JXO589786 JNR589786:JNS589786 JDV589786:JDW589786 ITZ589786:IUA589786 IKD589786:IKE589786 IAH589786:IAI589786 HQL589786:HQM589786 HGP589786:HGQ589786 GWT589786:GWU589786 GMX589786:GMY589786 GDB589786:GDC589786 FTF589786:FTG589786 FJJ589786:FJK589786 EZN589786:EZO589786 EPR589786:EPS589786 EFV589786:EFW589786 DVZ589786:DWA589786 DMD589786:DME589786 DCH589786:DCI589786 CSL589786:CSM589786 CIP589786:CIQ589786 BYT589786:BYU589786 BOX589786:BOY589786 BFB589786:BFC589786 AVF589786:AVG589786 ALJ589786:ALK589786 ABN589786:ABO589786 RR589786:RS589786 HV589786:HW589786 WUH524250:WUI524250 WKL524250:WKM524250 WAP524250:WAQ524250 VQT524250:VQU524250 VGX524250:VGY524250 UXB524250:UXC524250 UNF524250:UNG524250 UDJ524250:UDK524250 TTN524250:TTO524250 TJR524250:TJS524250 SZV524250:SZW524250 SPZ524250:SQA524250 SGD524250:SGE524250 RWH524250:RWI524250 RML524250:RMM524250 RCP524250:RCQ524250 QST524250:QSU524250 QIX524250:QIY524250 PZB524250:PZC524250 PPF524250:PPG524250 PFJ524250:PFK524250 OVN524250:OVO524250 OLR524250:OLS524250 OBV524250:OBW524250 NRZ524250:NSA524250 NID524250:NIE524250 MYH524250:MYI524250 MOL524250:MOM524250 MEP524250:MEQ524250 LUT524250:LUU524250 LKX524250:LKY524250 LBB524250:LBC524250 KRF524250:KRG524250 KHJ524250:KHK524250 JXN524250:JXO524250 JNR524250:JNS524250 JDV524250:JDW524250 ITZ524250:IUA524250 IKD524250:IKE524250 IAH524250:IAI524250 HQL524250:HQM524250 HGP524250:HGQ524250 GWT524250:GWU524250 GMX524250:GMY524250 GDB524250:GDC524250 FTF524250:FTG524250 FJJ524250:FJK524250 EZN524250:EZO524250 EPR524250:EPS524250 EFV524250:EFW524250 DVZ524250:DWA524250 DMD524250:DME524250 DCH524250:DCI524250 CSL524250:CSM524250 CIP524250:CIQ524250 BYT524250:BYU524250 BOX524250:BOY524250 BFB524250:BFC524250 AVF524250:AVG524250 ALJ524250:ALK524250 ABN524250:ABO524250 RR524250:RS524250 HV524250:HW524250 WUH458714:WUI458714 WKL458714:WKM458714 WAP458714:WAQ458714 VQT458714:VQU458714 VGX458714:VGY458714 UXB458714:UXC458714 UNF458714:UNG458714 UDJ458714:UDK458714 TTN458714:TTO458714 TJR458714:TJS458714 SZV458714:SZW458714 SPZ458714:SQA458714 SGD458714:SGE458714 RWH458714:RWI458714 RML458714:RMM458714 RCP458714:RCQ458714 QST458714:QSU458714 QIX458714:QIY458714 PZB458714:PZC458714 PPF458714:PPG458714 PFJ458714:PFK458714 OVN458714:OVO458714 OLR458714:OLS458714 OBV458714:OBW458714 NRZ458714:NSA458714 NID458714:NIE458714 MYH458714:MYI458714 MOL458714:MOM458714 MEP458714:MEQ458714 LUT458714:LUU458714 LKX458714:LKY458714 LBB458714:LBC458714 KRF458714:KRG458714 KHJ458714:KHK458714 JXN458714:JXO458714 JNR458714:JNS458714 JDV458714:JDW458714 ITZ458714:IUA458714 IKD458714:IKE458714 IAH458714:IAI458714 HQL458714:HQM458714 HGP458714:HGQ458714 GWT458714:GWU458714 GMX458714:GMY458714 GDB458714:GDC458714 FTF458714:FTG458714 FJJ458714:FJK458714 EZN458714:EZO458714 EPR458714:EPS458714 EFV458714:EFW458714 DVZ458714:DWA458714 DMD458714:DME458714 DCH458714:DCI458714 CSL458714:CSM458714 CIP458714:CIQ458714 BYT458714:BYU458714 BOX458714:BOY458714 BFB458714:BFC458714 AVF458714:AVG458714 ALJ458714:ALK458714 ABN458714:ABO458714 RR458714:RS458714 HV458714:HW458714 WUH393178:WUI393178 WKL393178:WKM393178 WAP393178:WAQ393178 VQT393178:VQU393178 VGX393178:VGY393178 UXB393178:UXC393178 UNF393178:UNG393178 UDJ393178:UDK393178 TTN393178:TTO393178 TJR393178:TJS393178 SZV393178:SZW393178 SPZ393178:SQA393178 SGD393178:SGE393178 RWH393178:RWI393178 RML393178:RMM393178 RCP393178:RCQ393178 QST393178:QSU393178 QIX393178:QIY393178 PZB393178:PZC393178 PPF393178:PPG393178 PFJ393178:PFK393178 OVN393178:OVO393178 OLR393178:OLS393178 OBV393178:OBW393178 NRZ393178:NSA393178 NID393178:NIE393178 MYH393178:MYI393178 MOL393178:MOM393178 MEP393178:MEQ393178 LUT393178:LUU393178 LKX393178:LKY393178 LBB393178:LBC393178 KRF393178:KRG393178 KHJ393178:KHK393178 JXN393178:JXO393178 JNR393178:JNS393178 JDV393178:JDW393178 ITZ393178:IUA393178 IKD393178:IKE393178 IAH393178:IAI393178 HQL393178:HQM393178 HGP393178:HGQ393178 GWT393178:GWU393178 GMX393178:GMY393178 GDB393178:GDC393178 FTF393178:FTG393178 FJJ393178:FJK393178 EZN393178:EZO393178 EPR393178:EPS393178 EFV393178:EFW393178 DVZ393178:DWA393178 DMD393178:DME393178 DCH393178:DCI393178 CSL393178:CSM393178 CIP393178:CIQ393178 BYT393178:BYU393178 BOX393178:BOY393178 BFB393178:BFC393178 AVF393178:AVG393178 ALJ393178:ALK393178 ABN393178:ABO393178 RR393178:RS393178 HV393178:HW393178 WUH327642:WUI327642 WKL327642:WKM327642 WAP327642:WAQ327642 VQT327642:VQU327642 VGX327642:VGY327642 UXB327642:UXC327642 UNF327642:UNG327642 UDJ327642:UDK327642 TTN327642:TTO327642 TJR327642:TJS327642 SZV327642:SZW327642 SPZ327642:SQA327642 SGD327642:SGE327642 RWH327642:RWI327642 RML327642:RMM327642 RCP327642:RCQ327642 QST327642:QSU327642 QIX327642:QIY327642 PZB327642:PZC327642 PPF327642:PPG327642 PFJ327642:PFK327642 OVN327642:OVO327642 OLR327642:OLS327642 OBV327642:OBW327642 NRZ327642:NSA327642 NID327642:NIE327642 MYH327642:MYI327642 MOL327642:MOM327642 MEP327642:MEQ327642 LUT327642:LUU327642 LKX327642:LKY327642 LBB327642:LBC327642 KRF327642:KRG327642 KHJ327642:KHK327642 JXN327642:JXO327642 JNR327642:JNS327642 JDV327642:JDW327642 ITZ327642:IUA327642 IKD327642:IKE327642 IAH327642:IAI327642 HQL327642:HQM327642 HGP327642:HGQ327642 GWT327642:GWU327642 GMX327642:GMY327642 GDB327642:GDC327642 FTF327642:FTG327642 FJJ327642:FJK327642 EZN327642:EZO327642 EPR327642:EPS327642 EFV327642:EFW327642 DVZ327642:DWA327642 DMD327642:DME327642 DCH327642:DCI327642 CSL327642:CSM327642 CIP327642:CIQ327642 BYT327642:BYU327642 BOX327642:BOY327642 BFB327642:BFC327642 AVF327642:AVG327642 ALJ327642:ALK327642 ABN327642:ABO327642 RR327642:RS327642 HV327642:HW327642 WUH262106:WUI262106 WKL262106:WKM262106 WAP262106:WAQ262106 VQT262106:VQU262106 VGX262106:VGY262106 UXB262106:UXC262106 UNF262106:UNG262106 UDJ262106:UDK262106 TTN262106:TTO262106 TJR262106:TJS262106 SZV262106:SZW262106 SPZ262106:SQA262106 SGD262106:SGE262106 RWH262106:RWI262106 RML262106:RMM262106 RCP262106:RCQ262106 QST262106:QSU262106 QIX262106:QIY262106 PZB262106:PZC262106 PPF262106:PPG262106 PFJ262106:PFK262106 OVN262106:OVO262106 OLR262106:OLS262106 OBV262106:OBW262106 NRZ262106:NSA262106 NID262106:NIE262106 MYH262106:MYI262106 MOL262106:MOM262106 MEP262106:MEQ262106 LUT262106:LUU262106 LKX262106:LKY262106 LBB262106:LBC262106 KRF262106:KRG262106 KHJ262106:KHK262106 JXN262106:JXO262106 JNR262106:JNS262106 JDV262106:JDW262106 ITZ262106:IUA262106 IKD262106:IKE262106 IAH262106:IAI262106 HQL262106:HQM262106 HGP262106:HGQ262106 GWT262106:GWU262106 GMX262106:GMY262106 GDB262106:GDC262106 FTF262106:FTG262106 FJJ262106:FJK262106 EZN262106:EZO262106 EPR262106:EPS262106 EFV262106:EFW262106 DVZ262106:DWA262106 DMD262106:DME262106 DCH262106:DCI262106 CSL262106:CSM262106 CIP262106:CIQ262106 BYT262106:BYU262106 BOX262106:BOY262106 BFB262106:BFC262106 AVF262106:AVG262106 ALJ262106:ALK262106 ABN262106:ABO262106 RR262106:RS262106 HV262106:HW262106 WUH196570:WUI196570 WKL196570:WKM196570 WAP196570:WAQ196570 VQT196570:VQU196570 VGX196570:VGY196570 UXB196570:UXC196570 UNF196570:UNG196570 UDJ196570:UDK196570 TTN196570:TTO196570 TJR196570:TJS196570 SZV196570:SZW196570 SPZ196570:SQA196570 SGD196570:SGE196570 RWH196570:RWI196570 RML196570:RMM196570 RCP196570:RCQ196570 QST196570:QSU196570 QIX196570:QIY196570 PZB196570:PZC196570 PPF196570:PPG196570 PFJ196570:PFK196570 OVN196570:OVO196570 OLR196570:OLS196570 OBV196570:OBW196570 NRZ196570:NSA196570 NID196570:NIE196570 MYH196570:MYI196570 MOL196570:MOM196570 MEP196570:MEQ196570 LUT196570:LUU196570 LKX196570:LKY196570 LBB196570:LBC196570 KRF196570:KRG196570 KHJ196570:KHK196570 JXN196570:JXO196570 JNR196570:JNS196570 JDV196570:JDW196570 ITZ196570:IUA196570 IKD196570:IKE196570 IAH196570:IAI196570 HQL196570:HQM196570 HGP196570:HGQ196570 GWT196570:GWU196570 GMX196570:GMY196570 GDB196570:GDC196570 FTF196570:FTG196570 FJJ196570:FJK196570 EZN196570:EZO196570 EPR196570:EPS196570 EFV196570:EFW196570 DVZ196570:DWA196570 DMD196570:DME196570 DCH196570:DCI196570 CSL196570:CSM196570 CIP196570:CIQ196570 BYT196570:BYU196570 BOX196570:BOY196570 BFB196570:BFC196570 AVF196570:AVG196570 ALJ196570:ALK196570 ABN196570:ABO196570 RR196570:RS196570 HV196570:HW196570 WUH131034:WUI131034 WKL131034:WKM131034 WAP131034:WAQ131034 VQT131034:VQU131034 VGX131034:VGY131034 UXB131034:UXC131034 UNF131034:UNG131034 UDJ131034:UDK131034 TTN131034:TTO131034 TJR131034:TJS131034 SZV131034:SZW131034 SPZ131034:SQA131034 SGD131034:SGE131034 RWH131034:RWI131034 RML131034:RMM131034 RCP131034:RCQ131034 QST131034:QSU131034 QIX131034:QIY131034 PZB131034:PZC131034 PPF131034:PPG131034 PFJ131034:PFK131034 OVN131034:OVO131034 OLR131034:OLS131034 OBV131034:OBW131034 NRZ131034:NSA131034 NID131034:NIE131034 MYH131034:MYI131034 MOL131034:MOM131034 MEP131034:MEQ131034 LUT131034:LUU131034 LKX131034:LKY131034 LBB131034:LBC131034 KRF131034:KRG131034 KHJ131034:KHK131034 JXN131034:JXO131034 JNR131034:JNS131034 JDV131034:JDW131034 ITZ131034:IUA131034 IKD131034:IKE131034 IAH131034:IAI131034 HQL131034:HQM131034 HGP131034:HGQ131034 GWT131034:GWU131034 GMX131034:GMY131034 GDB131034:GDC131034 FTF131034:FTG131034 FJJ131034:FJK131034 EZN131034:EZO131034 EPR131034:EPS131034 EFV131034:EFW131034 DVZ131034:DWA131034 DMD131034:DME131034 DCH131034:DCI131034 CSL131034:CSM131034 CIP131034:CIQ131034 BYT131034:BYU131034 BOX131034:BOY131034 BFB131034:BFC131034 AVF131034:AVG131034 ALJ131034:ALK131034 ABN131034:ABO131034 RR131034:RS131034 HV131034:HW131034 WUH65498:WUI65498 WKL65498:WKM65498 WAP65498:WAQ65498 VQT65498:VQU65498 VGX65498:VGY65498 UXB65498:UXC65498 UNF65498:UNG65498 UDJ65498:UDK65498 TTN65498:TTO65498 TJR65498:TJS65498 SZV65498:SZW65498 SPZ65498:SQA65498 SGD65498:SGE65498 RWH65498:RWI65498 RML65498:RMM65498 RCP65498:RCQ65498 QST65498:QSU65498 QIX65498:QIY65498 PZB65498:PZC65498 PPF65498:PPG65498 PFJ65498:PFK65498 OVN65498:OVO65498 OLR65498:OLS65498 OBV65498:OBW65498 NRZ65498:NSA65498 NID65498:NIE65498 MYH65498:MYI65498 MOL65498:MOM65498 MEP65498:MEQ65498 LUT65498:LUU65498 LKX65498:LKY65498 LBB65498:LBC65498 KRF65498:KRG65498 KHJ65498:KHK65498 JXN65498:JXO65498 JNR65498:JNS65498 JDV65498:JDW65498 ITZ65498:IUA65498 IKD65498:IKE65498 IAH65498:IAI65498 HQL65498:HQM65498 HGP65498:HGQ65498 GWT65498:GWU65498 GMX65498:GMY65498 GDB65498:GDC65498 FTF65498:FTG65498 FJJ65498:FJK65498 EZN65498:EZO65498 EPR65498:EPS65498 EFV65498:EFW65498 DVZ65498:DWA65498 DMD65498:DME65498 DCH65498:DCI65498 CSL65498:CSM65498 CIP65498:CIQ65498 BYT65498:BYU65498 BOX65498:BOY65498 BFB65498:BFC65498 AVF65498:AVG65498 ALJ65498:ALK65498 ABN65498:ABO65498 RR65498:RS65498 HV65498:HW65498 WUH983004:WUI983004 WKL983004:WKM983004 WAP983004:WAQ983004 VQT983004:VQU983004 VGX983004:VGY983004 UXB983004:UXC983004 UNF983004:UNG983004 UDJ983004:UDK983004 TTN983004:TTO983004 TJR983004:TJS983004 SZV983004:SZW983004 SPZ983004:SQA983004 SGD983004:SGE983004 RWH983004:RWI983004 RML983004:RMM983004 RCP983004:RCQ983004 QST983004:QSU983004 QIX983004:QIY983004 PZB983004:PZC983004 PPF983004:PPG983004 PFJ983004:PFK983004 OVN983004:OVO983004 OLR983004:OLS983004 OBV983004:OBW983004 NRZ983004:NSA983004 NID983004:NIE983004 MYH983004:MYI983004 MOL983004:MOM983004 MEP983004:MEQ983004 LUT983004:LUU983004 LKX983004:LKY983004 LBB983004:LBC983004 KRF983004:KRG983004 KHJ983004:KHK983004 JXN983004:JXO983004 JNR983004:JNS983004 JDV983004:JDW983004 ITZ983004:IUA983004 IKD983004:IKE983004 IAH983004:IAI983004 HQL983004:HQM983004 HGP983004:HGQ983004 GWT983004:GWU983004 GMX983004:GMY983004 GDB983004:GDC983004 FTF983004:FTG983004 FJJ983004:FJK983004 EZN983004:EZO983004 EPR983004:EPS983004 EFV983004:EFW983004 DVZ983004:DWA983004 DMD983004:DME983004 DCH983004:DCI983004 CSL983004:CSM983004 CIP983004:CIQ983004 BYT983004:BYU983004 BOX983004:BOY983004 BFB983004:BFC983004 AVF983004:AVG983004 ALJ983004:ALK983004 ABN983004:ABO983004 RR983004:RS983004 HV983004:HW983004 WUH917468:WUI917468 WKL917468:WKM917468 WAP917468:WAQ917468 VQT917468:VQU917468 VGX917468:VGY917468 UXB917468:UXC917468 UNF917468:UNG917468 UDJ917468:UDK917468 TTN917468:TTO917468 TJR917468:TJS917468 SZV917468:SZW917468 SPZ917468:SQA917468 SGD917468:SGE917468 RWH917468:RWI917468 RML917468:RMM917468 RCP917468:RCQ917468 QST917468:QSU917468 QIX917468:QIY917468 PZB917468:PZC917468 PPF917468:PPG917468 PFJ917468:PFK917468 OVN917468:OVO917468 OLR917468:OLS917468 OBV917468:OBW917468 NRZ917468:NSA917468 NID917468:NIE917468 MYH917468:MYI917468 MOL917468:MOM917468 MEP917468:MEQ917468 LUT917468:LUU917468 LKX917468:LKY917468 LBB917468:LBC917468 KRF917468:KRG917468 KHJ917468:KHK917468 JXN917468:JXO917468 JNR917468:JNS917468 JDV917468:JDW917468 ITZ917468:IUA917468 IKD917468:IKE917468 IAH917468:IAI917468 HQL917468:HQM917468 HGP917468:HGQ917468 GWT917468:GWU917468 GMX917468:GMY917468 GDB917468:GDC917468 FTF917468:FTG917468 FJJ917468:FJK917468 EZN917468:EZO917468 EPR917468:EPS917468 EFV917468:EFW917468 DVZ917468:DWA917468 DMD917468:DME917468 DCH917468:DCI917468 CSL917468:CSM917468 CIP917468:CIQ917468 BYT917468:BYU917468 BOX917468:BOY917468 BFB917468:BFC917468 AVF917468:AVG917468 ALJ917468:ALK917468 ABN917468:ABO917468 RR917468:RS917468 HV917468:HW917468 WUH851932:WUI851932 WKL851932:WKM851932 WAP851932:WAQ851932 VQT851932:VQU851932 VGX851932:VGY851932 UXB851932:UXC851932 UNF851932:UNG851932 UDJ851932:UDK851932 TTN851932:TTO851932 TJR851932:TJS851932 SZV851932:SZW851932 SPZ851932:SQA851932 SGD851932:SGE851932 RWH851932:RWI851932 RML851932:RMM851932 RCP851932:RCQ851932 QST851932:QSU851932 QIX851932:QIY851932 PZB851932:PZC851932 PPF851932:PPG851932 PFJ851932:PFK851932 OVN851932:OVO851932 OLR851932:OLS851932 OBV851932:OBW851932 NRZ851932:NSA851932 NID851932:NIE851932 MYH851932:MYI851932 MOL851932:MOM851932 MEP851932:MEQ851932 LUT851932:LUU851932 LKX851932:LKY851932 LBB851932:LBC851932 KRF851932:KRG851932 KHJ851932:KHK851932 JXN851932:JXO851932 JNR851932:JNS851932 JDV851932:JDW851932 ITZ851932:IUA851932 IKD851932:IKE851932 IAH851932:IAI851932 HQL851932:HQM851932 HGP851932:HGQ851932 GWT851932:GWU851932 GMX851932:GMY851932 GDB851932:GDC851932 FTF851932:FTG851932 FJJ851932:FJK851932 EZN851932:EZO851932 EPR851932:EPS851932 EFV851932:EFW851932 DVZ851932:DWA851932 DMD851932:DME851932 DCH851932:DCI851932 CSL851932:CSM851932 CIP851932:CIQ851932 BYT851932:BYU851932 BOX851932:BOY851932 BFB851932:BFC851932 AVF851932:AVG851932 ALJ851932:ALK851932 ABN851932:ABO851932 RR851932:RS851932 HV851932:HW851932 WUH786396:WUI786396 WKL786396:WKM786396 WAP786396:WAQ786396 VQT786396:VQU786396 VGX786396:VGY786396 UXB786396:UXC786396 UNF786396:UNG786396 UDJ786396:UDK786396 TTN786396:TTO786396 TJR786396:TJS786396 SZV786396:SZW786396 SPZ786396:SQA786396 SGD786396:SGE786396 RWH786396:RWI786396 RML786396:RMM786396 RCP786396:RCQ786396 QST786396:QSU786396 QIX786396:QIY786396 PZB786396:PZC786396 PPF786396:PPG786396 PFJ786396:PFK786396 OVN786396:OVO786396 OLR786396:OLS786396 OBV786396:OBW786396 NRZ786396:NSA786396 NID786396:NIE786396 MYH786396:MYI786396 MOL786396:MOM786396 MEP786396:MEQ786396 LUT786396:LUU786396 LKX786396:LKY786396 LBB786396:LBC786396 KRF786396:KRG786396 KHJ786396:KHK786396 JXN786396:JXO786396 JNR786396:JNS786396 JDV786396:JDW786396 ITZ786396:IUA786396 IKD786396:IKE786396 IAH786396:IAI786396 HQL786396:HQM786396 HGP786396:HGQ786396 GWT786396:GWU786396 GMX786396:GMY786396 GDB786396:GDC786396 FTF786396:FTG786396 FJJ786396:FJK786396 EZN786396:EZO786396 EPR786396:EPS786396 EFV786396:EFW786396 DVZ786396:DWA786396 DMD786396:DME786396 DCH786396:DCI786396 CSL786396:CSM786396 CIP786396:CIQ786396 BYT786396:BYU786396 BOX786396:BOY786396 BFB786396:BFC786396 AVF786396:AVG786396 ALJ786396:ALK786396 ABN786396:ABO786396 RR786396:RS786396 HV786396:HW786396 WUH720860:WUI720860 WKL720860:WKM720860 WAP720860:WAQ720860 VQT720860:VQU720860 VGX720860:VGY720860 UXB720860:UXC720860 UNF720860:UNG720860 UDJ720860:UDK720860 TTN720860:TTO720860 TJR720860:TJS720860 SZV720860:SZW720860 SPZ720860:SQA720860 SGD720860:SGE720860 RWH720860:RWI720860 RML720860:RMM720860 RCP720860:RCQ720860 QST720860:QSU720860 QIX720860:QIY720860 PZB720860:PZC720860 PPF720860:PPG720860 PFJ720860:PFK720860 OVN720860:OVO720860 OLR720860:OLS720860 OBV720860:OBW720860 NRZ720860:NSA720860 NID720860:NIE720860 MYH720860:MYI720860 MOL720860:MOM720860 MEP720860:MEQ720860 LUT720860:LUU720860 LKX720860:LKY720860 LBB720860:LBC720860 KRF720860:KRG720860 KHJ720860:KHK720860 JXN720860:JXO720860 JNR720860:JNS720860 JDV720860:JDW720860 ITZ720860:IUA720860 IKD720860:IKE720860 IAH720860:IAI720860 HQL720860:HQM720860 HGP720860:HGQ720860 GWT720860:GWU720860 GMX720860:GMY720860 GDB720860:GDC720860 FTF720860:FTG720860 FJJ720860:FJK720860 EZN720860:EZO720860 EPR720860:EPS720860 EFV720860:EFW720860 DVZ720860:DWA720860 DMD720860:DME720860 DCH720860:DCI720860 CSL720860:CSM720860 CIP720860:CIQ720860 BYT720860:BYU720860 BOX720860:BOY720860 BFB720860:BFC720860 AVF720860:AVG720860 ALJ720860:ALK720860 ABN720860:ABO720860 RR720860:RS720860 HV720860:HW720860 WUH655324:WUI655324 WKL655324:WKM655324 WAP655324:WAQ655324 VQT655324:VQU655324 VGX655324:VGY655324 UXB655324:UXC655324 UNF655324:UNG655324 UDJ655324:UDK655324 TTN655324:TTO655324 TJR655324:TJS655324 SZV655324:SZW655324 SPZ655324:SQA655324 SGD655324:SGE655324 RWH655324:RWI655324 RML655324:RMM655324 RCP655324:RCQ655324 QST655324:QSU655324 QIX655324:QIY655324 PZB655324:PZC655324 PPF655324:PPG655324 PFJ655324:PFK655324 OVN655324:OVO655324 OLR655324:OLS655324 OBV655324:OBW655324 NRZ655324:NSA655324 NID655324:NIE655324 MYH655324:MYI655324 MOL655324:MOM655324 MEP655324:MEQ655324 LUT655324:LUU655324 LKX655324:LKY655324 LBB655324:LBC655324 KRF655324:KRG655324 KHJ655324:KHK655324 JXN655324:JXO655324 JNR655324:JNS655324 JDV655324:JDW655324 ITZ655324:IUA655324 IKD655324:IKE655324 IAH655324:IAI655324 HQL655324:HQM655324 HGP655324:HGQ655324 GWT655324:GWU655324 GMX655324:GMY655324 GDB655324:GDC655324 FTF655324:FTG655324 FJJ655324:FJK655324 EZN655324:EZO655324 EPR655324:EPS655324 EFV655324:EFW655324 DVZ655324:DWA655324 DMD655324:DME655324 DCH655324:DCI655324 CSL655324:CSM655324 CIP655324:CIQ655324 BYT655324:BYU655324 BOX655324:BOY655324 BFB655324:BFC655324 AVF655324:AVG655324 ALJ655324:ALK655324 ABN655324:ABO655324 RR655324:RS655324 HV655324:HW655324 WUH589788:WUI589788 WKL589788:WKM589788 WAP589788:WAQ589788 VQT589788:VQU589788 VGX589788:VGY589788 UXB589788:UXC589788 UNF589788:UNG589788 UDJ589788:UDK589788 TTN589788:TTO589788 TJR589788:TJS589788 SZV589788:SZW589788 SPZ589788:SQA589788 SGD589788:SGE589788 RWH589788:RWI589788 RML589788:RMM589788 RCP589788:RCQ589788 QST589788:QSU589788 QIX589788:QIY589788 PZB589788:PZC589788 PPF589788:PPG589788 PFJ589788:PFK589788 OVN589788:OVO589788 OLR589788:OLS589788 OBV589788:OBW589788 NRZ589788:NSA589788 NID589788:NIE589788 MYH589788:MYI589788 MOL589788:MOM589788 MEP589788:MEQ589788 LUT589788:LUU589788 LKX589788:LKY589788 LBB589788:LBC589788 KRF589788:KRG589788 KHJ589788:KHK589788 JXN589788:JXO589788 JNR589788:JNS589788 JDV589788:JDW589788 ITZ589788:IUA589788 IKD589788:IKE589788 IAH589788:IAI589788 HQL589788:HQM589788 HGP589788:HGQ589788 GWT589788:GWU589788 GMX589788:GMY589788 GDB589788:GDC589788 FTF589788:FTG589788 FJJ589788:FJK589788 EZN589788:EZO589788 EPR589788:EPS589788 EFV589788:EFW589788 DVZ589788:DWA589788 DMD589788:DME589788 DCH589788:DCI589788 CSL589788:CSM589788 CIP589788:CIQ589788 BYT589788:BYU589788 BOX589788:BOY589788 BFB589788:BFC589788 AVF589788:AVG589788 ALJ589788:ALK589788 ABN589788:ABO589788 RR589788:RS589788 HV589788:HW589788 WUH524252:WUI524252 WKL524252:WKM524252 WAP524252:WAQ524252 VQT524252:VQU524252 VGX524252:VGY524252 UXB524252:UXC524252 UNF524252:UNG524252 UDJ524252:UDK524252 TTN524252:TTO524252 TJR524252:TJS524252 SZV524252:SZW524252 SPZ524252:SQA524252 SGD524252:SGE524252 RWH524252:RWI524252 RML524252:RMM524252 RCP524252:RCQ524252 QST524252:QSU524252 QIX524252:QIY524252 PZB524252:PZC524252 PPF524252:PPG524252 PFJ524252:PFK524252 OVN524252:OVO524252 OLR524252:OLS524252 OBV524252:OBW524252 NRZ524252:NSA524252 NID524252:NIE524252 MYH524252:MYI524252 MOL524252:MOM524252 MEP524252:MEQ524252 LUT524252:LUU524252 LKX524252:LKY524252 LBB524252:LBC524252 KRF524252:KRG524252 KHJ524252:KHK524252 JXN524252:JXO524252 JNR524252:JNS524252 JDV524252:JDW524252 ITZ524252:IUA524252 IKD524252:IKE524252 IAH524252:IAI524252 HQL524252:HQM524252 HGP524252:HGQ524252 GWT524252:GWU524252 GMX524252:GMY524252 GDB524252:GDC524252 FTF524252:FTG524252 FJJ524252:FJK524252 EZN524252:EZO524252 EPR524252:EPS524252 EFV524252:EFW524252 DVZ524252:DWA524252 DMD524252:DME524252 DCH524252:DCI524252 CSL524252:CSM524252 CIP524252:CIQ524252 BYT524252:BYU524252 BOX524252:BOY524252 BFB524252:BFC524252 AVF524252:AVG524252 ALJ524252:ALK524252 ABN524252:ABO524252 RR524252:RS524252 HV524252:HW524252 WUH458716:WUI458716 WKL458716:WKM458716 WAP458716:WAQ458716 VQT458716:VQU458716 VGX458716:VGY458716 UXB458716:UXC458716 UNF458716:UNG458716 UDJ458716:UDK458716 TTN458716:TTO458716 TJR458716:TJS458716 SZV458716:SZW458716 SPZ458716:SQA458716 SGD458716:SGE458716 RWH458716:RWI458716 RML458716:RMM458716 RCP458716:RCQ458716 QST458716:QSU458716 QIX458716:QIY458716 PZB458716:PZC458716 PPF458716:PPG458716 PFJ458716:PFK458716 OVN458716:OVO458716 OLR458716:OLS458716 OBV458716:OBW458716 NRZ458716:NSA458716 NID458716:NIE458716 MYH458716:MYI458716 MOL458716:MOM458716 MEP458716:MEQ458716 LUT458716:LUU458716 LKX458716:LKY458716 LBB458716:LBC458716 KRF458716:KRG458716 KHJ458716:KHK458716 JXN458716:JXO458716 JNR458716:JNS458716 JDV458716:JDW458716 ITZ458716:IUA458716 IKD458716:IKE458716 IAH458716:IAI458716 HQL458716:HQM458716 HGP458716:HGQ458716 GWT458716:GWU458716 GMX458716:GMY458716 GDB458716:GDC458716 FTF458716:FTG458716 FJJ458716:FJK458716 EZN458716:EZO458716 EPR458716:EPS458716 EFV458716:EFW458716 DVZ458716:DWA458716 DMD458716:DME458716 DCH458716:DCI458716 CSL458716:CSM458716 CIP458716:CIQ458716 BYT458716:BYU458716 BOX458716:BOY458716 BFB458716:BFC458716 AVF458716:AVG458716 ALJ458716:ALK458716 ABN458716:ABO458716 RR458716:RS458716 HV458716:HW458716 WUH393180:WUI393180 WKL393180:WKM393180 WAP393180:WAQ393180 VQT393180:VQU393180 VGX393180:VGY393180 UXB393180:UXC393180 UNF393180:UNG393180 UDJ393180:UDK393180 TTN393180:TTO393180 TJR393180:TJS393180 SZV393180:SZW393180 SPZ393180:SQA393180 SGD393180:SGE393180 RWH393180:RWI393180 RML393180:RMM393180 RCP393180:RCQ393180 QST393180:QSU393180 QIX393180:QIY393180 PZB393180:PZC393180 PPF393180:PPG393180 PFJ393180:PFK393180 OVN393180:OVO393180 OLR393180:OLS393180 OBV393180:OBW393180 NRZ393180:NSA393180 NID393180:NIE393180 MYH393180:MYI393180 MOL393180:MOM393180 MEP393180:MEQ393180 LUT393180:LUU393180 LKX393180:LKY393180 LBB393180:LBC393180 KRF393180:KRG393180 KHJ393180:KHK393180 JXN393180:JXO393180 JNR393180:JNS393180 JDV393180:JDW393180 ITZ393180:IUA393180 IKD393180:IKE393180 IAH393180:IAI393180 HQL393180:HQM393180 HGP393180:HGQ393180 GWT393180:GWU393180 GMX393180:GMY393180 GDB393180:GDC393180 FTF393180:FTG393180 FJJ393180:FJK393180 EZN393180:EZO393180 EPR393180:EPS393180 EFV393180:EFW393180 DVZ393180:DWA393180 DMD393180:DME393180 DCH393180:DCI393180 CSL393180:CSM393180 CIP393180:CIQ393180 BYT393180:BYU393180 BOX393180:BOY393180 BFB393180:BFC393180 AVF393180:AVG393180 ALJ393180:ALK393180 ABN393180:ABO393180 RR393180:RS393180 HV393180:HW393180 WUH327644:WUI327644 WKL327644:WKM327644 WAP327644:WAQ327644 VQT327644:VQU327644 VGX327644:VGY327644 UXB327644:UXC327644 UNF327644:UNG327644 UDJ327644:UDK327644 TTN327644:TTO327644 TJR327644:TJS327644 SZV327644:SZW327644 SPZ327644:SQA327644 SGD327644:SGE327644 RWH327644:RWI327644 RML327644:RMM327644 RCP327644:RCQ327644 QST327644:QSU327644 QIX327644:QIY327644 PZB327644:PZC327644 PPF327644:PPG327644 PFJ327644:PFK327644 OVN327644:OVO327644 OLR327644:OLS327644 OBV327644:OBW327644 NRZ327644:NSA327644 NID327644:NIE327644 MYH327644:MYI327644 MOL327644:MOM327644 MEP327644:MEQ327644 LUT327644:LUU327644 LKX327644:LKY327644 LBB327644:LBC327644 KRF327644:KRG327644 KHJ327644:KHK327644 JXN327644:JXO327644 JNR327644:JNS327644 JDV327644:JDW327644 ITZ327644:IUA327644 IKD327644:IKE327644 IAH327644:IAI327644 HQL327644:HQM327644 HGP327644:HGQ327644 GWT327644:GWU327644 GMX327644:GMY327644 GDB327644:GDC327644 FTF327644:FTG327644 FJJ327644:FJK327644 EZN327644:EZO327644 EPR327644:EPS327644 EFV327644:EFW327644 DVZ327644:DWA327644 DMD327644:DME327644 DCH327644:DCI327644 CSL327644:CSM327644 CIP327644:CIQ327644 BYT327644:BYU327644 BOX327644:BOY327644 BFB327644:BFC327644 AVF327644:AVG327644 ALJ327644:ALK327644 ABN327644:ABO327644 RR327644:RS327644 HV327644:HW327644 WUH262108:WUI262108 WKL262108:WKM262108 WAP262108:WAQ262108 VQT262108:VQU262108 VGX262108:VGY262108 UXB262108:UXC262108 UNF262108:UNG262108 UDJ262108:UDK262108 TTN262108:TTO262108 TJR262108:TJS262108 SZV262108:SZW262108 SPZ262108:SQA262108 SGD262108:SGE262108 RWH262108:RWI262108 RML262108:RMM262108 RCP262108:RCQ262108 QST262108:QSU262108 QIX262108:QIY262108 PZB262108:PZC262108 PPF262108:PPG262108 PFJ262108:PFK262108 OVN262108:OVO262108 OLR262108:OLS262108 OBV262108:OBW262108 NRZ262108:NSA262108 NID262108:NIE262108 MYH262108:MYI262108 MOL262108:MOM262108 MEP262108:MEQ262108 LUT262108:LUU262108 LKX262108:LKY262108 LBB262108:LBC262108 KRF262108:KRG262108 KHJ262108:KHK262108 JXN262108:JXO262108 JNR262108:JNS262108 JDV262108:JDW262108 ITZ262108:IUA262108 IKD262108:IKE262108 IAH262108:IAI262108 HQL262108:HQM262108 HGP262108:HGQ262108 GWT262108:GWU262108 GMX262108:GMY262108 GDB262108:GDC262108 FTF262108:FTG262108 FJJ262108:FJK262108 EZN262108:EZO262108 EPR262108:EPS262108 EFV262108:EFW262108 DVZ262108:DWA262108 DMD262108:DME262108 DCH262108:DCI262108 CSL262108:CSM262108 CIP262108:CIQ262108 BYT262108:BYU262108 BOX262108:BOY262108 BFB262108:BFC262108 AVF262108:AVG262108 ALJ262108:ALK262108 ABN262108:ABO262108 RR262108:RS262108 HV262108:HW262108 WUH196572:WUI196572 WKL196572:WKM196572 WAP196572:WAQ196572 VQT196572:VQU196572 VGX196572:VGY196572 UXB196572:UXC196572 UNF196572:UNG196572 UDJ196572:UDK196572 TTN196572:TTO196572 TJR196572:TJS196572 SZV196572:SZW196572 SPZ196572:SQA196572 SGD196572:SGE196572 RWH196572:RWI196572 RML196572:RMM196572 RCP196572:RCQ196572 QST196572:QSU196572 QIX196572:QIY196572 PZB196572:PZC196572 PPF196572:PPG196572 PFJ196572:PFK196572 OVN196572:OVO196572 OLR196572:OLS196572 OBV196572:OBW196572 NRZ196572:NSA196572 NID196572:NIE196572 MYH196572:MYI196572 MOL196572:MOM196572 MEP196572:MEQ196572 LUT196572:LUU196572 LKX196572:LKY196572 LBB196572:LBC196572 KRF196572:KRG196572 KHJ196572:KHK196572 JXN196572:JXO196572 JNR196572:JNS196572 JDV196572:JDW196572 ITZ196572:IUA196572 IKD196572:IKE196572 IAH196572:IAI196572 HQL196572:HQM196572 HGP196572:HGQ196572 GWT196572:GWU196572 GMX196572:GMY196572 GDB196572:GDC196572 FTF196572:FTG196572 FJJ196572:FJK196572 EZN196572:EZO196572 EPR196572:EPS196572 EFV196572:EFW196572 DVZ196572:DWA196572 DMD196572:DME196572 DCH196572:DCI196572 CSL196572:CSM196572 CIP196572:CIQ196572 BYT196572:BYU196572 BOX196572:BOY196572 BFB196572:BFC196572 AVF196572:AVG196572 ALJ196572:ALK196572 ABN196572:ABO196572 RR196572:RS196572 HV196572:HW196572 WUH131036:WUI131036 WKL131036:WKM131036 WAP131036:WAQ131036 VQT131036:VQU131036 VGX131036:VGY131036 UXB131036:UXC131036 UNF131036:UNG131036 UDJ131036:UDK131036 TTN131036:TTO131036 TJR131036:TJS131036 SZV131036:SZW131036 SPZ131036:SQA131036 SGD131036:SGE131036 RWH131036:RWI131036 RML131036:RMM131036 RCP131036:RCQ131036 QST131036:QSU131036 QIX131036:QIY131036 PZB131036:PZC131036 PPF131036:PPG131036 PFJ131036:PFK131036 OVN131036:OVO131036 OLR131036:OLS131036 OBV131036:OBW131036 NRZ131036:NSA131036 NID131036:NIE131036 MYH131036:MYI131036 MOL131036:MOM131036 MEP131036:MEQ131036 LUT131036:LUU131036 LKX131036:LKY131036 LBB131036:LBC131036 KRF131036:KRG131036 KHJ131036:KHK131036 JXN131036:JXO131036 JNR131036:JNS131036 JDV131036:JDW131036 ITZ131036:IUA131036 IKD131036:IKE131036 IAH131036:IAI131036 HQL131036:HQM131036 HGP131036:HGQ131036 GWT131036:GWU131036 GMX131036:GMY131036 GDB131036:GDC131036 FTF131036:FTG131036 FJJ131036:FJK131036 EZN131036:EZO131036 EPR131036:EPS131036 EFV131036:EFW131036 DVZ131036:DWA131036 DMD131036:DME131036 DCH131036:DCI131036 CSL131036:CSM131036 CIP131036:CIQ131036 BYT131036:BYU131036 BOX131036:BOY131036 BFB131036:BFC131036 AVF131036:AVG131036 ALJ131036:ALK131036 ABN131036:ABO131036 RR131036:RS131036 HV131036:HW131036 WUH65500:WUI65500 WKL65500:WKM65500 WAP65500:WAQ65500 VQT65500:VQU65500 VGX65500:VGY65500 UXB65500:UXC65500 UNF65500:UNG65500 UDJ65500:UDK65500 TTN65500:TTO65500 TJR65500:TJS65500 SZV65500:SZW65500 SPZ65500:SQA65500 SGD65500:SGE65500 RWH65500:RWI65500 RML65500:RMM65500 RCP65500:RCQ65500 QST65500:QSU65500 QIX65500:QIY65500 PZB65500:PZC65500 PPF65500:PPG65500 PFJ65500:PFK65500 OVN65500:OVO65500 OLR65500:OLS65500 OBV65500:OBW65500 NRZ65500:NSA65500 NID65500:NIE65500 MYH65500:MYI65500 MOL65500:MOM65500 MEP65500:MEQ65500 LUT65500:LUU65500 LKX65500:LKY65500 LBB65500:LBC65500 KRF65500:KRG65500 KHJ65500:KHK65500 JXN65500:JXO65500 JNR65500:JNS65500 JDV65500:JDW65500 ITZ65500:IUA65500 IKD65500:IKE65500 IAH65500:IAI65500 HQL65500:HQM65500 HGP65500:HGQ65500 GWT65500:GWU65500 GMX65500:GMY65500 GDB65500:GDC65500 FTF65500:FTG65500 FJJ65500:FJK65500 EZN65500:EZO65500 EPR65500:EPS65500 EFV65500:EFW65500 DVZ65500:DWA65500 DMD65500:DME65500 DCH65500:DCI65500 CSL65500:CSM65500 CIP65500:CIQ65500 BYT65500:BYU65500 BOX65500:BOY65500 BFB65500:BFC65500 AVF65500:AVG65500 ALJ65500:ALK65500 ABN65500:ABO65500 RR65500:RS65500 HV65500:HW65500 WUH983006:WUI983012 WKL983006:WKM983012 WAP983006:WAQ983012 VQT983006:VQU983012 VGX983006:VGY983012 UXB983006:UXC983012 UNF983006:UNG983012 UDJ983006:UDK983012 TTN983006:TTO983012 TJR983006:TJS983012 SZV983006:SZW983012 SPZ983006:SQA983012 SGD983006:SGE983012 RWH983006:RWI983012 RML983006:RMM983012 RCP983006:RCQ983012 QST983006:QSU983012 QIX983006:QIY983012 PZB983006:PZC983012 PPF983006:PPG983012 PFJ983006:PFK983012 OVN983006:OVO983012 OLR983006:OLS983012 OBV983006:OBW983012 NRZ983006:NSA983012 NID983006:NIE983012 MYH983006:MYI983012 MOL983006:MOM983012 MEP983006:MEQ983012 LUT983006:LUU983012 LKX983006:LKY983012 LBB983006:LBC983012 KRF983006:KRG983012 KHJ983006:KHK983012 JXN983006:JXO983012 JNR983006:JNS983012 JDV983006:JDW983012 ITZ983006:IUA983012 IKD983006:IKE983012 IAH983006:IAI983012 HQL983006:HQM983012 HGP983006:HGQ983012 GWT983006:GWU983012 GMX983006:GMY983012 GDB983006:GDC983012 FTF983006:FTG983012 FJJ983006:FJK983012 EZN983006:EZO983012 EPR983006:EPS983012 EFV983006:EFW983012 DVZ983006:DWA983012 DMD983006:DME983012 DCH983006:DCI983012 CSL983006:CSM983012 CIP983006:CIQ983012 BYT983006:BYU983012 BOX983006:BOY983012 BFB983006:BFC983012 AVF983006:AVG983012 ALJ983006:ALK983012 ABN983006:ABO983012 RR983006:RS983012 HV983006:HW983012 WUH917470:WUI917476 WKL917470:WKM917476 WAP917470:WAQ917476 VQT917470:VQU917476 VGX917470:VGY917476 UXB917470:UXC917476 UNF917470:UNG917476 UDJ917470:UDK917476 TTN917470:TTO917476 TJR917470:TJS917476 SZV917470:SZW917476 SPZ917470:SQA917476 SGD917470:SGE917476 RWH917470:RWI917476 RML917470:RMM917476 RCP917470:RCQ917476 QST917470:QSU917476 QIX917470:QIY917476 PZB917470:PZC917476 PPF917470:PPG917476 PFJ917470:PFK917476 OVN917470:OVO917476 OLR917470:OLS917476 OBV917470:OBW917476 NRZ917470:NSA917476 NID917470:NIE917476 MYH917470:MYI917476 MOL917470:MOM917476 MEP917470:MEQ917476 LUT917470:LUU917476 LKX917470:LKY917476 LBB917470:LBC917476 KRF917470:KRG917476 KHJ917470:KHK917476 JXN917470:JXO917476 JNR917470:JNS917476 JDV917470:JDW917476 ITZ917470:IUA917476 IKD917470:IKE917476 IAH917470:IAI917476 HQL917470:HQM917476 HGP917470:HGQ917476 GWT917470:GWU917476 GMX917470:GMY917476 GDB917470:GDC917476 FTF917470:FTG917476 FJJ917470:FJK917476 EZN917470:EZO917476 EPR917470:EPS917476 EFV917470:EFW917476 DVZ917470:DWA917476 DMD917470:DME917476 DCH917470:DCI917476 CSL917470:CSM917476 CIP917470:CIQ917476 BYT917470:BYU917476 BOX917470:BOY917476 BFB917470:BFC917476 AVF917470:AVG917476 ALJ917470:ALK917476 ABN917470:ABO917476 RR917470:RS917476 HV917470:HW917476 WUH851934:WUI851940 WKL851934:WKM851940 WAP851934:WAQ851940 VQT851934:VQU851940 VGX851934:VGY851940 UXB851934:UXC851940 UNF851934:UNG851940 UDJ851934:UDK851940 TTN851934:TTO851940 TJR851934:TJS851940 SZV851934:SZW851940 SPZ851934:SQA851940 SGD851934:SGE851940 RWH851934:RWI851940 RML851934:RMM851940 RCP851934:RCQ851940 QST851934:QSU851940 QIX851934:QIY851940 PZB851934:PZC851940 PPF851934:PPG851940 PFJ851934:PFK851940 OVN851934:OVO851940 OLR851934:OLS851940 OBV851934:OBW851940 NRZ851934:NSA851940 NID851934:NIE851940 MYH851934:MYI851940 MOL851934:MOM851940 MEP851934:MEQ851940 LUT851934:LUU851940 LKX851934:LKY851940 LBB851934:LBC851940 KRF851934:KRG851940 KHJ851934:KHK851940 JXN851934:JXO851940 JNR851934:JNS851940 JDV851934:JDW851940 ITZ851934:IUA851940 IKD851934:IKE851940 IAH851934:IAI851940 HQL851934:HQM851940 HGP851934:HGQ851940 GWT851934:GWU851940 GMX851934:GMY851940 GDB851934:GDC851940 FTF851934:FTG851940 FJJ851934:FJK851940 EZN851934:EZO851940 EPR851934:EPS851940 EFV851934:EFW851940 DVZ851934:DWA851940 DMD851934:DME851940 DCH851934:DCI851940 CSL851934:CSM851940 CIP851934:CIQ851940 BYT851934:BYU851940 BOX851934:BOY851940 BFB851934:BFC851940 AVF851934:AVG851940 ALJ851934:ALK851940 ABN851934:ABO851940 RR851934:RS851940 HV851934:HW851940 WUH786398:WUI786404 WKL786398:WKM786404 WAP786398:WAQ786404 VQT786398:VQU786404 VGX786398:VGY786404 UXB786398:UXC786404 UNF786398:UNG786404 UDJ786398:UDK786404 TTN786398:TTO786404 TJR786398:TJS786404 SZV786398:SZW786404 SPZ786398:SQA786404 SGD786398:SGE786404 RWH786398:RWI786404 RML786398:RMM786404 RCP786398:RCQ786404 QST786398:QSU786404 QIX786398:QIY786404 PZB786398:PZC786404 PPF786398:PPG786404 PFJ786398:PFK786404 OVN786398:OVO786404 OLR786398:OLS786404 OBV786398:OBW786404 NRZ786398:NSA786404 NID786398:NIE786404 MYH786398:MYI786404 MOL786398:MOM786404 MEP786398:MEQ786404 LUT786398:LUU786404 LKX786398:LKY786404 LBB786398:LBC786404 KRF786398:KRG786404 KHJ786398:KHK786404 JXN786398:JXO786404 JNR786398:JNS786404 JDV786398:JDW786404 ITZ786398:IUA786404 IKD786398:IKE786404 IAH786398:IAI786404 HQL786398:HQM786404 HGP786398:HGQ786404 GWT786398:GWU786404 GMX786398:GMY786404 GDB786398:GDC786404 FTF786398:FTG786404 FJJ786398:FJK786404 EZN786398:EZO786404 EPR786398:EPS786404 EFV786398:EFW786404 DVZ786398:DWA786404 DMD786398:DME786404 DCH786398:DCI786404 CSL786398:CSM786404 CIP786398:CIQ786404 BYT786398:BYU786404 BOX786398:BOY786404 BFB786398:BFC786404 AVF786398:AVG786404 ALJ786398:ALK786404 ABN786398:ABO786404 RR786398:RS786404 HV786398:HW786404 WUH720862:WUI720868 WKL720862:WKM720868 WAP720862:WAQ720868 VQT720862:VQU720868 VGX720862:VGY720868 UXB720862:UXC720868 UNF720862:UNG720868 UDJ720862:UDK720868 TTN720862:TTO720868 TJR720862:TJS720868 SZV720862:SZW720868 SPZ720862:SQA720868 SGD720862:SGE720868 RWH720862:RWI720868 RML720862:RMM720868 RCP720862:RCQ720868 QST720862:QSU720868 QIX720862:QIY720868 PZB720862:PZC720868 PPF720862:PPG720868 PFJ720862:PFK720868 OVN720862:OVO720868 OLR720862:OLS720868 OBV720862:OBW720868 NRZ720862:NSA720868 NID720862:NIE720868 MYH720862:MYI720868 MOL720862:MOM720868 MEP720862:MEQ720868 LUT720862:LUU720868 LKX720862:LKY720868 LBB720862:LBC720868 KRF720862:KRG720868 KHJ720862:KHK720868 JXN720862:JXO720868 JNR720862:JNS720868 JDV720862:JDW720868 ITZ720862:IUA720868 IKD720862:IKE720868 IAH720862:IAI720868 HQL720862:HQM720868 HGP720862:HGQ720868 GWT720862:GWU720868 GMX720862:GMY720868 GDB720862:GDC720868 FTF720862:FTG720868 FJJ720862:FJK720868 EZN720862:EZO720868 EPR720862:EPS720868 EFV720862:EFW720868 DVZ720862:DWA720868 DMD720862:DME720868 DCH720862:DCI720868 CSL720862:CSM720868 CIP720862:CIQ720868 BYT720862:BYU720868 BOX720862:BOY720868 BFB720862:BFC720868 AVF720862:AVG720868 ALJ720862:ALK720868 ABN720862:ABO720868 RR720862:RS720868 HV720862:HW720868 WUH655326:WUI655332 WKL655326:WKM655332 WAP655326:WAQ655332 VQT655326:VQU655332 VGX655326:VGY655332 UXB655326:UXC655332 UNF655326:UNG655332 UDJ655326:UDK655332 TTN655326:TTO655332 TJR655326:TJS655332 SZV655326:SZW655332 SPZ655326:SQA655332 SGD655326:SGE655332 RWH655326:RWI655332 RML655326:RMM655332 RCP655326:RCQ655332 QST655326:QSU655332 QIX655326:QIY655332 PZB655326:PZC655332 PPF655326:PPG655332 PFJ655326:PFK655332 OVN655326:OVO655332 OLR655326:OLS655332 OBV655326:OBW655332 NRZ655326:NSA655332 NID655326:NIE655332 MYH655326:MYI655332 MOL655326:MOM655332 MEP655326:MEQ655332 LUT655326:LUU655332 LKX655326:LKY655332 LBB655326:LBC655332 KRF655326:KRG655332 KHJ655326:KHK655332 JXN655326:JXO655332 JNR655326:JNS655332 JDV655326:JDW655332 ITZ655326:IUA655332 IKD655326:IKE655332 IAH655326:IAI655332 HQL655326:HQM655332 HGP655326:HGQ655332 GWT655326:GWU655332 GMX655326:GMY655332 GDB655326:GDC655332 FTF655326:FTG655332 FJJ655326:FJK655332 EZN655326:EZO655332 EPR655326:EPS655332 EFV655326:EFW655332 DVZ655326:DWA655332 DMD655326:DME655332 DCH655326:DCI655332 CSL655326:CSM655332 CIP655326:CIQ655332 BYT655326:BYU655332 BOX655326:BOY655332 BFB655326:BFC655332 AVF655326:AVG655332 ALJ655326:ALK655332 ABN655326:ABO655332 RR655326:RS655332 HV655326:HW655332 WUH589790:WUI589796 WKL589790:WKM589796 WAP589790:WAQ589796 VQT589790:VQU589796 VGX589790:VGY589796 UXB589790:UXC589796 UNF589790:UNG589796 UDJ589790:UDK589796 TTN589790:TTO589796 TJR589790:TJS589796 SZV589790:SZW589796 SPZ589790:SQA589796 SGD589790:SGE589796 RWH589790:RWI589796 RML589790:RMM589796 RCP589790:RCQ589796 QST589790:QSU589796 QIX589790:QIY589796 PZB589790:PZC589796 PPF589790:PPG589796 PFJ589790:PFK589796 OVN589790:OVO589796 OLR589790:OLS589796 OBV589790:OBW589796 NRZ589790:NSA589796 NID589790:NIE589796 MYH589790:MYI589796 MOL589790:MOM589796 MEP589790:MEQ589796 LUT589790:LUU589796 LKX589790:LKY589796 LBB589790:LBC589796 KRF589790:KRG589796 KHJ589790:KHK589796 JXN589790:JXO589796 JNR589790:JNS589796 JDV589790:JDW589796 ITZ589790:IUA589796 IKD589790:IKE589796 IAH589790:IAI589796 HQL589790:HQM589796 HGP589790:HGQ589796 GWT589790:GWU589796 GMX589790:GMY589796 GDB589790:GDC589796 FTF589790:FTG589796 FJJ589790:FJK589796 EZN589790:EZO589796 EPR589790:EPS589796 EFV589790:EFW589796 DVZ589790:DWA589796 DMD589790:DME589796 DCH589790:DCI589796 CSL589790:CSM589796 CIP589790:CIQ589796 BYT589790:BYU589796 BOX589790:BOY589796 BFB589790:BFC589796 AVF589790:AVG589796 ALJ589790:ALK589796 ABN589790:ABO589796 RR589790:RS589796 HV589790:HW589796 WUH524254:WUI524260 WKL524254:WKM524260 WAP524254:WAQ524260 VQT524254:VQU524260 VGX524254:VGY524260 UXB524254:UXC524260 UNF524254:UNG524260 UDJ524254:UDK524260 TTN524254:TTO524260 TJR524254:TJS524260 SZV524254:SZW524260 SPZ524254:SQA524260 SGD524254:SGE524260 RWH524254:RWI524260 RML524254:RMM524260 RCP524254:RCQ524260 QST524254:QSU524260 QIX524254:QIY524260 PZB524254:PZC524260 PPF524254:PPG524260 PFJ524254:PFK524260 OVN524254:OVO524260 OLR524254:OLS524260 OBV524254:OBW524260 NRZ524254:NSA524260 NID524254:NIE524260 MYH524254:MYI524260 MOL524254:MOM524260 MEP524254:MEQ524260 LUT524254:LUU524260 LKX524254:LKY524260 LBB524254:LBC524260 KRF524254:KRG524260 KHJ524254:KHK524260 JXN524254:JXO524260 JNR524254:JNS524260 JDV524254:JDW524260 ITZ524254:IUA524260 IKD524254:IKE524260 IAH524254:IAI524260 HQL524254:HQM524260 HGP524254:HGQ524260 GWT524254:GWU524260 GMX524254:GMY524260 GDB524254:GDC524260 FTF524254:FTG524260 FJJ524254:FJK524260 EZN524254:EZO524260 EPR524254:EPS524260 EFV524254:EFW524260 DVZ524254:DWA524260 DMD524254:DME524260 DCH524254:DCI524260 CSL524254:CSM524260 CIP524254:CIQ524260 BYT524254:BYU524260 BOX524254:BOY524260 BFB524254:BFC524260 AVF524254:AVG524260 ALJ524254:ALK524260 ABN524254:ABO524260 RR524254:RS524260 HV524254:HW524260 WUH458718:WUI458724 WKL458718:WKM458724 WAP458718:WAQ458724 VQT458718:VQU458724 VGX458718:VGY458724 UXB458718:UXC458724 UNF458718:UNG458724 UDJ458718:UDK458724 TTN458718:TTO458724 TJR458718:TJS458724 SZV458718:SZW458724 SPZ458718:SQA458724 SGD458718:SGE458724 RWH458718:RWI458724 RML458718:RMM458724 RCP458718:RCQ458724 QST458718:QSU458724 QIX458718:QIY458724 PZB458718:PZC458724 PPF458718:PPG458724 PFJ458718:PFK458724 OVN458718:OVO458724 OLR458718:OLS458724 OBV458718:OBW458724 NRZ458718:NSA458724 NID458718:NIE458724 MYH458718:MYI458724 MOL458718:MOM458724 MEP458718:MEQ458724 LUT458718:LUU458724 LKX458718:LKY458724 LBB458718:LBC458724 KRF458718:KRG458724 KHJ458718:KHK458724 JXN458718:JXO458724 JNR458718:JNS458724 JDV458718:JDW458724 ITZ458718:IUA458724 IKD458718:IKE458724 IAH458718:IAI458724 HQL458718:HQM458724 HGP458718:HGQ458724 GWT458718:GWU458724 GMX458718:GMY458724 GDB458718:GDC458724 FTF458718:FTG458724 FJJ458718:FJK458724 EZN458718:EZO458724 EPR458718:EPS458724 EFV458718:EFW458724 DVZ458718:DWA458724 DMD458718:DME458724 DCH458718:DCI458724 CSL458718:CSM458724 CIP458718:CIQ458724 BYT458718:BYU458724 BOX458718:BOY458724 BFB458718:BFC458724 AVF458718:AVG458724 ALJ458718:ALK458724 ABN458718:ABO458724 RR458718:RS458724 HV458718:HW458724 WUH393182:WUI393188 WKL393182:WKM393188 WAP393182:WAQ393188 VQT393182:VQU393188 VGX393182:VGY393188 UXB393182:UXC393188 UNF393182:UNG393188 UDJ393182:UDK393188 TTN393182:TTO393188 TJR393182:TJS393188 SZV393182:SZW393188 SPZ393182:SQA393188 SGD393182:SGE393188 RWH393182:RWI393188 RML393182:RMM393188 RCP393182:RCQ393188 QST393182:QSU393188 QIX393182:QIY393188 PZB393182:PZC393188 PPF393182:PPG393188 PFJ393182:PFK393188 OVN393182:OVO393188 OLR393182:OLS393188 OBV393182:OBW393188 NRZ393182:NSA393188 NID393182:NIE393188 MYH393182:MYI393188 MOL393182:MOM393188 MEP393182:MEQ393188 LUT393182:LUU393188 LKX393182:LKY393188 LBB393182:LBC393188 KRF393182:KRG393188 KHJ393182:KHK393188 JXN393182:JXO393188 JNR393182:JNS393188 JDV393182:JDW393188 ITZ393182:IUA393188 IKD393182:IKE393188 IAH393182:IAI393188 HQL393182:HQM393188 HGP393182:HGQ393188 GWT393182:GWU393188 GMX393182:GMY393188 GDB393182:GDC393188 FTF393182:FTG393188 FJJ393182:FJK393188 EZN393182:EZO393188 EPR393182:EPS393188 EFV393182:EFW393188 DVZ393182:DWA393188 DMD393182:DME393188 DCH393182:DCI393188 CSL393182:CSM393188 CIP393182:CIQ393188 BYT393182:BYU393188 BOX393182:BOY393188 BFB393182:BFC393188 AVF393182:AVG393188 ALJ393182:ALK393188 ABN393182:ABO393188 RR393182:RS393188 HV393182:HW393188 WUH327646:WUI327652 WKL327646:WKM327652 WAP327646:WAQ327652 VQT327646:VQU327652 VGX327646:VGY327652 UXB327646:UXC327652 UNF327646:UNG327652 UDJ327646:UDK327652 TTN327646:TTO327652 TJR327646:TJS327652 SZV327646:SZW327652 SPZ327646:SQA327652 SGD327646:SGE327652 RWH327646:RWI327652 RML327646:RMM327652 RCP327646:RCQ327652 QST327646:QSU327652 QIX327646:QIY327652 PZB327646:PZC327652 PPF327646:PPG327652 PFJ327646:PFK327652 OVN327646:OVO327652 OLR327646:OLS327652 OBV327646:OBW327652 NRZ327646:NSA327652 NID327646:NIE327652 MYH327646:MYI327652 MOL327646:MOM327652 MEP327646:MEQ327652 LUT327646:LUU327652 LKX327646:LKY327652 LBB327646:LBC327652 KRF327646:KRG327652 KHJ327646:KHK327652 JXN327646:JXO327652 JNR327646:JNS327652 JDV327646:JDW327652 ITZ327646:IUA327652 IKD327646:IKE327652 IAH327646:IAI327652 HQL327646:HQM327652 HGP327646:HGQ327652 GWT327646:GWU327652 GMX327646:GMY327652 GDB327646:GDC327652 FTF327646:FTG327652 FJJ327646:FJK327652 EZN327646:EZO327652 EPR327646:EPS327652 EFV327646:EFW327652 DVZ327646:DWA327652 DMD327646:DME327652 DCH327646:DCI327652 CSL327646:CSM327652 CIP327646:CIQ327652 BYT327646:BYU327652 BOX327646:BOY327652 BFB327646:BFC327652 AVF327646:AVG327652 ALJ327646:ALK327652 ABN327646:ABO327652 RR327646:RS327652 HV327646:HW327652 WUH262110:WUI262116 WKL262110:WKM262116 WAP262110:WAQ262116 VQT262110:VQU262116 VGX262110:VGY262116 UXB262110:UXC262116 UNF262110:UNG262116 UDJ262110:UDK262116 TTN262110:TTO262116 TJR262110:TJS262116 SZV262110:SZW262116 SPZ262110:SQA262116 SGD262110:SGE262116 RWH262110:RWI262116 RML262110:RMM262116 RCP262110:RCQ262116 QST262110:QSU262116 QIX262110:QIY262116 PZB262110:PZC262116 PPF262110:PPG262116 PFJ262110:PFK262116 OVN262110:OVO262116 OLR262110:OLS262116 OBV262110:OBW262116 NRZ262110:NSA262116 NID262110:NIE262116 MYH262110:MYI262116 MOL262110:MOM262116 MEP262110:MEQ262116 LUT262110:LUU262116 LKX262110:LKY262116 LBB262110:LBC262116 KRF262110:KRG262116 KHJ262110:KHK262116 JXN262110:JXO262116 JNR262110:JNS262116 JDV262110:JDW262116 ITZ262110:IUA262116 IKD262110:IKE262116 IAH262110:IAI262116 HQL262110:HQM262116 HGP262110:HGQ262116 GWT262110:GWU262116 GMX262110:GMY262116 GDB262110:GDC262116 FTF262110:FTG262116 FJJ262110:FJK262116 EZN262110:EZO262116 EPR262110:EPS262116 EFV262110:EFW262116 DVZ262110:DWA262116 DMD262110:DME262116 DCH262110:DCI262116 CSL262110:CSM262116 CIP262110:CIQ262116 BYT262110:BYU262116 BOX262110:BOY262116 BFB262110:BFC262116 AVF262110:AVG262116 ALJ262110:ALK262116 ABN262110:ABO262116 RR262110:RS262116 HV262110:HW262116 WUH196574:WUI196580 WKL196574:WKM196580 WAP196574:WAQ196580 VQT196574:VQU196580 VGX196574:VGY196580 UXB196574:UXC196580 UNF196574:UNG196580 UDJ196574:UDK196580 TTN196574:TTO196580 TJR196574:TJS196580 SZV196574:SZW196580 SPZ196574:SQA196580 SGD196574:SGE196580 RWH196574:RWI196580 RML196574:RMM196580 RCP196574:RCQ196580 QST196574:QSU196580 QIX196574:QIY196580 PZB196574:PZC196580 PPF196574:PPG196580 PFJ196574:PFK196580 OVN196574:OVO196580 OLR196574:OLS196580 OBV196574:OBW196580 NRZ196574:NSA196580 NID196574:NIE196580 MYH196574:MYI196580 MOL196574:MOM196580 MEP196574:MEQ196580 LUT196574:LUU196580 LKX196574:LKY196580 LBB196574:LBC196580 KRF196574:KRG196580 KHJ196574:KHK196580 JXN196574:JXO196580 JNR196574:JNS196580 JDV196574:JDW196580 ITZ196574:IUA196580 IKD196574:IKE196580 IAH196574:IAI196580 HQL196574:HQM196580 HGP196574:HGQ196580 GWT196574:GWU196580 GMX196574:GMY196580 GDB196574:GDC196580 FTF196574:FTG196580 FJJ196574:FJK196580 EZN196574:EZO196580 EPR196574:EPS196580 EFV196574:EFW196580 DVZ196574:DWA196580 DMD196574:DME196580 DCH196574:DCI196580 CSL196574:CSM196580 CIP196574:CIQ196580 BYT196574:BYU196580 BOX196574:BOY196580 BFB196574:BFC196580 AVF196574:AVG196580 ALJ196574:ALK196580 ABN196574:ABO196580 RR196574:RS196580 HV196574:HW196580 WUH131038:WUI131044 WKL131038:WKM131044 WAP131038:WAQ131044 VQT131038:VQU131044 VGX131038:VGY131044 UXB131038:UXC131044 UNF131038:UNG131044 UDJ131038:UDK131044 TTN131038:TTO131044 TJR131038:TJS131044 SZV131038:SZW131044 SPZ131038:SQA131044 SGD131038:SGE131044 RWH131038:RWI131044 RML131038:RMM131044 RCP131038:RCQ131044 QST131038:QSU131044 QIX131038:QIY131044 PZB131038:PZC131044 PPF131038:PPG131044 PFJ131038:PFK131044 OVN131038:OVO131044 OLR131038:OLS131044 OBV131038:OBW131044 NRZ131038:NSA131044 NID131038:NIE131044 MYH131038:MYI131044 MOL131038:MOM131044 MEP131038:MEQ131044 LUT131038:LUU131044 LKX131038:LKY131044 LBB131038:LBC131044 KRF131038:KRG131044 KHJ131038:KHK131044 JXN131038:JXO131044 JNR131038:JNS131044 JDV131038:JDW131044 ITZ131038:IUA131044 IKD131038:IKE131044 IAH131038:IAI131044 HQL131038:HQM131044 HGP131038:HGQ131044 GWT131038:GWU131044 GMX131038:GMY131044 GDB131038:GDC131044 FTF131038:FTG131044 FJJ131038:FJK131044 EZN131038:EZO131044 EPR131038:EPS131044 EFV131038:EFW131044 DVZ131038:DWA131044 DMD131038:DME131044 DCH131038:DCI131044 CSL131038:CSM131044 CIP131038:CIQ131044 BYT131038:BYU131044 BOX131038:BOY131044 BFB131038:BFC131044 AVF131038:AVG131044 ALJ131038:ALK131044 ABN131038:ABO131044 RR131038:RS131044 HV131038:HW131044 WUH65502:WUI65508 WKL65502:WKM65508 WAP65502:WAQ65508 VQT65502:VQU65508 VGX65502:VGY65508 UXB65502:UXC65508 UNF65502:UNG65508 UDJ65502:UDK65508 TTN65502:TTO65508 TJR65502:TJS65508 SZV65502:SZW65508 SPZ65502:SQA65508 SGD65502:SGE65508 RWH65502:RWI65508 RML65502:RMM65508 RCP65502:RCQ65508 QST65502:QSU65508 QIX65502:QIY65508 PZB65502:PZC65508 PPF65502:PPG65508 PFJ65502:PFK65508 OVN65502:OVO65508 OLR65502:OLS65508 OBV65502:OBW65508 NRZ65502:NSA65508 NID65502:NIE65508 MYH65502:MYI65508 MOL65502:MOM65508 MEP65502:MEQ65508 LUT65502:LUU65508 LKX65502:LKY65508 LBB65502:LBC65508 KRF65502:KRG65508 KHJ65502:KHK65508 JXN65502:JXO65508 JNR65502:JNS65508 JDV65502:JDW65508 ITZ65502:IUA65508 IKD65502:IKE65508 IAH65502:IAI65508 HQL65502:HQM65508 HGP65502:HGQ65508 GWT65502:GWU65508 GMX65502:GMY65508 GDB65502:GDC65508 FTF65502:FTG65508 FJJ65502:FJK65508 EZN65502:EZO65508 EPR65502:EPS65508 EFV65502:EFW65508 DVZ65502:DWA65508 DMD65502:DME65508 DCH65502:DCI65508 CSL65502:CSM65508 CIP65502:CIQ65508 BYT65502:BYU65508 BOX65502:BOY65508 BFB65502:BFC65508 AVF65502:AVG65508 ALJ65502:ALK65508 ABN65502:ABO65508 RR65502:RS65508 HV65502:HW65508 WUC982994:WUD982994 WKG982994:WKH982994 WAK982994:WAL982994 VQO982994:VQP982994 VGS982994:VGT982994 UWW982994:UWX982994 UNA982994:UNB982994 UDE982994:UDF982994 TTI982994:TTJ982994 TJM982994:TJN982994 SZQ982994:SZR982994 SPU982994:SPV982994 SFY982994:SFZ982994 RWC982994:RWD982994 RMG982994:RMH982994 RCK982994:RCL982994 QSO982994:QSP982994 QIS982994:QIT982994 PYW982994:PYX982994 PPA982994:PPB982994 PFE982994:PFF982994 OVI982994:OVJ982994 OLM982994:OLN982994 OBQ982994:OBR982994 NRU982994:NRV982994 NHY982994:NHZ982994 MYC982994:MYD982994 MOG982994:MOH982994 MEK982994:MEL982994 LUO982994:LUP982994 LKS982994:LKT982994 LAW982994:LAX982994 KRA982994:KRB982994 KHE982994:KHF982994 JXI982994:JXJ982994 JNM982994:JNN982994 JDQ982994:JDR982994 ITU982994:ITV982994 IJY982994:IJZ982994 IAC982994:IAD982994 HQG982994:HQH982994 HGK982994:HGL982994 GWO982994:GWP982994 GMS982994:GMT982994 GCW982994:GCX982994 FTA982994:FTB982994 FJE982994:FJF982994 EZI982994:EZJ982994 EPM982994:EPN982994 EFQ982994:EFR982994 DVU982994:DVV982994 DLY982994:DLZ982994 DCC982994:DCD982994 CSG982994:CSH982994 CIK982994:CIL982994 BYO982994:BYP982994 BOS982994:BOT982994 BEW982994:BEX982994 AVA982994:AVB982994 ALE982994:ALF982994 ABI982994:ABJ982994 RM982994:RN982994 HQ982994:HR982994 WUC917458:WUD917458 WKG917458:WKH917458 WAK917458:WAL917458 VQO917458:VQP917458 VGS917458:VGT917458 UWW917458:UWX917458 UNA917458:UNB917458 UDE917458:UDF917458 TTI917458:TTJ917458 TJM917458:TJN917458 SZQ917458:SZR917458 SPU917458:SPV917458 SFY917458:SFZ917458 RWC917458:RWD917458 RMG917458:RMH917458 RCK917458:RCL917458 QSO917458:QSP917458 QIS917458:QIT917458 PYW917458:PYX917458 PPA917458:PPB917458 PFE917458:PFF917458 OVI917458:OVJ917458 OLM917458:OLN917458 OBQ917458:OBR917458 NRU917458:NRV917458 NHY917458:NHZ917458 MYC917458:MYD917458 MOG917458:MOH917458 MEK917458:MEL917458 LUO917458:LUP917458 LKS917458:LKT917458 LAW917458:LAX917458 KRA917458:KRB917458 KHE917458:KHF917458 JXI917458:JXJ917458 JNM917458:JNN917458 JDQ917458:JDR917458 ITU917458:ITV917458 IJY917458:IJZ917458 IAC917458:IAD917458 HQG917458:HQH917458 HGK917458:HGL917458 GWO917458:GWP917458 GMS917458:GMT917458 GCW917458:GCX917458 FTA917458:FTB917458 FJE917458:FJF917458 EZI917458:EZJ917458 EPM917458:EPN917458 EFQ917458:EFR917458 DVU917458:DVV917458 DLY917458:DLZ917458 DCC917458:DCD917458 CSG917458:CSH917458 CIK917458:CIL917458 BYO917458:BYP917458 BOS917458:BOT917458 BEW917458:BEX917458 AVA917458:AVB917458 ALE917458:ALF917458 ABI917458:ABJ917458 RM917458:RN917458 HQ917458:HR917458 WUC851922:WUD851922 WKG851922:WKH851922 WAK851922:WAL851922 VQO851922:VQP851922 VGS851922:VGT851922 UWW851922:UWX851922 UNA851922:UNB851922 UDE851922:UDF851922 TTI851922:TTJ851922 TJM851922:TJN851922 SZQ851922:SZR851922 SPU851922:SPV851922 SFY851922:SFZ851922 RWC851922:RWD851922 RMG851922:RMH851922 RCK851922:RCL851922 QSO851922:QSP851922 QIS851922:QIT851922 PYW851922:PYX851922 PPA851922:PPB851922 PFE851922:PFF851922 OVI851922:OVJ851922 OLM851922:OLN851922 OBQ851922:OBR851922 NRU851922:NRV851922 NHY851922:NHZ851922 MYC851922:MYD851922 MOG851922:MOH851922 MEK851922:MEL851922 LUO851922:LUP851922 LKS851922:LKT851922 LAW851922:LAX851922 KRA851922:KRB851922 KHE851922:KHF851922 JXI851922:JXJ851922 JNM851922:JNN851922 JDQ851922:JDR851922 ITU851922:ITV851922 IJY851922:IJZ851922 IAC851922:IAD851922 HQG851922:HQH851922 HGK851922:HGL851922 GWO851922:GWP851922 GMS851922:GMT851922 GCW851922:GCX851922 FTA851922:FTB851922 FJE851922:FJF851922 EZI851922:EZJ851922 EPM851922:EPN851922 EFQ851922:EFR851922 DVU851922:DVV851922 DLY851922:DLZ851922 DCC851922:DCD851922 CSG851922:CSH851922 CIK851922:CIL851922 BYO851922:BYP851922 BOS851922:BOT851922 BEW851922:BEX851922 AVA851922:AVB851922 ALE851922:ALF851922 ABI851922:ABJ851922 RM851922:RN851922 HQ851922:HR851922 WUC786386:WUD786386 WKG786386:WKH786386 WAK786386:WAL786386 VQO786386:VQP786386 VGS786386:VGT786386 UWW786386:UWX786386 UNA786386:UNB786386 UDE786386:UDF786386 TTI786386:TTJ786386 TJM786386:TJN786386 SZQ786386:SZR786386 SPU786386:SPV786386 SFY786386:SFZ786386 RWC786386:RWD786386 RMG786386:RMH786386 RCK786386:RCL786386 QSO786386:QSP786386 QIS786386:QIT786386 PYW786386:PYX786386 PPA786386:PPB786386 PFE786386:PFF786386 OVI786386:OVJ786386 OLM786386:OLN786386 OBQ786386:OBR786386 NRU786386:NRV786386 NHY786386:NHZ786386 MYC786386:MYD786386 MOG786386:MOH786386 MEK786386:MEL786386 LUO786386:LUP786386 LKS786386:LKT786386 LAW786386:LAX786386 KRA786386:KRB786386 KHE786386:KHF786386 JXI786386:JXJ786386 JNM786386:JNN786386 JDQ786386:JDR786386 ITU786386:ITV786386 IJY786386:IJZ786386 IAC786386:IAD786386 HQG786386:HQH786386 HGK786386:HGL786386 GWO786386:GWP786386 GMS786386:GMT786386 GCW786386:GCX786386 FTA786386:FTB786386 FJE786386:FJF786386 EZI786386:EZJ786386 EPM786386:EPN786386 EFQ786386:EFR786386 DVU786386:DVV786386 DLY786386:DLZ786386 DCC786386:DCD786386 CSG786386:CSH786386 CIK786386:CIL786386 BYO786386:BYP786386 BOS786386:BOT786386 BEW786386:BEX786386 AVA786386:AVB786386 ALE786386:ALF786386 ABI786386:ABJ786386 RM786386:RN786386 HQ786386:HR786386 WUC720850:WUD720850 WKG720850:WKH720850 WAK720850:WAL720850 VQO720850:VQP720850 VGS720850:VGT720850 UWW720850:UWX720850 UNA720850:UNB720850 UDE720850:UDF720850 TTI720850:TTJ720850 TJM720850:TJN720850 SZQ720850:SZR720850 SPU720850:SPV720850 SFY720850:SFZ720850 RWC720850:RWD720850 RMG720850:RMH720850 RCK720850:RCL720850 QSO720850:QSP720850 QIS720850:QIT720850 PYW720850:PYX720850 PPA720850:PPB720850 PFE720850:PFF720850 OVI720850:OVJ720850 OLM720850:OLN720850 OBQ720850:OBR720850 NRU720850:NRV720850 NHY720850:NHZ720850 MYC720850:MYD720850 MOG720850:MOH720850 MEK720850:MEL720850 LUO720850:LUP720850 LKS720850:LKT720850 LAW720850:LAX720850 KRA720850:KRB720850 KHE720850:KHF720850 JXI720850:JXJ720850 JNM720850:JNN720850 JDQ720850:JDR720850 ITU720850:ITV720850 IJY720850:IJZ720850 IAC720850:IAD720850 HQG720850:HQH720850 HGK720850:HGL720850 GWO720850:GWP720850 GMS720850:GMT720850 GCW720850:GCX720850 FTA720850:FTB720850 FJE720850:FJF720850 EZI720850:EZJ720850 EPM720850:EPN720850 EFQ720850:EFR720850 DVU720850:DVV720850 DLY720850:DLZ720850 DCC720850:DCD720850 CSG720850:CSH720850 CIK720850:CIL720850 BYO720850:BYP720850 BOS720850:BOT720850 BEW720850:BEX720850 AVA720850:AVB720850 ALE720850:ALF720850 ABI720850:ABJ720850 RM720850:RN720850 HQ720850:HR720850 WUC655314:WUD655314 WKG655314:WKH655314 WAK655314:WAL655314 VQO655314:VQP655314 VGS655314:VGT655314 UWW655314:UWX655314 UNA655314:UNB655314 UDE655314:UDF655314 TTI655314:TTJ655314 TJM655314:TJN655314 SZQ655314:SZR655314 SPU655314:SPV655314 SFY655314:SFZ655314 RWC655314:RWD655314 RMG655314:RMH655314 RCK655314:RCL655314 QSO655314:QSP655314 QIS655314:QIT655314 PYW655314:PYX655314 PPA655314:PPB655314 PFE655314:PFF655314 OVI655314:OVJ655314 OLM655314:OLN655314 OBQ655314:OBR655314 NRU655314:NRV655314 NHY655314:NHZ655314 MYC655314:MYD655314 MOG655314:MOH655314 MEK655314:MEL655314 LUO655314:LUP655314 LKS655314:LKT655314 LAW655314:LAX655314 KRA655314:KRB655314 KHE655314:KHF655314 JXI655314:JXJ655314 JNM655314:JNN655314 JDQ655314:JDR655314 ITU655314:ITV655314 IJY655314:IJZ655314 IAC655314:IAD655314 HQG655314:HQH655314 HGK655314:HGL655314 GWO655314:GWP655314 GMS655314:GMT655314 GCW655314:GCX655314 FTA655314:FTB655314 FJE655314:FJF655314 EZI655314:EZJ655314 EPM655314:EPN655314 EFQ655314:EFR655314 DVU655314:DVV655314 DLY655314:DLZ655314 DCC655314:DCD655314 CSG655314:CSH655314 CIK655314:CIL655314 BYO655314:BYP655314 BOS655314:BOT655314 BEW655314:BEX655314 AVA655314:AVB655314 ALE655314:ALF655314 ABI655314:ABJ655314 RM655314:RN655314 HQ655314:HR655314 WUC589778:WUD589778 WKG589778:WKH589778 WAK589778:WAL589778 VQO589778:VQP589778 VGS589778:VGT589778 UWW589778:UWX589778 UNA589778:UNB589778 UDE589778:UDF589778 TTI589778:TTJ589778 TJM589778:TJN589778 SZQ589778:SZR589778 SPU589778:SPV589778 SFY589778:SFZ589778 RWC589778:RWD589778 RMG589778:RMH589778 RCK589778:RCL589778 QSO589778:QSP589778 QIS589778:QIT589778 PYW589778:PYX589778 PPA589778:PPB589778 PFE589778:PFF589778 OVI589778:OVJ589778 OLM589778:OLN589778 OBQ589778:OBR589778 NRU589778:NRV589778 NHY589778:NHZ589778 MYC589778:MYD589778 MOG589778:MOH589778 MEK589778:MEL589778 LUO589778:LUP589778 LKS589778:LKT589778 LAW589778:LAX589778 KRA589778:KRB589778 KHE589778:KHF589778 JXI589778:JXJ589778 JNM589778:JNN589778 JDQ589778:JDR589778 ITU589778:ITV589778 IJY589778:IJZ589778 IAC589778:IAD589778 HQG589778:HQH589778 HGK589778:HGL589778 GWO589778:GWP589778 GMS589778:GMT589778 GCW589778:GCX589778 FTA589778:FTB589778 FJE589778:FJF589778 EZI589778:EZJ589778 EPM589778:EPN589778 EFQ589778:EFR589778 DVU589778:DVV589778 DLY589778:DLZ589778 DCC589778:DCD589778 CSG589778:CSH589778 CIK589778:CIL589778 BYO589778:BYP589778 BOS589778:BOT589778 BEW589778:BEX589778 AVA589778:AVB589778 ALE589778:ALF589778 ABI589778:ABJ589778 RM589778:RN589778 HQ589778:HR589778 WUC524242:WUD524242 WKG524242:WKH524242 WAK524242:WAL524242 VQO524242:VQP524242 VGS524242:VGT524242 UWW524242:UWX524242 UNA524242:UNB524242 UDE524242:UDF524242 TTI524242:TTJ524242 TJM524242:TJN524242 SZQ524242:SZR524242 SPU524242:SPV524242 SFY524242:SFZ524242 RWC524242:RWD524242 RMG524242:RMH524242 RCK524242:RCL524242 QSO524242:QSP524242 QIS524242:QIT524242 PYW524242:PYX524242 PPA524242:PPB524242 PFE524242:PFF524242 OVI524242:OVJ524242 OLM524242:OLN524242 OBQ524242:OBR524242 NRU524242:NRV524242 NHY524242:NHZ524242 MYC524242:MYD524242 MOG524242:MOH524242 MEK524242:MEL524242 LUO524242:LUP524242 LKS524242:LKT524242 LAW524242:LAX524242 KRA524242:KRB524242 KHE524242:KHF524242 JXI524242:JXJ524242 JNM524242:JNN524242 JDQ524242:JDR524242 ITU524242:ITV524242 IJY524242:IJZ524242 IAC524242:IAD524242 HQG524242:HQH524242 HGK524242:HGL524242 GWO524242:GWP524242 GMS524242:GMT524242 GCW524242:GCX524242 FTA524242:FTB524242 FJE524242:FJF524242 EZI524242:EZJ524242 EPM524242:EPN524242 EFQ524242:EFR524242 DVU524242:DVV524242 DLY524242:DLZ524242 DCC524242:DCD524242 CSG524242:CSH524242 CIK524242:CIL524242 BYO524242:BYP524242 BOS524242:BOT524242 BEW524242:BEX524242 AVA524242:AVB524242 ALE524242:ALF524242 ABI524242:ABJ524242 RM524242:RN524242 HQ524242:HR524242 WUC458706:WUD458706 WKG458706:WKH458706 WAK458706:WAL458706 VQO458706:VQP458706 VGS458706:VGT458706 UWW458706:UWX458706 UNA458706:UNB458706 UDE458706:UDF458706 TTI458706:TTJ458706 TJM458706:TJN458706 SZQ458706:SZR458706 SPU458706:SPV458706 SFY458706:SFZ458706 RWC458706:RWD458706 RMG458706:RMH458706 RCK458706:RCL458706 QSO458706:QSP458706 QIS458706:QIT458706 PYW458706:PYX458706 PPA458706:PPB458706 PFE458706:PFF458706 OVI458706:OVJ458706 OLM458706:OLN458706 OBQ458706:OBR458706 NRU458706:NRV458706 NHY458706:NHZ458706 MYC458706:MYD458706 MOG458706:MOH458706 MEK458706:MEL458706 LUO458706:LUP458706 LKS458706:LKT458706 LAW458706:LAX458706 KRA458706:KRB458706 KHE458706:KHF458706 JXI458706:JXJ458706 JNM458706:JNN458706 JDQ458706:JDR458706 ITU458706:ITV458706 IJY458706:IJZ458706 IAC458706:IAD458706 HQG458706:HQH458706 HGK458706:HGL458706 GWO458706:GWP458706 GMS458706:GMT458706 GCW458706:GCX458706 FTA458706:FTB458706 FJE458706:FJF458706 EZI458706:EZJ458706 EPM458706:EPN458706 EFQ458706:EFR458706 DVU458706:DVV458706 DLY458706:DLZ458706 DCC458706:DCD458706 CSG458706:CSH458706 CIK458706:CIL458706 BYO458706:BYP458706 BOS458706:BOT458706 BEW458706:BEX458706 AVA458706:AVB458706 ALE458706:ALF458706 ABI458706:ABJ458706 RM458706:RN458706 HQ458706:HR458706 WUC393170:WUD393170 WKG393170:WKH393170 WAK393170:WAL393170 VQO393170:VQP393170 VGS393170:VGT393170 UWW393170:UWX393170 UNA393170:UNB393170 UDE393170:UDF393170 TTI393170:TTJ393170 TJM393170:TJN393170 SZQ393170:SZR393170 SPU393170:SPV393170 SFY393170:SFZ393170 RWC393170:RWD393170 RMG393170:RMH393170 RCK393170:RCL393170 QSO393170:QSP393170 QIS393170:QIT393170 PYW393170:PYX393170 PPA393170:PPB393170 PFE393170:PFF393170 OVI393170:OVJ393170 OLM393170:OLN393170 OBQ393170:OBR393170 NRU393170:NRV393170 NHY393170:NHZ393170 MYC393170:MYD393170 MOG393170:MOH393170 MEK393170:MEL393170 LUO393170:LUP393170 LKS393170:LKT393170 LAW393170:LAX393170 KRA393170:KRB393170 KHE393170:KHF393170 JXI393170:JXJ393170 JNM393170:JNN393170 JDQ393170:JDR393170 ITU393170:ITV393170 IJY393170:IJZ393170 IAC393170:IAD393170 HQG393170:HQH393170 HGK393170:HGL393170 GWO393170:GWP393170 GMS393170:GMT393170 GCW393170:GCX393170 FTA393170:FTB393170 FJE393170:FJF393170 EZI393170:EZJ393170 EPM393170:EPN393170 EFQ393170:EFR393170 DVU393170:DVV393170 DLY393170:DLZ393170 DCC393170:DCD393170 CSG393170:CSH393170 CIK393170:CIL393170 BYO393170:BYP393170 BOS393170:BOT393170 BEW393170:BEX393170 AVA393170:AVB393170 ALE393170:ALF393170 ABI393170:ABJ393170 RM393170:RN393170 HQ393170:HR393170 WUC327634:WUD327634 WKG327634:WKH327634 WAK327634:WAL327634 VQO327634:VQP327634 VGS327634:VGT327634 UWW327634:UWX327634 UNA327634:UNB327634 UDE327634:UDF327634 TTI327634:TTJ327634 TJM327634:TJN327634 SZQ327634:SZR327634 SPU327634:SPV327634 SFY327634:SFZ327634 RWC327634:RWD327634 RMG327634:RMH327634 RCK327634:RCL327634 QSO327634:QSP327634 QIS327634:QIT327634 PYW327634:PYX327634 PPA327634:PPB327634 PFE327634:PFF327634 OVI327634:OVJ327634 OLM327634:OLN327634 OBQ327634:OBR327634 NRU327634:NRV327634 NHY327634:NHZ327634 MYC327634:MYD327634 MOG327634:MOH327634 MEK327634:MEL327634 LUO327634:LUP327634 LKS327634:LKT327634 LAW327634:LAX327634 KRA327634:KRB327634 KHE327634:KHF327634 JXI327634:JXJ327634 JNM327634:JNN327634 JDQ327634:JDR327634 ITU327634:ITV327634 IJY327634:IJZ327634 IAC327634:IAD327634 HQG327634:HQH327634 HGK327634:HGL327634 GWO327634:GWP327634 GMS327634:GMT327634 GCW327634:GCX327634 FTA327634:FTB327634 FJE327634:FJF327634 EZI327634:EZJ327634 EPM327634:EPN327634 EFQ327634:EFR327634 DVU327634:DVV327634 DLY327634:DLZ327634 DCC327634:DCD327634 CSG327634:CSH327634 CIK327634:CIL327634 BYO327634:BYP327634 BOS327634:BOT327634 BEW327634:BEX327634 AVA327634:AVB327634 ALE327634:ALF327634 ABI327634:ABJ327634 RM327634:RN327634 HQ327634:HR327634 WUC262098:WUD262098 WKG262098:WKH262098 WAK262098:WAL262098 VQO262098:VQP262098 VGS262098:VGT262098 UWW262098:UWX262098 UNA262098:UNB262098 UDE262098:UDF262098 TTI262098:TTJ262098 TJM262098:TJN262098 SZQ262098:SZR262098 SPU262098:SPV262098 SFY262098:SFZ262098 RWC262098:RWD262098 RMG262098:RMH262098 RCK262098:RCL262098 QSO262098:QSP262098 QIS262098:QIT262098 PYW262098:PYX262098 PPA262098:PPB262098 PFE262098:PFF262098 OVI262098:OVJ262098 OLM262098:OLN262098 OBQ262098:OBR262098 NRU262098:NRV262098 NHY262098:NHZ262098 MYC262098:MYD262098 MOG262098:MOH262098 MEK262098:MEL262098 LUO262098:LUP262098 LKS262098:LKT262098 LAW262098:LAX262098 KRA262098:KRB262098 KHE262098:KHF262098 JXI262098:JXJ262098 JNM262098:JNN262098 JDQ262098:JDR262098 ITU262098:ITV262098 IJY262098:IJZ262098 IAC262098:IAD262098 HQG262098:HQH262098 HGK262098:HGL262098 GWO262098:GWP262098 GMS262098:GMT262098 GCW262098:GCX262098 FTA262098:FTB262098 FJE262098:FJF262098 EZI262098:EZJ262098 EPM262098:EPN262098 EFQ262098:EFR262098 DVU262098:DVV262098 DLY262098:DLZ262098 DCC262098:DCD262098 CSG262098:CSH262098 CIK262098:CIL262098 BYO262098:BYP262098 BOS262098:BOT262098 BEW262098:BEX262098 AVA262098:AVB262098 ALE262098:ALF262098 ABI262098:ABJ262098 RM262098:RN262098 HQ262098:HR262098 WUC196562:WUD196562 WKG196562:WKH196562 WAK196562:WAL196562 VQO196562:VQP196562 VGS196562:VGT196562 UWW196562:UWX196562 UNA196562:UNB196562 UDE196562:UDF196562 TTI196562:TTJ196562 TJM196562:TJN196562 SZQ196562:SZR196562 SPU196562:SPV196562 SFY196562:SFZ196562 RWC196562:RWD196562 RMG196562:RMH196562 RCK196562:RCL196562 QSO196562:QSP196562 QIS196562:QIT196562 PYW196562:PYX196562 PPA196562:PPB196562 PFE196562:PFF196562 OVI196562:OVJ196562 OLM196562:OLN196562 OBQ196562:OBR196562 NRU196562:NRV196562 NHY196562:NHZ196562 MYC196562:MYD196562 MOG196562:MOH196562 MEK196562:MEL196562 LUO196562:LUP196562 LKS196562:LKT196562 LAW196562:LAX196562 KRA196562:KRB196562 KHE196562:KHF196562 JXI196562:JXJ196562 JNM196562:JNN196562 JDQ196562:JDR196562 ITU196562:ITV196562 IJY196562:IJZ196562 IAC196562:IAD196562 HQG196562:HQH196562 HGK196562:HGL196562 GWO196562:GWP196562 GMS196562:GMT196562 GCW196562:GCX196562 FTA196562:FTB196562 FJE196562:FJF196562 EZI196562:EZJ196562 EPM196562:EPN196562 EFQ196562:EFR196562 DVU196562:DVV196562 DLY196562:DLZ196562 DCC196562:DCD196562 CSG196562:CSH196562 CIK196562:CIL196562 BYO196562:BYP196562 BOS196562:BOT196562 BEW196562:BEX196562 AVA196562:AVB196562 ALE196562:ALF196562 ABI196562:ABJ196562 RM196562:RN196562 HQ196562:HR196562 WUC131026:WUD131026 WKG131026:WKH131026 WAK131026:WAL131026 VQO131026:VQP131026 VGS131026:VGT131026 UWW131026:UWX131026 UNA131026:UNB131026 UDE131026:UDF131026 TTI131026:TTJ131026 TJM131026:TJN131026 SZQ131026:SZR131026 SPU131026:SPV131026 SFY131026:SFZ131026 RWC131026:RWD131026 RMG131026:RMH131026 RCK131026:RCL131026 QSO131026:QSP131026 QIS131026:QIT131026 PYW131026:PYX131026 PPA131026:PPB131026 PFE131026:PFF131026 OVI131026:OVJ131026 OLM131026:OLN131026 OBQ131026:OBR131026 NRU131026:NRV131026 NHY131026:NHZ131026 MYC131026:MYD131026 MOG131026:MOH131026 MEK131026:MEL131026 LUO131026:LUP131026 LKS131026:LKT131026 LAW131026:LAX131026 KRA131026:KRB131026 KHE131026:KHF131026 JXI131026:JXJ131026 JNM131026:JNN131026 JDQ131026:JDR131026 ITU131026:ITV131026 IJY131026:IJZ131026 IAC131026:IAD131026 HQG131026:HQH131026 HGK131026:HGL131026 GWO131026:GWP131026 GMS131026:GMT131026 GCW131026:GCX131026 FTA131026:FTB131026 FJE131026:FJF131026 EZI131026:EZJ131026 EPM131026:EPN131026 EFQ131026:EFR131026 DVU131026:DVV131026 DLY131026:DLZ131026 DCC131026:DCD131026 CSG131026:CSH131026 CIK131026:CIL131026 BYO131026:BYP131026 BOS131026:BOT131026 BEW131026:BEX131026 AVA131026:AVB131026 ALE131026:ALF131026 ABI131026:ABJ131026 RM131026:RN131026 HQ131026:HR131026 WUC65490:WUD65490 WKG65490:WKH65490 WAK65490:WAL65490 VQO65490:VQP65490 VGS65490:VGT65490 UWW65490:UWX65490 UNA65490:UNB65490 UDE65490:UDF65490 TTI65490:TTJ65490 TJM65490:TJN65490 SZQ65490:SZR65490 SPU65490:SPV65490 SFY65490:SFZ65490 RWC65490:RWD65490 RMG65490:RMH65490 RCK65490:RCL65490 QSO65490:QSP65490 QIS65490:QIT65490 PYW65490:PYX65490 PPA65490:PPB65490 PFE65490:PFF65490 OVI65490:OVJ65490 OLM65490:OLN65490 OBQ65490:OBR65490 NRU65490:NRV65490 NHY65490:NHZ65490 MYC65490:MYD65490 MOG65490:MOH65490 MEK65490:MEL65490 LUO65490:LUP65490 LKS65490:LKT65490 LAW65490:LAX65490 KRA65490:KRB65490 KHE65490:KHF65490 JXI65490:JXJ65490 JNM65490:JNN65490 JDQ65490:JDR65490 ITU65490:ITV65490 IJY65490:IJZ65490 IAC65490:IAD65490 HQG65490:HQH65490 HGK65490:HGL65490 GWO65490:GWP65490 GMS65490:GMT65490 GCW65490:GCX65490 FTA65490:FTB65490 FJE65490:FJF65490 EZI65490:EZJ65490 EPM65490:EPN65490 EFQ65490:EFR65490 DVU65490:DVV65490 DLY65490:DLZ65490 DCC65490:DCD65490 CSG65490:CSH65490 CIK65490:CIL65490 BYO65490:BYP65490 BOS65490:BOT65490 BEW65490:BEX65490 AVA65490:AVB65490 ALE65490:ALF65490 ABI65490:ABJ65490 RM65490:RN65490 HQ65490:HR65490 WUC11:WUD11 WKG11:WKH11 WAK11:WAL11 VQO11:VQP11 VGS11:VGT11 UWW11:UWX11 UNA11:UNB11 UDE11:UDF11 TTI11:TTJ11 TJM11:TJN11 SZQ11:SZR11 SPU11:SPV11 SFY11:SFZ11 RWC11:RWD11 RMG11:RMH11 RCK11:RCL11 QSO11:QSP11 QIS11:QIT11 PYW11:PYX11 PPA11:PPB11 PFE11:PFF11 OVI11:OVJ11 OLM11:OLN11 OBQ11:OBR11 NRU11:NRV11 NHY11:NHZ11 MYC11:MYD11 MOG11:MOH11 MEK11:MEL11 LUO11:LUP11 LKS11:LKT11 LAW11:LAX11 KRA11:KRB11 KHE11:KHF11 JXI11:JXJ11 JNM11:JNN11 JDQ11:JDR11 ITU11:ITV11 IJY11:IJZ11 IAC11:IAD11 HQG11:HQH11 HGK11:HGL11 GWO11:GWP11 GMS11:GMT11 GCW11:GCX11 FTA11:FTB11 FJE11:FJF11 EZI11:EZJ11 EPM11:EPN11 EFQ11:EFR11 DVU11:DVV11 DLY11:DLZ11 DCC11:DCD11 CSG11:CSH11 CIK11:CIL11 BYO11:BYP11 BOS11:BOT11 BEW11:BEX11 AVA11:AVB11 ALE11:ALF11 ABI11:ABJ11 RM11:RN11 HQ11:HR11 WUH983018:WUI983018 WKL983018:WKM983018 WAP983018:WAQ983018 VQT983018:VQU983018 VGX983018:VGY983018 UXB983018:UXC983018 UNF983018:UNG983018 UDJ983018:UDK983018 TTN983018:TTO983018 TJR983018:TJS983018 SZV983018:SZW983018 SPZ983018:SQA983018 SGD983018:SGE983018 RWH983018:RWI983018 RML983018:RMM983018 RCP983018:RCQ983018 QST983018:QSU983018 QIX983018:QIY983018 PZB983018:PZC983018 PPF983018:PPG983018 PFJ983018:PFK983018 OVN983018:OVO983018 OLR983018:OLS983018 OBV983018:OBW983018 NRZ983018:NSA983018 NID983018:NIE983018 MYH983018:MYI983018 MOL983018:MOM983018 MEP983018:MEQ983018 LUT983018:LUU983018 LKX983018:LKY983018 LBB983018:LBC983018 KRF983018:KRG983018 KHJ983018:KHK983018 JXN983018:JXO983018 JNR983018:JNS983018 JDV983018:JDW983018 ITZ983018:IUA983018 IKD983018:IKE983018 IAH983018:IAI983018 HQL983018:HQM983018 HGP983018:HGQ983018 GWT983018:GWU983018 GMX983018:GMY983018 GDB983018:GDC983018 FTF983018:FTG983018 FJJ983018:FJK983018 EZN983018:EZO983018 EPR983018:EPS983018 EFV983018:EFW983018 DVZ983018:DWA983018 DMD983018:DME983018 DCH983018:DCI983018 CSL983018:CSM983018 CIP983018:CIQ983018 BYT983018:BYU983018 BOX983018:BOY983018 BFB983018:BFC983018 AVF983018:AVG983018 ALJ983018:ALK983018 ABN983018:ABO983018 RR983018:RS983018 HV983018:HW983018 WUH917482:WUI917482 WKL917482:WKM917482 WAP917482:WAQ917482 VQT917482:VQU917482 VGX917482:VGY917482 UXB917482:UXC917482 UNF917482:UNG917482 UDJ917482:UDK917482 TTN917482:TTO917482 TJR917482:TJS917482 SZV917482:SZW917482 SPZ917482:SQA917482 SGD917482:SGE917482 RWH917482:RWI917482 RML917482:RMM917482 RCP917482:RCQ917482 QST917482:QSU917482 QIX917482:QIY917482 PZB917482:PZC917482 PPF917482:PPG917482 PFJ917482:PFK917482 OVN917482:OVO917482 OLR917482:OLS917482 OBV917482:OBW917482 NRZ917482:NSA917482 NID917482:NIE917482 MYH917482:MYI917482 MOL917482:MOM917482 MEP917482:MEQ917482 LUT917482:LUU917482 LKX917482:LKY917482 LBB917482:LBC917482 KRF917482:KRG917482 KHJ917482:KHK917482 JXN917482:JXO917482 JNR917482:JNS917482 JDV917482:JDW917482 ITZ917482:IUA917482 IKD917482:IKE917482 IAH917482:IAI917482 HQL917482:HQM917482 HGP917482:HGQ917482 GWT917482:GWU917482 GMX917482:GMY917482 GDB917482:GDC917482 FTF917482:FTG917482 FJJ917482:FJK917482 EZN917482:EZO917482 EPR917482:EPS917482 EFV917482:EFW917482 DVZ917482:DWA917482 DMD917482:DME917482 DCH917482:DCI917482 CSL917482:CSM917482 CIP917482:CIQ917482 BYT917482:BYU917482 BOX917482:BOY917482 BFB917482:BFC917482 AVF917482:AVG917482 ALJ917482:ALK917482 ABN917482:ABO917482 RR917482:RS917482 HV917482:HW917482 WUH851946:WUI851946 WKL851946:WKM851946 WAP851946:WAQ851946 VQT851946:VQU851946 VGX851946:VGY851946 UXB851946:UXC851946 UNF851946:UNG851946 UDJ851946:UDK851946 TTN851946:TTO851946 TJR851946:TJS851946 SZV851946:SZW851946 SPZ851946:SQA851946 SGD851946:SGE851946 RWH851946:RWI851946 RML851946:RMM851946 RCP851946:RCQ851946 QST851946:QSU851946 QIX851946:QIY851946 PZB851946:PZC851946 PPF851946:PPG851946 PFJ851946:PFK851946 OVN851946:OVO851946 OLR851946:OLS851946 OBV851946:OBW851946 NRZ851946:NSA851946 NID851946:NIE851946 MYH851946:MYI851946 MOL851946:MOM851946 MEP851946:MEQ851946 LUT851946:LUU851946 LKX851946:LKY851946 LBB851946:LBC851946 KRF851946:KRG851946 KHJ851946:KHK851946 JXN851946:JXO851946 JNR851946:JNS851946 JDV851946:JDW851946 ITZ851946:IUA851946 IKD851946:IKE851946 IAH851946:IAI851946 HQL851946:HQM851946 HGP851946:HGQ851946 GWT851946:GWU851946 GMX851946:GMY851946 GDB851946:GDC851946 FTF851946:FTG851946 FJJ851946:FJK851946 EZN851946:EZO851946 EPR851946:EPS851946 EFV851946:EFW851946 DVZ851946:DWA851946 DMD851946:DME851946 DCH851946:DCI851946 CSL851946:CSM851946 CIP851946:CIQ851946 BYT851946:BYU851946 BOX851946:BOY851946 BFB851946:BFC851946 AVF851946:AVG851946 ALJ851946:ALK851946 ABN851946:ABO851946 RR851946:RS851946 HV851946:HW851946 WUH786410:WUI786410 WKL786410:WKM786410 WAP786410:WAQ786410 VQT786410:VQU786410 VGX786410:VGY786410 UXB786410:UXC786410 UNF786410:UNG786410 UDJ786410:UDK786410 TTN786410:TTO786410 TJR786410:TJS786410 SZV786410:SZW786410 SPZ786410:SQA786410 SGD786410:SGE786410 RWH786410:RWI786410 RML786410:RMM786410 RCP786410:RCQ786410 QST786410:QSU786410 QIX786410:QIY786410 PZB786410:PZC786410 PPF786410:PPG786410 PFJ786410:PFK786410 OVN786410:OVO786410 OLR786410:OLS786410 OBV786410:OBW786410 NRZ786410:NSA786410 NID786410:NIE786410 MYH786410:MYI786410 MOL786410:MOM786410 MEP786410:MEQ786410 LUT786410:LUU786410 LKX786410:LKY786410 LBB786410:LBC786410 KRF786410:KRG786410 KHJ786410:KHK786410 JXN786410:JXO786410 JNR786410:JNS786410 JDV786410:JDW786410 ITZ786410:IUA786410 IKD786410:IKE786410 IAH786410:IAI786410 HQL786410:HQM786410 HGP786410:HGQ786410 GWT786410:GWU786410 GMX786410:GMY786410 GDB786410:GDC786410 FTF786410:FTG786410 FJJ786410:FJK786410 EZN786410:EZO786410 EPR786410:EPS786410 EFV786410:EFW786410 DVZ786410:DWA786410 DMD786410:DME786410 DCH786410:DCI786410 CSL786410:CSM786410 CIP786410:CIQ786410 BYT786410:BYU786410 BOX786410:BOY786410 BFB786410:BFC786410 AVF786410:AVG786410 ALJ786410:ALK786410 ABN786410:ABO786410 RR786410:RS786410 HV786410:HW786410 WUH720874:WUI720874 WKL720874:WKM720874 WAP720874:WAQ720874 VQT720874:VQU720874 VGX720874:VGY720874 UXB720874:UXC720874 UNF720874:UNG720874 UDJ720874:UDK720874 TTN720874:TTO720874 TJR720874:TJS720874 SZV720874:SZW720874 SPZ720874:SQA720874 SGD720874:SGE720874 RWH720874:RWI720874 RML720874:RMM720874 RCP720874:RCQ720874 QST720874:QSU720874 QIX720874:QIY720874 PZB720874:PZC720874 PPF720874:PPG720874 PFJ720874:PFK720874 OVN720874:OVO720874 OLR720874:OLS720874 OBV720874:OBW720874 NRZ720874:NSA720874 NID720874:NIE720874 MYH720874:MYI720874 MOL720874:MOM720874 MEP720874:MEQ720874 LUT720874:LUU720874 LKX720874:LKY720874 LBB720874:LBC720874 KRF720874:KRG720874 KHJ720874:KHK720874 JXN720874:JXO720874 JNR720874:JNS720874 JDV720874:JDW720874 ITZ720874:IUA720874 IKD720874:IKE720874 IAH720874:IAI720874 HQL720874:HQM720874 HGP720874:HGQ720874 GWT720874:GWU720874 GMX720874:GMY720874 GDB720874:GDC720874 FTF720874:FTG720874 FJJ720874:FJK720874 EZN720874:EZO720874 EPR720874:EPS720874 EFV720874:EFW720874 DVZ720874:DWA720874 DMD720874:DME720874 DCH720874:DCI720874 CSL720874:CSM720874 CIP720874:CIQ720874 BYT720874:BYU720874 BOX720874:BOY720874 BFB720874:BFC720874 AVF720874:AVG720874 ALJ720874:ALK720874 ABN720874:ABO720874 RR720874:RS720874 HV720874:HW720874 WUH655338:WUI655338 WKL655338:WKM655338 WAP655338:WAQ655338 VQT655338:VQU655338 VGX655338:VGY655338 UXB655338:UXC655338 UNF655338:UNG655338 UDJ655338:UDK655338 TTN655338:TTO655338 TJR655338:TJS655338 SZV655338:SZW655338 SPZ655338:SQA655338 SGD655338:SGE655338 RWH655338:RWI655338 RML655338:RMM655338 RCP655338:RCQ655338 QST655338:QSU655338 QIX655338:QIY655338 PZB655338:PZC655338 PPF655338:PPG655338 PFJ655338:PFK655338 OVN655338:OVO655338 OLR655338:OLS655338 OBV655338:OBW655338 NRZ655338:NSA655338 NID655338:NIE655338 MYH655338:MYI655338 MOL655338:MOM655338 MEP655338:MEQ655338 LUT655338:LUU655338 LKX655338:LKY655338 LBB655338:LBC655338 KRF655338:KRG655338 KHJ655338:KHK655338 JXN655338:JXO655338 JNR655338:JNS655338 JDV655338:JDW655338 ITZ655338:IUA655338 IKD655338:IKE655338 IAH655338:IAI655338 HQL655338:HQM655338 HGP655338:HGQ655338 GWT655338:GWU655338 GMX655338:GMY655338 GDB655338:GDC655338 FTF655338:FTG655338 FJJ655338:FJK655338 EZN655338:EZO655338 EPR655338:EPS655338 EFV655338:EFW655338 DVZ655338:DWA655338 DMD655338:DME655338 DCH655338:DCI655338 CSL655338:CSM655338 CIP655338:CIQ655338 BYT655338:BYU655338 BOX655338:BOY655338 BFB655338:BFC655338 AVF655338:AVG655338 ALJ655338:ALK655338 ABN655338:ABO655338 RR655338:RS655338 HV655338:HW655338 WUH589802:WUI589802 WKL589802:WKM589802 WAP589802:WAQ589802 VQT589802:VQU589802 VGX589802:VGY589802 UXB589802:UXC589802 UNF589802:UNG589802 UDJ589802:UDK589802 TTN589802:TTO589802 TJR589802:TJS589802 SZV589802:SZW589802 SPZ589802:SQA589802 SGD589802:SGE589802 RWH589802:RWI589802 RML589802:RMM589802 RCP589802:RCQ589802 QST589802:QSU589802 QIX589802:QIY589802 PZB589802:PZC589802 PPF589802:PPG589802 PFJ589802:PFK589802 OVN589802:OVO589802 OLR589802:OLS589802 OBV589802:OBW589802 NRZ589802:NSA589802 NID589802:NIE589802 MYH589802:MYI589802 MOL589802:MOM589802 MEP589802:MEQ589802 LUT589802:LUU589802 LKX589802:LKY589802 LBB589802:LBC589802 KRF589802:KRG589802 KHJ589802:KHK589802 JXN589802:JXO589802 JNR589802:JNS589802 JDV589802:JDW589802 ITZ589802:IUA589802 IKD589802:IKE589802 IAH589802:IAI589802 HQL589802:HQM589802 HGP589802:HGQ589802 GWT589802:GWU589802 GMX589802:GMY589802 GDB589802:GDC589802 FTF589802:FTG589802 FJJ589802:FJK589802 EZN589802:EZO589802 EPR589802:EPS589802 EFV589802:EFW589802 DVZ589802:DWA589802 DMD589802:DME589802 DCH589802:DCI589802 CSL589802:CSM589802 CIP589802:CIQ589802 BYT589802:BYU589802 BOX589802:BOY589802 BFB589802:BFC589802 AVF589802:AVG589802 ALJ589802:ALK589802 ABN589802:ABO589802 RR589802:RS589802 HV589802:HW589802 WUH524266:WUI524266 WKL524266:WKM524266 WAP524266:WAQ524266 VQT524266:VQU524266 VGX524266:VGY524266 UXB524266:UXC524266 UNF524266:UNG524266 UDJ524266:UDK524266 TTN524266:TTO524266 TJR524266:TJS524266 SZV524266:SZW524266 SPZ524266:SQA524266 SGD524266:SGE524266 RWH524266:RWI524266 RML524266:RMM524266 RCP524266:RCQ524266 QST524266:QSU524266 QIX524266:QIY524266 PZB524266:PZC524266 PPF524266:PPG524266 PFJ524266:PFK524266 OVN524266:OVO524266 OLR524266:OLS524266 OBV524266:OBW524266 NRZ524266:NSA524266 NID524266:NIE524266 MYH524266:MYI524266 MOL524266:MOM524266 MEP524266:MEQ524266 LUT524266:LUU524266 LKX524266:LKY524266 LBB524266:LBC524266 KRF524266:KRG524266 KHJ524266:KHK524266 JXN524266:JXO524266 JNR524266:JNS524266 JDV524266:JDW524266 ITZ524266:IUA524266 IKD524266:IKE524266 IAH524266:IAI524266 HQL524266:HQM524266 HGP524266:HGQ524266 GWT524266:GWU524266 GMX524266:GMY524266 GDB524266:GDC524266 FTF524266:FTG524266 FJJ524266:FJK524266 EZN524266:EZO524266 EPR524266:EPS524266 EFV524266:EFW524266 DVZ524266:DWA524266 DMD524266:DME524266 DCH524266:DCI524266 CSL524266:CSM524266 CIP524266:CIQ524266 BYT524266:BYU524266 BOX524266:BOY524266 BFB524266:BFC524266 AVF524266:AVG524266 ALJ524266:ALK524266 ABN524266:ABO524266 RR524266:RS524266 HV524266:HW524266 WUH458730:WUI458730 WKL458730:WKM458730 WAP458730:WAQ458730 VQT458730:VQU458730 VGX458730:VGY458730 UXB458730:UXC458730 UNF458730:UNG458730 UDJ458730:UDK458730 TTN458730:TTO458730 TJR458730:TJS458730 SZV458730:SZW458730 SPZ458730:SQA458730 SGD458730:SGE458730 RWH458730:RWI458730 RML458730:RMM458730 RCP458730:RCQ458730 QST458730:QSU458730 QIX458730:QIY458730 PZB458730:PZC458730 PPF458730:PPG458730 PFJ458730:PFK458730 OVN458730:OVO458730 OLR458730:OLS458730 OBV458730:OBW458730 NRZ458730:NSA458730 NID458730:NIE458730 MYH458730:MYI458730 MOL458730:MOM458730 MEP458730:MEQ458730 LUT458730:LUU458730 LKX458730:LKY458730 LBB458730:LBC458730 KRF458730:KRG458730 KHJ458730:KHK458730 JXN458730:JXO458730 JNR458730:JNS458730 JDV458730:JDW458730 ITZ458730:IUA458730 IKD458730:IKE458730 IAH458730:IAI458730 HQL458730:HQM458730 HGP458730:HGQ458730 GWT458730:GWU458730 GMX458730:GMY458730 GDB458730:GDC458730 FTF458730:FTG458730 FJJ458730:FJK458730 EZN458730:EZO458730 EPR458730:EPS458730 EFV458730:EFW458730 DVZ458730:DWA458730 DMD458730:DME458730 DCH458730:DCI458730 CSL458730:CSM458730 CIP458730:CIQ458730 BYT458730:BYU458730 BOX458730:BOY458730 BFB458730:BFC458730 AVF458730:AVG458730 ALJ458730:ALK458730 ABN458730:ABO458730 RR458730:RS458730 HV458730:HW458730 WUH393194:WUI393194 WKL393194:WKM393194 WAP393194:WAQ393194 VQT393194:VQU393194 VGX393194:VGY393194 UXB393194:UXC393194 UNF393194:UNG393194 UDJ393194:UDK393194 TTN393194:TTO393194 TJR393194:TJS393194 SZV393194:SZW393194 SPZ393194:SQA393194 SGD393194:SGE393194 RWH393194:RWI393194 RML393194:RMM393194 RCP393194:RCQ393194 QST393194:QSU393194 QIX393194:QIY393194 PZB393194:PZC393194 PPF393194:PPG393194 PFJ393194:PFK393194 OVN393194:OVO393194 OLR393194:OLS393194 OBV393194:OBW393194 NRZ393194:NSA393194 NID393194:NIE393194 MYH393194:MYI393194 MOL393194:MOM393194 MEP393194:MEQ393194 LUT393194:LUU393194 LKX393194:LKY393194 LBB393194:LBC393194 KRF393194:KRG393194 KHJ393194:KHK393194 JXN393194:JXO393194 JNR393194:JNS393194 JDV393194:JDW393194 ITZ393194:IUA393194 IKD393194:IKE393194 IAH393194:IAI393194 HQL393194:HQM393194 HGP393194:HGQ393194 GWT393194:GWU393194 GMX393194:GMY393194 GDB393194:GDC393194 FTF393194:FTG393194 FJJ393194:FJK393194 EZN393194:EZO393194 EPR393194:EPS393194 EFV393194:EFW393194 DVZ393194:DWA393194 DMD393194:DME393194 DCH393194:DCI393194 CSL393194:CSM393194 CIP393194:CIQ393194 BYT393194:BYU393194 BOX393194:BOY393194 BFB393194:BFC393194 AVF393194:AVG393194 ALJ393194:ALK393194 ABN393194:ABO393194 RR393194:RS393194 HV393194:HW393194 WUH327658:WUI327658 WKL327658:WKM327658 WAP327658:WAQ327658 VQT327658:VQU327658 VGX327658:VGY327658 UXB327658:UXC327658 UNF327658:UNG327658 UDJ327658:UDK327658 TTN327658:TTO327658 TJR327658:TJS327658 SZV327658:SZW327658 SPZ327658:SQA327658 SGD327658:SGE327658 RWH327658:RWI327658 RML327658:RMM327658 RCP327658:RCQ327658 QST327658:QSU327658 QIX327658:QIY327658 PZB327658:PZC327658 PPF327658:PPG327658 PFJ327658:PFK327658 OVN327658:OVO327658 OLR327658:OLS327658 OBV327658:OBW327658 NRZ327658:NSA327658 NID327658:NIE327658 MYH327658:MYI327658 MOL327658:MOM327658 MEP327658:MEQ327658 LUT327658:LUU327658 LKX327658:LKY327658 LBB327658:LBC327658 KRF327658:KRG327658 KHJ327658:KHK327658 JXN327658:JXO327658 JNR327658:JNS327658 JDV327658:JDW327658 ITZ327658:IUA327658 IKD327658:IKE327658 IAH327658:IAI327658 HQL327658:HQM327658 HGP327658:HGQ327658 GWT327658:GWU327658 GMX327658:GMY327658 GDB327658:GDC327658 FTF327658:FTG327658 FJJ327658:FJK327658 EZN327658:EZO327658 EPR327658:EPS327658 EFV327658:EFW327658 DVZ327658:DWA327658 DMD327658:DME327658 DCH327658:DCI327658 CSL327658:CSM327658 CIP327658:CIQ327658 BYT327658:BYU327658 BOX327658:BOY327658 BFB327658:BFC327658 AVF327658:AVG327658 ALJ327658:ALK327658 ABN327658:ABO327658 RR327658:RS327658 HV327658:HW327658 WUH262122:WUI262122 WKL262122:WKM262122 WAP262122:WAQ262122 VQT262122:VQU262122 VGX262122:VGY262122 UXB262122:UXC262122 UNF262122:UNG262122 UDJ262122:UDK262122 TTN262122:TTO262122 TJR262122:TJS262122 SZV262122:SZW262122 SPZ262122:SQA262122 SGD262122:SGE262122 RWH262122:RWI262122 RML262122:RMM262122 RCP262122:RCQ262122 QST262122:QSU262122 QIX262122:QIY262122 PZB262122:PZC262122 PPF262122:PPG262122 PFJ262122:PFK262122 OVN262122:OVO262122 OLR262122:OLS262122 OBV262122:OBW262122 NRZ262122:NSA262122 NID262122:NIE262122 MYH262122:MYI262122 MOL262122:MOM262122 MEP262122:MEQ262122 LUT262122:LUU262122 LKX262122:LKY262122 LBB262122:LBC262122 KRF262122:KRG262122 KHJ262122:KHK262122 JXN262122:JXO262122 JNR262122:JNS262122 JDV262122:JDW262122 ITZ262122:IUA262122 IKD262122:IKE262122 IAH262122:IAI262122 HQL262122:HQM262122 HGP262122:HGQ262122 GWT262122:GWU262122 GMX262122:GMY262122 GDB262122:GDC262122 FTF262122:FTG262122 FJJ262122:FJK262122 EZN262122:EZO262122 EPR262122:EPS262122 EFV262122:EFW262122 DVZ262122:DWA262122 DMD262122:DME262122 DCH262122:DCI262122 CSL262122:CSM262122 CIP262122:CIQ262122 BYT262122:BYU262122 BOX262122:BOY262122 BFB262122:BFC262122 AVF262122:AVG262122 ALJ262122:ALK262122 ABN262122:ABO262122 RR262122:RS262122 HV262122:HW262122 WUH196586:WUI196586 WKL196586:WKM196586 WAP196586:WAQ196586 VQT196586:VQU196586 VGX196586:VGY196586 UXB196586:UXC196586 UNF196586:UNG196586 UDJ196586:UDK196586 TTN196586:TTO196586 TJR196586:TJS196586 SZV196586:SZW196586 SPZ196586:SQA196586 SGD196586:SGE196586 RWH196586:RWI196586 RML196586:RMM196586 RCP196586:RCQ196586 QST196586:QSU196586 QIX196586:QIY196586 PZB196586:PZC196586 PPF196586:PPG196586 PFJ196586:PFK196586 OVN196586:OVO196586 OLR196586:OLS196586 OBV196586:OBW196586 NRZ196586:NSA196586 NID196586:NIE196586 MYH196586:MYI196586 MOL196586:MOM196586 MEP196586:MEQ196586 LUT196586:LUU196586 LKX196586:LKY196586 LBB196586:LBC196586 KRF196586:KRG196586 KHJ196586:KHK196586 JXN196586:JXO196586 JNR196586:JNS196586 JDV196586:JDW196586 ITZ196586:IUA196586 IKD196586:IKE196586 IAH196586:IAI196586 HQL196586:HQM196586 HGP196586:HGQ196586 GWT196586:GWU196586 GMX196586:GMY196586 GDB196586:GDC196586 FTF196586:FTG196586 FJJ196586:FJK196586 EZN196586:EZO196586 EPR196586:EPS196586 EFV196586:EFW196586 DVZ196586:DWA196586 DMD196586:DME196586 DCH196586:DCI196586 CSL196586:CSM196586 CIP196586:CIQ196586 BYT196586:BYU196586 BOX196586:BOY196586 BFB196586:BFC196586 AVF196586:AVG196586 ALJ196586:ALK196586 ABN196586:ABO196586 RR196586:RS196586 HV196586:HW196586 WUH131050:WUI131050 WKL131050:WKM131050 WAP131050:WAQ131050 VQT131050:VQU131050 VGX131050:VGY131050 UXB131050:UXC131050 UNF131050:UNG131050 UDJ131050:UDK131050 TTN131050:TTO131050 TJR131050:TJS131050 SZV131050:SZW131050 SPZ131050:SQA131050 SGD131050:SGE131050 RWH131050:RWI131050 RML131050:RMM131050 RCP131050:RCQ131050 QST131050:QSU131050 QIX131050:QIY131050 PZB131050:PZC131050 PPF131050:PPG131050 PFJ131050:PFK131050 OVN131050:OVO131050 OLR131050:OLS131050 OBV131050:OBW131050 NRZ131050:NSA131050 NID131050:NIE131050 MYH131050:MYI131050 MOL131050:MOM131050 MEP131050:MEQ131050 LUT131050:LUU131050 LKX131050:LKY131050 LBB131050:LBC131050 KRF131050:KRG131050 KHJ131050:KHK131050 JXN131050:JXO131050 JNR131050:JNS131050 JDV131050:JDW131050 ITZ131050:IUA131050 IKD131050:IKE131050 IAH131050:IAI131050 HQL131050:HQM131050 HGP131050:HGQ131050 GWT131050:GWU131050 GMX131050:GMY131050 GDB131050:GDC131050 FTF131050:FTG131050 FJJ131050:FJK131050 EZN131050:EZO131050 EPR131050:EPS131050 EFV131050:EFW131050 DVZ131050:DWA131050 DMD131050:DME131050 DCH131050:DCI131050 CSL131050:CSM131050 CIP131050:CIQ131050 BYT131050:BYU131050 BOX131050:BOY131050 BFB131050:BFC131050 AVF131050:AVG131050 ALJ131050:ALK131050 ABN131050:ABO131050 RR131050:RS131050 HV131050:HW131050 WUH65514:WUI65514 WKL65514:WKM65514 WAP65514:WAQ65514 VQT65514:VQU65514 VGX65514:VGY65514 UXB65514:UXC65514 UNF65514:UNG65514 UDJ65514:UDK65514 TTN65514:TTO65514 TJR65514:TJS65514 SZV65514:SZW65514 SPZ65514:SQA65514 SGD65514:SGE65514 RWH65514:RWI65514 RML65514:RMM65514 RCP65514:RCQ65514 QST65514:QSU65514 QIX65514:QIY65514 PZB65514:PZC65514 PPF65514:PPG65514 PFJ65514:PFK65514 OVN65514:OVO65514 OLR65514:OLS65514 OBV65514:OBW65514 NRZ65514:NSA65514 NID65514:NIE65514 MYH65514:MYI65514 MOL65514:MOM65514 MEP65514:MEQ65514 LUT65514:LUU65514 LKX65514:LKY65514 LBB65514:LBC65514 KRF65514:KRG65514 KHJ65514:KHK65514 JXN65514:JXO65514 JNR65514:JNS65514 JDV65514:JDW65514 ITZ65514:IUA65514 IKD65514:IKE65514 IAH65514:IAI65514 HQL65514:HQM65514 HGP65514:HGQ65514 GWT65514:GWU65514 GMX65514:GMY65514 GDB65514:GDC65514 FTF65514:FTG65514 FJJ65514:FJK65514 EZN65514:EZO65514 EPR65514:EPS65514 EFV65514:EFW65514 DVZ65514:DWA65514 DMD65514:DME65514 DCH65514:DCI65514 CSL65514:CSM65514 CIP65514:CIQ65514 BYT65514:BYU65514 BOX65514:BOY65514 BFB65514:BFC65514 AVF65514:AVG65514 ALJ65514:ALK65514 ABN65514:ABO65514 RR65514:RS65514 HV65514:HW65514 WUH983020:WUI983027 WKL983020:WKM983027 WAP983020:WAQ983027 VQT983020:VQU983027 VGX983020:VGY983027 UXB983020:UXC983027 UNF983020:UNG983027 UDJ983020:UDK983027 TTN983020:TTO983027 TJR983020:TJS983027 SZV983020:SZW983027 SPZ983020:SQA983027 SGD983020:SGE983027 RWH983020:RWI983027 RML983020:RMM983027 RCP983020:RCQ983027 QST983020:QSU983027 QIX983020:QIY983027 PZB983020:PZC983027 PPF983020:PPG983027 PFJ983020:PFK983027 OVN983020:OVO983027 OLR983020:OLS983027 OBV983020:OBW983027 NRZ983020:NSA983027 NID983020:NIE983027 MYH983020:MYI983027 MOL983020:MOM983027 MEP983020:MEQ983027 LUT983020:LUU983027 LKX983020:LKY983027 LBB983020:LBC983027 KRF983020:KRG983027 KHJ983020:KHK983027 JXN983020:JXO983027 JNR983020:JNS983027 JDV983020:JDW983027 ITZ983020:IUA983027 IKD983020:IKE983027 IAH983020:IAI983027 HQL983020:HQM983027 HGP983020:HGQ983027 GWT983020:GWU983027 GMX983020:GMY983027 GDB983020:GDC983027 FTF983020:FTG983027 FJJ983020:FJK983027 EZN983020:EZO983027 EPR983020:EPS983027 EFV983020:EFW983027 DVZ983020:DWA983027 DMD983020:DME983027 DCH983020:DCI983027 CSL983020:CSM983027 CIP983020:CIQ983027 BYT983020:BYU983027 BOX983020:BOY983027 BFB983020:BFC983027 AVF983020:AVG983027 ALJ983020:ALK983027 ABN983020:ABO983027 RR983020:RS983027 HV983020:HW983027 WUH917484:WUI917491 WKL917484:WKM917491 WAP917484:WAQ917491 VQT917484:VQU917491 VGX917484:VGY917491 UXB917484:UXC917491 UNF917484:UNG917491 UDJ917484:UDK917491 TTN917484:TTO917491 TJR917484:TJS917491 SZV917484:SZW917491 SPZ917484:SQA917491 SGD917484:SGE917491 RWH917484:RWI917491 RML917484:RMM917491 RCP917484:RCQ917491 QST917484:QSU917491 QIX917484:QIY917491 PZB917484:PZC917491 PPF917484:PPG917491 PFJ917484:PFK917491 OVN917484:OVO917491 OLR917484:OLS917491 OBV917484:OBW917491 NRZ917484:NSA917491 NID917484:NIE917491 MYH917484:MYI917491 MOL917484:MOM917491 MEP917484:MEQ917491 LUT917484:LUU917491 LKX917484:LKY917491 LBB917484:LBC917491 KRF917484:KRG917491 KHJ917484:KHK917491 JXN917484:JXO917491 JNR917484:JNS917491 JDV917484:JDW917491 ITZ917484:IUA917491 IKD917484:IKE917491 IAH917484:IAI917491 HQL917484:HQM917491 HGP917484:HGQ917491 GWT917484:GWU917491 GMX917484:GMY917491 GDB917484:GDC917491 FTF917484:FTG917491 FJJ917484:FJK917491 EZN917484:EZO917491 EPR917484:EPS917491 EFV917484:EFW917491 DVZ917484:DWA917491 DMD917484:DME917491 DCH917484:DCI917491 CSL917484:CSM917491 CIP917484:CIQ917491 BYT917484:BYU917491 BOX917484:BOY917491 BFB917484:BFC917491 AVF917484:AVG917491 ALJ917484:ALK917491 ABN917484:ABO917491 RR917484:RS917491 HV917484:HW917491 WUH851948:WUI851955 WKL851948:WKM851955 WAP851948:WAQ851955 VQT851948:VQU851955 VGX851948:VGY851955 UXB851948:UXC851955 UNF851948:UNG851955 UDJ851948:UDK851955 TTN851948:TTO851955 TJR851948:TJS851955 SZV851948:SZW851955 SPZ851948:SQA851955 SGD851948:SGE851955 RWH851948:RWI851955 RML851948:RMM851955 RCP851948:RCQ851955 QST851948:QSU851955 QIX851948:QIY851955 PZB851948:PZC851955 PPF851948:PPG851955 PFJ851948:PFK851955 OVN851948:OVO851955 OLR851948:OLS851955 OBV851948:OBW851955 NRZ851948:NSA851955 NID851948:NIE851955 MYH851948:MYI851955 MOL851948:MOM851955 MEP851948:MEQ851955 LUT851948:LUU851955 LKX851948:LKY851955 LBB851948:LBC851955 KRF851948:KRG851955 KHJ851948:KHK851955 JXN851948:JXO851955 JNR851948:JNS851955 JDV851948:JDW851955 ITZ851948:IUA851955 IKD851948:IKE851955 IAH851948:IAI851955 HQL851948:HQM851955 HGP851948:HGQ851955 GWT851948:GWU851955 GMX851948:GMY851955 GDB851948:GDC851955 FTF851948:FTG851955 FJJ851948:FJK851955 EZN851948:EZO851955 EPR851948:EPS851955 EFV851948:EFW851955 DVZ851948:DWA851955 DMD851948:DME851955 DCH851948:DCI851955 CSL851948:CSM851955 CIP851948:CIQ851955 BYT851948:BYU851955 BOX851948:BOY851955 BFB851948:BFC851955 AVF851948:AVG851955 ALJ851948:ALK851955 ABN851948:ABO851955 RR851948:RS851955 HV851948:HW851955 WUH786412:WUI786419 WKL786412:WKM786419 WAP786412:WAQ786419 VQT786412:VQU786419 VGX786412:VGY786419 UXB786412:UXC786419 UNF786412:UNG786419 UDJ786412:UDK786419 TTN786412:TTO786419 TJR786412:TJS786419 SZV786412:SZW786419 SPZ786412:SQA786419 SGD786412:SGE786419 RWH786412:RWI786419 RML786412:RMM786419 RCP786412:RCQ786419 QST786412:QSU786419 QIX786412:QIY786419 PZB786412:PZC786419 PPF786412:PPG786419 PFJ786412:PFK786419 OVN786412:OVO786419 OLR786412:OLS786419 OBV786412:OBW786419 NRZ786412:NSA786419 NID786412:NIE786419 MYH786412:MYI786419 MOL786412:MOM786419 MEP786412:MEQ786419 LUT786412:LUU786419 LKX786412:LKY786419 LBB786412:LBC786419 KRF786412:KRG786419 KHJ786412:KHK786419 JXN786412:JXO786419 JNR786412:JNS786419 JDV786412:JDW786419 ITZ786412:IUA786419 IKD786412:IKE786419 IAH786412:IAI786419 HQL786412:HQM786419 HGP786412:HGQ786419 GWT786412:GWU786419 GMX786412:GMY786419 GDB786412:GDC786419 FTF786412:FTG786419 FJJ786412:FJK786419 EZN786412:EZO786419 EPR786412:EPS786419 EFV786412:EFW786419 DVZ786412:DWA786419 DMD786412:DME786419 DCH786412:DCI786419 CSL786412:CSM786419 CIP786412:CIQ786419 BYT786412:BYU786419 BOX786412:BOY786419 BFB786412:BFC786419 AVF786412:AVG786419 ALJ786412:ALK786419 ABN786412:ABO786419 RR786412:RS786419 HV786412:HW786419 WUH720876:WUI720883 WKL720876:WKM720883 WAP720876:WAQ720883 VQT720876:VQU720883 VGX720876:VGY720883 UXB720876:UXC720883 UNF720876:UNG720883 UDJ720876:UDK720883 TTN720876:TTO720883 TJR720876:TJS720883 SZV720876:SZW720883 SPZ720876:SQA720883 SGD720876:SGE720883 RWH720876:RWI720883 RML720876:RMM720883 RCP720876:RCQ720883 QST720876:QSU720883 QIX720876:QIY720883 PZB720876:PZC720883 PPF720876:PPG720883 PFJ720876:PFK720883 OVN720876:OVO720883 OLR720876:OLS720883 OBV720876:OBW720883 NRZ720876:NSA720883 NID720876:NIE720883 MYH720876:MYI720883 MOL720876:MOM720883 MEP720876:MEQ720883 LUT720876:LUU720883 LKX720876:LKY720883 LBB720876:LBC720883 KRF720876:KRG720883 KHJ720876:KHK720883 JXN720876:JXO720883 JNR720876:JNS720883 JDV720876:JDW720883 ITZ720876:IUA720883 IKD720876:IKE720883 IAH720876:IAI720883 HQL720876:HQM720883 HGP720876:HGQ720883 GWT720876:GWU720883 GMX720876:GMY720883 GDB720876:GDC720883 FTF720876:FTG720883 FJJ720876:FJK720883 EZN720876:EZO720883 EPR720876:EPS720883 EFV720876:EFW720883 DVZ720876:DWA720883 DMD720876:DME720883 DCH720876:DCI720883 CSL720876:CSM720883 CIP720876:CIQ720883 BYT720876:BYU720883 BOX720876:BOY720883 BFB720876:BFC720883 AVF720876:AVG720883 ALJ720876:ALK720883 ABN720876:ABO720883 RR720876:RS720883 HV720876:HW720883 WUH655340:WUI655347 WKL655340:WKM655347 WAP655340:WAQ655347 VQT655340:VQU655347 VGX655340:VGY655347 UXB655340:UXC655347 UNF655340:UNG655347 UDJ655340:UDK655347 TTN655340:TTO655347 TJR655340:TJS655347 SZV655340:SZW655347 SPZ655340:SQA655347 SGD655340:SGE655347 RWH655340:RWI655347 RML655340:RMM655347 RCP655340:RCQ655347 QST655340:QSU655347 QIX655340:QIY655347 PZB655340:PZC655347 PPF655340:PPG655347 PFJ655340:PFK655347 OVN655340:OVO655347 OLR655340:OLS655347 OBV655340:OBW655347 NRZ655340:NSA655347 NID655340:NIE655347 MYH655340:MYI655347 MOL655340:MOM655347 MEP655340:MEQ655347 LUT655340:LUU655347 LKX655340:LKY655347 LBB655340:LBC655347 KRF655340:KRG655347 KHJ655340:KHK655347 JXN655340:JXO655347 JNR655340:JNS655347 JDV655340:JDW655347 ITZ655340:IUA655347 IKD655340:IKE655347 IAH655340:IAI655347 HQL655340:HQM655347 HGP655340:HGQ655347 GWT655340:GWU655347 GMX655340:GMY655347 GDB655340:GDC655347 FTF655340:FTG655347 FJJ655340:FJK655347 EZN655340:EZO655347 EPR655340:EPS655347 EFV655340:EFW655347 DVZ655340:DWA655347 DMD655340:DME655347 DCH655340:DCI655347 CSL655340:CSM655347 CIP655340:CIQ655347 BYT655340:BYU655347 BOX655340:BOY655347 BFB655340:BFC655347 AVF655340:AVG655347 ALJ655340:ALK655347 ABN655340:ABO655347 RR655340:RS655347 HV655340:HW655347 WUH589804:WUI589811 WKL589804:WKM589811 WAP589804:WAQ589811 VQT589804:VQU589811 VGX589804:VGY589811 UXB589804:UXC589811 UNF589804:UNG589811 UDJ589804:UDK589811 TTN589804:TTO589811 TJR589804:TJS589811 SZV589804:SZW589811 SPZ589804:SQA589811 SGD589804:SGE589811 RWH589804:RWI589811 RML589804:RMM589811 RCP589804:RCQ589811 QST589804:QSU589811 QIX589804:QIY589811 PZB589804:PZC589811 PPF589804:PPG589811 PFJ589804:PFK589811 OVN589804:OVO589811 OLR589804:OLS589811 OBV589804:OBW589811 NRZ589804:NSA589811 NID589804:NIE589811 MYH589804:MYI589811 MOL589804:MOM589811 MEP589804:MEQ589811 LUT589804:LUU589811 LKX589804:LKY589811 LBB589804:LBC589811 KRF589804:KRG589811 KHJ589804:KHK589811 JXN589804:JXO589811 JNR589804:JNS589811 JDV589804:JDW589811 ITZ589804:IUA589811 IKD589804:IKE589811 IAH589804:IAI589811 HQL589804:HQM589811 HGP589804:HGQ589811 GWT589804:GWU589811 GMX589804:GMY589811 GDB589804:GDC589811 FTF589804:FTG589811 FJJ589804:FJK589811 EZN589804:EZO589811 EPR589804:EPS589811 EFV589804:EFW589811 DVZ589804:DWA589811 DMD589804:DME589811 DCH589804:DCI589811 CSL589804:CSM589811 CIP589804:CIQ589811 BYT589804:BYU589811 BOX589804:BOY589811 BFB589804:BFC589811 AVF589804:AVG589811 ALJ589804:ALK589811 ABN589804:ABO589811 RR589804:RS589811 HV589804:HW589811 WUH524268:WUI524275 WKL524268:WKM524275 WAP524268:WAQ524275 VQT524268:VQU524275 VGX524268:VGY524275 UXB524268:UXC524275 UNF524268:UNG524275 UDJ524268:UDK524275 TTN524268:TTO524275 TJR524268:TJS524275 SZV524268:SZW524275 SPZ524268:SQA524275 SGD524268:SGE524275 RWH524268:RWI524275 RML524268:RMM524275 RCP524268:RCQ524275 QST524268:QSU524275 QIX524268:QIY524275 PZB524268:PZC524275 PPF524268:PPG524275 PFJ524268:PFK524275 OVN524268:OVO524275 OLR524268:OLS524275 OBV524268:OBW524275 NRZ524268:NSA524275 NID524268:NIE524275 MYH524268:MYI524275 MOL524268:MOM524275 MEP524268:MEQ524275 LUT524268:LUU524275 LKX524268:LKY524275 LBB524268:LBC524275 KRF524268:KRG524275 KHJ524268:KHK524275 JXN524268:JXO524275 JNR524268:JNS524275 JDV524268:JDW524275 ITZ524268:IUA524275 IKD524268:IKE524275 IAH524268:IAI524275 HQL524268:HQM524275 HGP524268:HGQ524275 GWT524268:GWU524275 GMX524268:GMY524275 GDB524268:GDC524275 FTF524268:FTG524275 FJJ524268:FJK524275 EZN524268:EZO524275 EPR524268:EPS524275 EFV524268:EFW524275 DVZ524268:DWA524275 DMD524268:DME524275 DCH524268:DCI524275 CSL524268:CSM524275 CIP524268:CIQ524275 BYT524268:BYU524275 BOX524268:BOY524275 BFB524268:BFC524275 AVF524268:AVG524275 ALJ524268:ALK524275 ABN524268:ABO524275 RR524268:RS524275 HV524268:HW524275 WUH458732:WUI458739 WKL458732:WKM458739 WAP458732:WAQ458739 VQT458732:VQU458739 VGX458732:VGY458739 UXB458732:UXC458739 UNF458732:UNG458739 UDJ458732:UDK458739 TTN458732:TTO458739 TJR458732:TJS458739 SZV458732:SZW458739 SPZ458732:SQA458739 SGD458732:SGE458739 RWH458732:RWI458739 RML458732:RMM458739 RCP458732:RCQ458739 QST458732:QSU458739 QIX458732:QIY458739 PZB458732:PZC458739 PPF458732:PPG458739 PFJ458732:PFK458739 OVN458732:OVO458739 OLR458732:OLS458739 OBV458732:OBW458739 NRZ458732:NSA458739 NID458732:NIE458739 MYH458732:MYI458739 MOL458732:MOM458739 MEP458732:MEQ458739 LUT458732:LUU458739 LKX458732:LKY458739 LBB458732:LBC458739 KRF458732:KRG458739 KHJ458732:KHK458739 JXN458732:JXO458739 JNR458732:JNS458739 JDV458732:JDW458739 ITZ458732:IUA458739 IKD458732:IKE458739 IAH458732:IAI458739 HQL458732:HQM458739 HGP458732:HGQ458739 GWT458732:GWU458739 GMX458732:GMY458739 GDB458732:GDC458739 FTF458732:FTG458739 FJJ458732:FJK458739 EZN458732:EZO458739 EPR458732:EPS458739 EFV458732:EFW458739 DVZ458732:DWA458739 DMD458732:DME458739 DCH458732:DCI458739 CSL458732:CSM458739 CIP458732:CIQ458739 BYT458732:BYU458739 BOX458732:BOY458739 BFB458732:BFC458739 AVF458732:AVG458739 ALJ458732:ALK458739 ABN458732:ABO458739 RR458732:RS458739 HV458732:HW458739 WUH393196:WUI393203 WKL393196:WKM393203 WAP393196:WAQ393203 VQT393196:VQU393203 VGX393196:VGY393203 UXB393196:UXC393203 UNF393196:UNG393203 UDJ393196:UDK393203 TTN393196:TTO393203 TJR393196:TJS393203 SZV393196:SZW393203 SPZ393196:SQA393203 SGD393196:SGE393203 RWH393196:RWI393203 RML393196:RMM393203 RCP393196:RCQ393203 QST393196:QSU393203 QIX393196:QIY393203 PZB393196:PZC393203 PPF393196:PPG393203 PFJ393196:PFK393203 OVN393196:OVO393203 OLR393196:OLS393203 OBV393196:OBW393203 NRZ393196:NSA393203 NID393196:NIE393203 MYH393196:MYI393203 MOL393196:MOM393203 MEP393196:MEQ393203 LUT393196:LUU393203 LKX393196:LKY393203 LBB393196:LBC393203 KRF393196:KRG393203 KHJ393196:KHK393203 JXN393196:JXO393203 JNR393196:JNS393203 JDV393196:JDW393203 ITZ393196:IUA393203 IKD393196:IKE393203 IAH393196:IAI393203 HQL393196:HQM393203 HGP393196:HGQ393203 GWT393196:GWU393203 GMX393196:GMY393203 GDB393196:GDC393203 FTF393196:FTG393203 FJJ393196:FJK393203 EZN393196:EZO393203 EPR393196:EPS393203 EFV393196:EFW393203 DVZ393196:DWA393203 DMD393196:DME393203 DCH393196:DCI393203 CSL393196:CSM393203 CIP393196:CIQ393203 BYT393196:BYU393203 BOX393196:BOY393203 BFB393196:BFC393203 AVF393196:AVG393203 ALJ393196:ALK393203 ABN393196:ABO393203 RR393196:RS393203 HV393196:HW393203 WUH327660:WUI327667 WKL327660:WKM327667 WAP327660:WAQ327667 VQT327660:VQU327667 VGX327660:VGY327667 UXB327660:UXC327667 UNF327660:UNG327667 UDJ327660:UDK327667 TTN327660:TTO327667 TJR327660:TJS327667 SZV327660:SZW327667 SPZ327660:SQA327667 SGD327660:SGE327667 RWH327660:RWI327667 RML327660:RMM327667 RCP327660:RCQ327667 QST327660:QSU327667 QIX327660:QIY327667 PZB327660:PZC327667 PPF327660:PPG327667 PFJ327660:PFK327667 OVN327660:OVO327667 OLR327660:OLS327667 OBV327660:OBW327667 NRZ327660:NSA327667 NID327660:NIE327667 MYH327660:MYI327667 MOL327660:MOM327667 MEP327660:MEQ327667 LUT327660:LUU327667 LKX327660:LKY327667 LBB327660:LBC327667 KRF327660:KRG327667 KHJ327660:KHK327667 JXN327660:JXO327667 JNR327660:JNS327667 JDV327660:JDW327667 ITZ327660:IUA327667 IKD327660:IKE327667 IAH327660:IAI327667 HQL327660:HQM327667 HGP327660:HGQ327667 GWT327660:GWU327667 GMX327660:GMY327667 GDB327660:GDC327667 FTF327660:FTG327667 FJJ327660:FJK327667 EZN327660:EZO327667 EPR327660:EPS327667 EFV327660:EFW327667 DVZ327660:DWA327667 DMD327660:DME327667 DCH327660:DCI327667 CSL327660:CSM327667 CIP327660:CIQ327667 BYT327660:BYU327667 BOX327660:BOY327667 BFB327660:BFC327667 AVF327660:AVG327667 ALJ327660:ALK327667 ABN327660:ABO327667 RR327660:RS327667 HV327660:HW327667 WUH262124:WUI262131 WKL262124:WKM262131 WAP262124:WAQ262131 VQT262124:VQU262131 VGX262124:VGY262131 UXB262124:UXC262131 UNF262124:UNG262131 UDJ262124:UDK262131 TTN262124:TTO262131 TJR262124:TJS262131 SZV262124:SZW262131 SPZ262124:SQA262131 SGD262124:SGE262131 RWH262124:RWI262131 RML262124:RMM262131 RCP262124:RCQ262131 QST262124:QSU262131 QIX262124:QIY262131 PZB262124:PZC262131 PPF262124:PPG262131 PFJ262124:PFK262131 OVN262124:OVO262131 OLR262124:OLS262131 OBV262124:OBW262131 NRZ262124:NSA262131 NID262124:NIE262131 MYH262124:MYI262131 MOL262124:MOM262131 MEP262124:MEQ262131 LUT262124:LUU262131 LKX262124:LKY262131 LBB262124:LBC262131 KRF262124:KRG262131 KHJ262124:KHK262131 JXN262124:JXO262131 JNR262124:JNS262131 JDV262124:JDW262131 ITZ262124:IUA262131 IKD262124:IKE262131 IAH262124:IAI262131 HQL262124:HQM262131 HGP262124:HGQ262131 GWT262124:GWU262131 GMX262124:GMY262131 GDB262124:GDC262131 FTF262124:FTG262131 FJJ262124:FJK262131 EZN262124:EZO262131 EPR262124:EPS262131 EFV262124:EFW262131 DVZ262124:DWA262131 DMD262124:DME262131 DCH262124:DCI262131 CSL262124:CSM262131 CIP262124:CIQ262131 BYT262124:BYU262131 BOX262124:BOY262131 BFB262124:BFC262131 AVF262124:AVG262131 ALJ262124:ALK262131 ABN262124:ABO262131 RR262124:RS262131 HV262124:HW262131 WUH196588:WUI196595 WKL196588:WKM196595 WAP196588:WAQ196595 VQT196588:VQU196595 VGX196588:VGY196595 UXB196588:UXC196595 UNF196588:UNG196595 UDJ196588:UDK196595 TTN196588:TTO196595 TJR196588:TJS196595 SZV196588:SZW196595 SPZ196588:SQA196595 SGD196588:SGE196595 RWH196588:RWI196595 RML196588:RMM196595 RCP196588:RCQ196595 QST196588:QSU196595 QIX196588:QIY196595 PZB196588:PZC196595 PPF196588:PPG196595 PFJ196588:PFK196595 OVN196588:OVO196595 OLR196588:OLS196595 OBV196588:OBW196595 NRZ196588:NSA196595 NID196588:NIE196595 MYH196588:MYI196595 MOL196588:MOM196595 MEP196588:MEQ196595 LUT196588:LUU196595 LKX196588:LKY196595 LBB196588:LBC196595 KRF196588:KRG196595 KHJ196588:KHK196595 JXN196588:JXO196595 JNR196588:JNS196595 JDV196588:JDW196595 ITZ196588:IUA196595 IKD196588:IKE196595 IAH196588:IAI196595 HQL196588:HQM196595 HGP196588:HGQ196595 GWT196588:GWU196595 GMX196588:GMY196595 GDB196588:GDC196595 FTF196588:FTG196595 FJJ196588:FJK196595 EZN196588:EZO196595 EPR196588:EPS196595 EFV196588:EFW196595 DVZ196588:DWA196595 DMD196588:DME196595 DCH196588:DCI196595 CSL196588:CSM196595 CIP196588:CIQ196595 BYT196588:BYU196595 BOX196588:BOY196595 BFB196588:BFC196595 AVF196588:AVG196595 ALJ196588:ALK196595 ABN196588:ABO196595 RR196588:RS196595 HV196588:HW196595 WUH131052:WUI131059 WKL131052:WKM131059 WAP131052:WAQ131059 VQT131052:VQU131059 VGX131052:VGY131059 UXB131052:UXC131059 UNF131052:UNG131059 UDJ131052:UDK131059 TTN131052:TTO131059 TJR131052:TJS131059 SZV131052:SZW131059 SPZ131052:SQA131059 SGD131052:SGE131059 RWH131052:RWI131059 RML131052:RMM131059 RCP131052:RCQ131059 QST131052:QSU131059 QIX131052:QIY131059 PZB131052:PZC131059 PPF131052:PPG131059 PFJ131052:PFK131059 OVN131052:OVO131059 OLR131052:OLS131059 OBV131052:OBW131059 NRZ131052:NSA131059 NID131052:NIE131059 MYH131052:MYI131059 MOL131052:MOM131059 MEP131052:MEQ131059 LUT131052:LUU131059 LKX131052:LKY131059 LBB131052:LBC131059 KRF131052:KRG131059 KHJ131052:KHK131059 JXN131052:JXO131059 JNR131052:JNS131059 JDV131052:JDW131059 ITZ131052:IUA131059 IKD131052:IKE131059 IAH131052:IAI131059 HQL131052:HQM131059 HGP131052:HGQ131059 GWT131052:GWU131059 GMX131052:GMY131059 GDB131052:GDC131059 FTF131052:FTG131059 FJJ131052:FJK131059 EZN131052:EZO131059 EPR131052:EPS131059 EFV131052:EFW131059 DVZ131052:DWA131059 DMD131052:DME131059 DCH131052:DCI131059 CSL131052:CSM131059 CIP131052:CIQ131059 BYT131052:BYU131059 BOX131052:BOY131059 BFB131052:BFC131059 AVF131052:AVG131059 ALJ131052:ALK131059 ABN131052:ABO131059 RR131052:RS131059 HV131052:HW131059 WUH65516:WUI65523 WKL65516:WKM65523 WAP65516:WAQ65523 VQT65516:VQU65523 VGX65516:VGY65523 UXB65516:UXC65523 UNF65516:UNG65523 UDJ65516:UDK65523 TTN65516:TTO65523 TJR65516:TJS65523 SZV65516:SZW65523 SPZ65516:SQA65523 SGD65516:SGE65523 RWH65516:RWI65523 RML65516:RMM65523 RCP65516:RCQ65523 QST65516:QSU65523 QIX65516:QIY65523 PZB65516:PZC65523 PPF65516:PPG65523 PFJ65516:PFK65523 OVN65516:OVO65523 OLR65516:OLS65523 OBV65516:OBW65523 NRZ65516:NSA65523 NID65516:NIE65523 MYH65516:MYI65523 MOL65516:MOM65523 MEP65516:MEQ65523 LUT65516:LUU65523 LKX65516:LKY65523 LBB65516:LBC65523 KRF65516:KRG65523 KHJ65516:KHK65523 JXN65516:JXO65523 JNR65516:JNS65523 JDV65516:JDW65523 ITZ65516:IUA65523 IKD65516:IKE65523 IAH65516:IAI65523 HQL65516:HQM65523 HGP65516:HGQ65523 GWT65516:GWU65523 GMX65516:GMY65523 GDB65516:GDC65523 FTF65516:FTG65523 FJJ65516:FJK65523 EZN65516:EZO65523 EPR65516:EPS65523 EFV65516:EFW65523 DVZ65516:DWA65523 DMD65516:DME65523 DCH65516:DCI65523 CSL65516:CSM65523 CIP65516:CIQ65523 BYT65516:BYU65523 BOX65516:BOY65523 BFB65516:BFC65523 AVF65516:AVG65523 ALJ65516:ALK65523 ABN65516:ABO65523 RR65516:RS65523 HV65516:HW65523 WUH983029:WUI983030 WKL983029:WKM983030 WAP983029:WAQ983030 VQT983029:VQU983030 VGX983029:VGY983030 UXB983029:UXC983030 UNF983029:UNG983030 UDJ983029:UDK983030 TTN983029:TTO983030 TJR983029:TJS983030 SZV983029:SZW983030 SPZ983029:SQA983030 SGD983029:SGE983030 RWH983029:RWI983030 RML983029:RMM983030 RCP983029:RCQ983030 QST983029:QSU983030 QIX983029:QIY983030 PZB983029:PZC983030 PPF983029:PPG983030 PFJ983029:PFK983030 OVN983029:OVO983030 OLR983029:OLS983030 OBV983029:OBW983030 NRZ983029:NSA983030 NID983029:NIE983030 MYH983029:MYI983030 MOL983029:MOM983030 MEP983029:MEQ983030 LUT983029:LUU983030 LKX983029:LKY983030 LBB983029:LBC983030 KRF983029:KRG983030 KHJ983029:KHK983030 JXN983029:JXO983030 JNR983029:JNS983030 JDV983029:JDW983030 ITZ983029:IUA983030 IKD983029:IKE983030 IAH983029:IAI983030 HQL983029:HQM983030 HGP983029:HGQ983030 GWT983029:GWU983030 GMX983029:GMY983030 GDB983029:GDC983030 FTF983029:FTG983030 FJJ983029:FJK983030 EZN983029:EZO983030 EPR983029:EPS983030 EFV983029:EFW983030 DVZ983029:DWA983030 DMD983029:DME983030 DCH983029:DCI983030 CSL983029:CSM983030 CIP983029:CIQ983030 BYT983029:BYU983030 BOX983029:BOY983030 BFB983029:BFC983030 AVF983029:AVG983030 ALJ983029:ALK983030 ABN983029:ABO983030 RR983029:RS983030 HV983029:HW983030 WUH917493:WUI917494 WKL917493:WKM917494 WAP917493:WAQ917494 VQT917493:VQU917494 VGX917493:VGY917494 UXB917493:UXC917494 UNF917493:UNG917494 UDJ917493:UDK917494 TTN917493:TTO917494 TJR917493:TJS917494 SZV917493:SZW917494 SPZ917493:SQA917494 SGD917493:SGE917494 RWH917493:RWI917494 RML917493:RMM917494 RCP917493:RCQ917494 QST917493:QSU917494 QIX917493:QIY917494 PZB917493:PZC917494 PPF917493:PPG917494 PFJ917493:PFK917494 OVN917493:OVO917494 OLR917493:OLS917494 OBV917493:OBW917494 NRZ917493:NSA917494 NID917493:NIE917494 MYH917493:MYI917494 MOL917493:MOM917494 MEP917493:MEQ917494 LUT917493:LUU917494 LKX917493:LKY917494 LBB917493:LBC917494 KRF917493:KRG917494 KHJ917493:KHK917494 JXN917493:JXO917494 JNR917493:JNS917494 JDV917493:JDW917494 ITZ917493:IUA917494 IKD917493:IKE917494 IAH917493:IAI917494 HQL917493:HQM917494 HGP917493:HGQ917494 GWT917493:GWU917494 GMX917493:GMY917494 GDB917493:GDC917494 FTF917493:FTG917494 FJJ917493:FJK917494 EZN917493:EZO917494 EPR917493:EPS917494 EFV917493:EFW917494 DVZ917493:DWA917494 DMD917493:DME917494 DCH917493:DCI917494 CSL917493:CSM917494 CIP917493:CIQ917494 BYT917493:BYU917494 BOX917493:BOY917494 BFB917493:BFC917494 AVF917493:AVG917494 ALJ917493:ALK917494 ABN917493:ABO917494 RR917493:RS917494 HV917493:HW917494 WUH851957:WUI851958 WKL851957:WKM851958 WAP851957:WAQ851958 VQT851957:VQU851958 VGX851957:VGY851958 UXB851957:UXC851958 UNF851957:UNG851958 UDJ851957:UDK851958 TTN851957:TTO851958 TJR851957:TJS851958 SZV851957:SZW851958 SPZ851957:SQA851958 SGD851957:SGE851958 RWH851957:RWI851958 RML851957:RMM851958 RCP851957:RCQ851958 QST851957:QSU851958 QIX851957:QIY851958 PZB851957:PZC851958 PPF851957:PPG851958 PFJ851957:PFK851958 OVN851957:OVO851958 OLR851957:OLS851958 OBV851957:OBW851958 NRZ851957:NSA851958 NID851957:NIE851958 MYH851957:MYI851958 MOL851957:MOM851958 MEP851957:MEQ851958 LUT851957:LUU851958 LKX851957:LKY851958 LBB851957:LBC851958 KRF851957:KRG851958 KHJ851957:KHK851958 JXN851957:JXO851958 JNR851957:JNS851958 JDV851957:JDW851958 ITZ851957:IUA851958 IKD851957:IKE851958 IAH851957:IAI851958 HQL851957:HQM851958 HGP851957:HGQ851958 GWT851957:GWU851958 GMX851957:GMY851958 GDB851957:GDC851958 FTF851957:FTG851958 FJJ851957:FJK851958 EZN851957:EZO851958 EPR851957:EPS851958 EFV851957:EFW851958 DVZ851957:DWA851958 DMD851957:DME851958 DCH851957:DCI851958 CSL851957:CSM851958 CIP851957:CIQ851958 BYT851957:BYU851958 BOX851957:BOY851958 BFB851957:BFC851958 AVF851957:AVG851958 ALJ851957:ALK851958 ABN851957:ABO851958 RR851957:RS851958 HV851957:HW851958 WUH786421:WUI786422 WKL786421:WKM786422 WAP786421:WAQ786422 VQT786421:VQU786422 VGX786421:VGY786422 UXB786421:UXC786422 UNF786421:UNG786422 UDJ786421:UDK786422 TTN786421:TTO786422 TJR786421:TJS786422 SZV786421:SZW786422 SPZ786421:SQA786422 SGD786421:SGE786422 RWH786421:RWI786422 RML786421:RMM786422 RCP786421:RCQ786422 QST786421:QSU786422 QIX786421:QIY786422 PZB786421:PZC786422 PPF786421:PPG786422 PFJ786421:PFK786422 OVN786421:OVO786422 OLR786421:OLS786422 OBV786421:OBW786422 NRZ786421:NSA786422 NID786421:NIE786422 MYH786421:MYI786422 MOL786421:MOM786422 MEP786421:MEQ786422 LUT786421:LUU786422 LKX786421:LKY786422 LBB786421:LBC786422 KRF786421:KRG786422 KHJ786421:KHK786422 JXN786421:JXO786422 JNR786421:JNS786422 JDV786421:JDW786422 ITZ786421:IUA786422 IKD786421:IKE786422 IAH786421:IAI786422 HQL786421:HQM786422 HGP786421:HGQ786422 GWT786421:GWU786422 GMX786421:GMY786422 GDB786421:GDC786422 FTF786421:FTG786422 FJJ786421:FJK786422 EZN786421:EZO786422 EPR786421:EPS786422 EFV786421:EFW786422 DVZ786421:DWA786422 DMD786421:DME786422 DCH786421:DCI786422 CSL786421:CSM786422 CIP786421:CIQ786422 BYT786421:BYU786422 BOX786421:BOY786422 BFB786421:BFC786422 AVF786421:AVG786422 ALJ786421:ALK786422 ABN786421:ABO786422 RR786421:RS786422 HV786421:HW786422 WUH720885:WUI720886 WKL720885:WKM720886 WAP720885:WAQ720886 VQT720885:VQU720886 VGX720885:VGY720886 UXB720885:UXC720886 UNF720885:UNG720886 UDJ720885:UDK720886 TTN720885:TTO720886 TJR720885:TJS720886 SZV720885:SZW720886 SPZ720885:SQA720886 SGD720885:SGE720886 RWH720885:RWI720886 RML720885:RMM720886 RCP720885:RCQ720886 QST720885:QSU720886 QIX720885:QIY720886 PZB720885:PZC720886 PPF720885:PPG720886 PFJ720885:PFK720886 OVN720885:OVO720886 OLR720885:OLS720886 OBV720885:OBW720886 NRZ720885:NSA720886 NID720885:NIE720886 MYH720885:MYI720886 MOL720885:MOM720886 MEP720885:MEQ720886 LUT720885:LUU720886 LKX720885:LKY720886 LBB720885:LBC720886 KRF720885:KRG720886 KHJ720885:KHK720886 JXN720885:JXO720886 JNR720885:JNS720886 JDV720885:JDW720886 ITZ720885:IUA720886 IKD720885:IKE720886 IAH720885:IAI720886 HQL720885:HQM720886 HGP720885:HGQ720886 GWT720885:GWU720886 GMX720885:GMY720886 GDB720885:GDC720886 FTF720885:FTG720886 FJJ720885:FJK720886 EZN720885:EZO720886 EPR720885:EPS720886 EFV720885:EFW720886 DVZ720885:DWA720886 DMD720885:DME720886 DCH720885:DCI720886 CSL720885:CSM720886 CIP720885:CIQ720886 BYT720885:BYU720886 BOX720885:BOY720886 BFB720885:BFC720886 AVF720885:AVG720886 ALJ720885:ALK720886 ABN720885:ABO720886 RR720885:RS720886 HV720885:HW720886 WUH655349:WUI655350 WKL655349:WKM655350 WAP655349:WAQ655350 VQT655349:VQU655350 VGX655349:VGY655350 UXB655349:UXC655350 UNF655349:UNG655350 UDJ655349:UDK655350 TTN655349:TTO655350 TJR655349:TJS655350 SZV655349:SZW655350 SPZ655349:SQA655350 SGD655349:SGE655350 RWH655349:RWI655350 RML655349:RMM655350 RCP655349:RCQ655350 QST655349:QSU655350 QIX655349:QIY655350 PZB655349:PZC655350 PPF655349:PPG655350 PFJ655349:PFK655350 OVN655349:OVO655350 OLR655349:OLS655350 OBV655349:OBW655350 NRZ655349:NSA655350 NID655349:NIE655350 MYH655349:MYI655350 MOL655349:MOM655350 MEP655349:MEQ655350 LUT655349:LUU655350 LKX655349:LKY655350 LBB655349:LBC655350 KRF655349:KRG655350 KHJ655349:KHK655350 JXN655349:JXO655350 JNR655349:JNS655350 JDV655349:JDW655350 ITZ655349:IUA655350 IKD655349:IKE655350 IAH655349:IAI655350 HQL655349:HQM655350 HGP655349:HGQ655350 GWT655349:GWU655350 GMX655349:GMY655350 GDB655349:GDC655350 FTF655349:FTG655350 FJJ655349:FJK655350 EZN655349:EZO655350 EPR655349:EPS655350 EFV655349:EFW655350 DVZ655349:DWA655350 DMD655349:DME655350 DCH655349:DCI655350 CSL655349:CSM655350 CIP655349:CIQ655350 BYT655349:BYU655350 BOX655349:BOY655350 BFB655349:BFC655350 AVF655349:AVG655350 ALJ655349:ALK655350 ABN655349:ABO655350 RR655349:RS655350 HV655349:HW655350 WUH589813:WUI589814 WKL589813:WKM589814 WAP589813:WAQ589814 VQT589813:VQU589814 VGX589813:VGY589814 UXB589813:UXC589814 UNF589813:UNG589814 UDJ589813:UDK589814 TTN589813:TTO589814 TJR589813:TJS589814 SZV589813:SZW589814 SPZ589813:SQA589814 SGD589813:SGE589814 RWH589813:RWI589814 RML589813:RMM589814 RCP589813:RCQ589814 QST589813:QSU589814 QIX589813:QIY589814 PZB589813:PZC589814 PPF589813:PPG589814 PFJ589813:PFK589814 OVN589813:OVO589814 OLR589813:OLS589814 OBV589813:OBW589814 NRZ589813:NSA589814 NID589813:NIE589814 MYH589813:MYI589814 MOL589813:MOM589814 MEP589813:MEQ589814 LUT589813:LUU589814 LKX589813:LKY589814 LBB589813:LBC589814 KRF589813:KRG589814 KHJ589813:KHK589814 JXN589813:JXO589814 JNR589813:JNS589814 JDV589813:JDW589814 ITZ589813:IUA589814 IKD589813:IKE589814 IAH589813:IAI589814 HQL589813:HQM589814 HGP589813:HGQ589814 GWT589813:GWU589814 GMX589813:GMY589814 GDB589813:GDC589814 FTF589813:FTG589814 FJJ589813:FJK589814 EZN589813:EZO589814 EPR589813:EPS589814 EFV589813:EFW589814 DVZ589813:DWA589814 DMD589813:DME589814 DCH589813:DCI589814 CSL589813:CSM589814 CIP589813:CIQ589814 BYT589813:BYU589814 BOX589813:BOY589814 BFB589813:BFC589814 AVF589813:AVG589814 ALJ589813:ALK589814 ABN589813:ABO589814 RR589813:RS589814 HV589813:HW589814 WUH524277:WUI524278 WKL524277:WKM524278 WAP524277:WAQ524278 VQT524277:VQU524278 VGX524277:VGY524278 UXB524277:UXC524278 UNF524277:UNG524278 UDJ524277:UDK524278 TTN524277:TTO524278 TJR524277:TJS524278 SZV524277:SZW524278 SPZ524277:SQA524278 SGD524277:SGE524278 RWH524277:RWI524278 RML524277:RMM524278 RCP524277:RCQ524278 QST524277:QSU524278 QIX524277:QIY524278 PZB524277:PZC524278 PPF524277:PPG524278 PFJ524277:PFK524278 OVN524277:OVO524278 OLR524277:OLS524278 OBV524277:OBW524278 NRZ524277:NSA524278 NID524277:NIE524278 MYH524277:MYI524278 MOL524277:MOM524278 MEP524277:MEQ524278 LUT524277:LUU524278 LKX524277:LKY524278 LBB524277:LBC524278 KRF524277:KRG524278 KHJ524277:KHK524278 JXN524277:JXO524278 JNR524277:JNS524278 JDV524277:JDW524278 ITZ524277:IUA524278 IKD524277:IKE524278 IAH524277:IAI524278 HQL524277:HQM524278 HGP524277:HGQ524278 GWT524277:GWU524278 GMX524277:GMY524278 GDB524277:GDC524278 FTF524277:FTG524278 FJJ524277:FJK524278 EZN524277:EZO524278 EPR524277:EPS524278 EFV524277:EFW524278 DVZ524277:DWA524278 DMD524277:DME524278 DCH524277:DCI524278 CSL524277:CSM524278 CIP524277:CIQ524278 BYT524277:BYU524278 BOX524277:BOY524278 BFB524277:BFC524278 AVF524277:AVG524278 ALJ524277:ALK524278 ABN524277:ABO524278 RR524277:RS524278 HV524277:HW524278 WUH458741:WUI458742 WKL458741:WKM458742 WAP458741:WAQ458742 VQT458741:VQU458742 VGX458741:VGY458742 UXB458741:UXC458742 UNF458741:UNG458742 UDJ458741:UDK458742 TTN458741:TTO458742 TJR458741:TJS458742 SZV458741:SZW458742 SPZ458741:SQA458742 SGD458741:SGE458742 RWH458741:RWI458742 RML458741:RMM458742 RCP458741:RCQ458742 QST458741:QSU458742 QIX458741:QIY458742 PZB458741:PZC458742 PPF458741:PPG458742 PFJ458741:PFK458742 OVN458741:OVO458742 OLR458741:OLS458742 OBV458741:OBW458742 NRZ458741:NSA458742 NID458741:NIE458742 MYH458741:MYI458742 MOL458741:MOM458742 MEP458741:MEQ458742 LUT458741:LUU458742 LKX458741:LKY458742 LBB458741:LBC458742 KRF458741:KRG458742 KHJ458741:KHK458742 JXN458741:JXO458742 JNR458741:JNS458742 JDV458741:JDW458742 ITZ458741:IUA458742 IKD458741:IKE458742 IAH458741:IAI458742 HQL458741:HQM458742 HGP458741:HGQ458742 GWT458741:GWU458742 GMX458741:GMY458742 GDB458741:GDC458742 FTF458741:FTG458742 FJJ458741:FJK458742 EZN458741:EZO458742 EPR458741:EPS458742 EFV458741:EFW458742 DVZ458741:DWA458742 DMD458741:DME458742 DCH458741:DCI458742 CSL458741:CSM458742 CIP458741:CIQ458742 BYT458741:BYU458742 BOX458741:BOY458742 BFB458741:BFC458742 AVF458741:AVG458742 ALJ458741:ALK458742 ABN458741:ABO458742 RR458741:RS458742 HV458741:HW458742 WUH393205:WUI393206 WKL393205:WKM393206 WAP393205:WAQ393206 VQT393205:VQU393206 VGX393205:VGY393206 UXB393205:UXC393206 UNF393205:UNG393206 UDJ393205:UDK393206 TTN393205:TTO393206 TJR393205:TJS393206 SZV393205:SZW393206 SPZ393205:SQA393206 SGD393205:SGE393206 RWH393205:RWI393206 RML393205:RMM393206 RCP393205:RCQ393206 QST393205:QSU393206 QIX393205:QIY393206 PZB393205:PZC393206 PPF393205:PPG393206 PFJ393205:PFK393206 OVN393205:OVO393206 OLR393205:OLS393206 OBV393205:OBW393206 NRZ393205:NSA393206 NID393205:NIE393206 MYH393205:MYI393206 MOL393205:MOM393206 MEP393205:MEQ393206 LUT393205:LUU393206 LKX393205:LKY393206 LBB393205:LBC393206 KRF393205:KRG393206 KHJ393205:KHK393206 JXN393205:JXO393206 JNR393205:JNS393206 JDV393205:JDW393206 ITZ393205:IUA393206 IKD393205:IKE393206 IAH393205:IAI393206 HQL393205:HQM393206 HGP393205:HGQ393206 GWT393205:GWU393206 GMX393205:GMY393206 GDB393205:GDC393206 FTF393205:FTG393206 FJJ393205:FJK393206 EZN393205:EZO393206 EPR393205:EPS393206 EFV393205:EFW393206 DVZ393205:DWA393206 DMD393205:DME393206 DCH393205:DCI393206 CSL393205:CSM393206 CIP393205:CIQ393206 BYT393205:BYU393206 BOX393205:BOY393206 BFB393205:BFC393206 AVF393205:AVG393206 ALJ393205:ALK393206 ABN393205:ABO393206 RR393205:RS393206 HV393205:HW393206 WUH327669:WUI327670 WKL327669:WKM327670 WAP327669:WAQ327670 VQT327669:VQU327670 VGX327669:VGY327670 UXB327669:UXC327670 UNF327669:UNG327670 UDJ327669:UDK327670 TTN327669:TTO327670 TJR327669:TJS327670 SZV327669:SZW327670 SPZ327669:SQA327670 SGD327669:SGE327670 RWH327669:RWI327670 RML327669:RMM327670 RCP327669:RCQ327670 QST327669:QSU327670 QIX327669:QIY327670 PZB327669:PZC327670 PPF327669:PPG327670 PFJ327669:PFK327670 OVN327669:OVO327670 OLR327669:OLS327670 OBV327669:OBW327670 NRZ327669:NSA327670 NID327669:NIE327670 MYH327669:MYI327670 MOL327669:MOM327670 MEP327669:MEQ327670 LUT327669:LUU327670 LKX327669:LKY327670 LBB327669:LBC327670 KRF327669:KRG327670 KHJ327669:KHK327670 JXN327669:JXO327670 JNR327669:JNS327670 JDV327669:JDW327670 ITZ327669:IUA327670 IKD327669:IKE327670 IAH327669:IAI327670 HQL327669:HQM327670 HGP327669:HGQ327670 GWT327669:GWU327670 GMX327669:GMY327670 GDB327669:GDC327670 FTF327669:FTG327670 FJJ327669:FJK327670 EZN327669:EZO327670 EPR327669:EPS327670 EFV327669:EFW327670 DVZ327669:DWA327670 DMD327669:DME327670 DCH327669:DCI327670 CSL327669:CSM327670 CIP327669:CIQ327670 BYT327669:BYU327670 BOX327669:BOY327670 BFB327669:BFC327670 AVF327669:AVG327670 ALJ327669:ALK327670 ABN327669:ABO327670 RR327669:RS327670 HV327669:HW327670 WUH262133:WUI262134 WKL262133:WKM262134 WAP262133:WAQ262134 VQT262133:VQU262134 VGX262133:VGY262134 UXB262133:UXC262134 UNF262133:UNG262134 UDJ262133:UDK262134 TTN262133:TTO262134 TJR262133:TJS262134 SZV262133:SZW262134 SPZ262133:SQA262134 SGD262133:SGE262134 RWH262133:RWI262134 RML262133:RMM262134 RCP262133:RCQ262134 QST262133:QSU262134 QIX262133:QIY262134 PZB262133:PZC262134 PPF262133:PPG262134 PFJ262133:PFK262134 OVN262133:OVO262134 OLR262133:OLS262134 OBV262133:OBW262134 NRZ262133:NSA262134 NID262133:NIE262134 MYH262133:MYI262134 MOL262133:MOM262134 MEP262133:MEQ262134 LUT262133:LUU262134 LKX262133:LKY262134 LBB262133:LBC262134 KRF262133:KRG262134 KHJ262133:KHK262134 JXN262133:JXO262134 JNR262133:JNS262134 JDV262133:JDW262134 ITZ262133:IUA262134 IKD262133:IKE262134 IAH262133:IAI262134 HQL262133:HQM262134 HGP262133:HGQ262134 GWT262133:GWU262134 GMX262133:GMY262134 GDB262133:GDC262134 FTF262133:FTG262134 FJJ262133:FJK262134 EZN262133:EZO262134 EPR262133:EPS262134 EFV262133:EFW262134 DVZ262133:DWA262134 DMD262133:DME262134 DCH262133:DCI262134 CSL262133:CSM262134 CIP262133:CIQ262134 BYT262133:BYU262134 BOX262133:BOY262134 BFB262133:BFC262134 AVF262133:AVG262134 ALJ262133:ALK262134 ABN262133:ABO262134 RR262133:RS262134 HV262133:HW262134 WUH196597:WUI196598 WKL196597:WKM196598 WAP196597:WAQ196598 VQT196597:VQU196598 VGX196597:VGY196598 UXB196597:UXC196598 UNF196597:UNG196598 UDJ196597:UDK196598 TTN196597:TTO196598 TJR196597:TJS196598 SZV196597:SZW196598 SPZ196597:SQA196598 SGD196597:SGE196598 RWH196597:RWI196598 RML196597:RMM196598 RCP196597:RCQ196598 QST196597:QSU196598 QIX196597:QIY196598 PZB196597:PZC196598 PPF196597:PPG196598 PFJ196597:PFK196598 OVN196597:OVO196598 OLR196597:OLS196598 OBV196597:OBW196598 NRZ196597:NSA196598 NID196597:NIE196598 MYH196597:MYI196598 MOL196597:MOM196598 MEP196597:MEQ196598 LUT196597:LUU196598 LKX196597:LKY196598 LBB196597:LBC196598 KRF196597:KRG196598 KHJ196597:KHK196598 JXN196597:JXO196598 JNR196597:JNS196598 JDV196597:JDW196598 ITZ196597:IUA196598 IKD196597:IKE196598 IAH196597:IAI196598 HQL196597:HQM196598 HGP196597:HGQ196598 GWT196597:GWU196598 GMX196597:GMY196598 GDB196597:GDC196598 FTF196597:FTG196598 FJJ196597:FJK196598 EZN196597:EZO196598 EPR196597:EPS196598 EFV196597:EFW196598 DVZ196597:DWA196598 DMD196597:DME196598 DCH196597:DCI196598 CSL196597:CSM196598 CIP196597:CIQ196598 BYT196597:BYU196598 BOX196597:BOY196598 BFB196597:BFC196598 AVF196597:AVG196598 ALJ196597:ALK196598 ABN196597:ABO196598 RR196597:RS196598 HV196597:HW196598 WUH131061:WUI131062 WKL131061:WKM131062 WAP131061:WAQ131062 VQT131061:VQU131062 VGX131061:VGY131062 UXB131061:UXC131062 UNF131061:UNG131062 UDJ131061:UDK131062 TTN131061:TTO131062 TJR131061:TJS131062 SZV131061:SZW131062 SPZ131061:SQA131062 SGD131061:SGE131062 RWH131061:RWI131062 RML131061:RMM131062 RCP131061:RCQ131062 QST131061:QSU131062 QIX131061:QIY131062 PZB131061:PZC131062 PPF131061:PPG131062 PFJ131061:PFK131062 OVN131061:OVO131062 OLR131061:OLS131062 OBV131061:OBW131062 NRZ131061:NSA131062 NID131061:NIE131062 MYH131061:MYI131062 MOL131061:MOM131062 MEP131061:MEQ131062 LUT131061:LUU131062 LKX131061:LKY131062 LBB131061:LBC131062 KRF131061:KRG131062 KHJ131061:KHK131062 JXN131061:JXO131062 JNR131061:JNS131062 JDV131061:JDW131062 ITZ131061:IUA131062 IKD131061:IKE131062 IAH131061:IAI131062 HQL131061:HQM131062 HGP131061:HGQ131062 GWT131061:GWU131062 GMX131061:GMY131062 GDB131061:GDC131062 FTF131061:FTG131062 FJJ131061:FJK131062 EZN131061:EZO131062 EPR131061:EPS131062 EFV131061:EFW131062 DVZ131061:DWA131062 DMD131061:DME131062 DCH131061:DCI131062 CSL131061:CSM131062 CIP131061:CIQ131062 BYT131061:BYU131062 BOX131061:BOY131062 BFB131061:BFC131062 AVF131061:AVG131062 ALJ131061:ALK131062 ABN131061:ABO131062 RR131061:RS131062 HV131061:HW131062 WUH65525:WUI65526 WKL65525:WKM65526 WAP65525:WAQ65526 VQT65525:VQU65526 VGX65525:VGY65526 UXB65525:UXC65526 UNF65525:UNG65526 UDJ65525:UDK65526 TTN65525:TTO65526 TJR65525:TJS65526 SZV65525:SZW65526 SPZ65525:SQA65526 SGD65525:SGE65526 RWH65525:RWI65526 RML65525:RMM65526 RCP65525:RCQ65526 QST65525:QSU65526 QIX65525:QIY65526 PZB65525:PZC65526 PPF65525:PPG65526 PFJ65525:PFK65526 OVN65525:OVO65526 OLR65525:OLS65526 OBV65525:OBW65526 NRZ65525:NSA65526 NID65525:NIE65526 MYH65525:MYI65526 MOL65525:MOM65526 MEP65525:MEQ65526 LUT65525:LUU65526 LKX65525:LKY65526 LBB65525:LBC65526 KRF65525:KRG65526 KHJ65525:KHK65526 JXN65525:JXO65526 JNR65525:JNS65526 JDV65525:JDW65526 ITZ65525:IUA65526 IKD65525:IKE65526 IAH65525:IAI65526 HQL65525:HQM65526 HGP65525:HGQ65526 GWT65525:GWU65526 GMX65525:GMY65526 GDB65525:GDC65526 FTF65525:FTG65526 FJJ65525:FJK65526 EZN65525:EZO65526 EPR65525:EPS65526 EFV65525:EFW65526 DVZ65525:DWA65526 DMD65525:DME65526 DCH65525:DCI65526 CSL65525:CSM65526 CIP65525:CIQ65526 BYT65525:BYU65526 BOX65525:BOY65526 BFB65525:BFC65526 AVF65525:AVG65526 ALJ65525:ALK65526 ABN65525:ABO65526 RR65525:RS65526 HV65525:HW65526 WUH982992:WUI982992 WKL982992:WKM982992 WAP982992:WAQ982992 VQT982992:VQU982992 VGX982992:VGY982992 UXB982992:UXC982992 UNF982992:UNG982992 UDJ982992:UDK982992 TTN982992:TTO982992 TJR982992:TJS982992 SZV982992:SZW982992 SPZ982992:SQA982992 SGD982992:SGE982992 RWH982992:RWI982992 RML982992:RMM982992 RCP982992:RCQ982992 QST982992:QSU982992 QIX982992:QIY982992 PZB982992:PZC982992 PPF982992:PPG982992 PFJ982992:PFK982992 OVN982992:OVO982992 OLR982992:OLS982992 OBV982992:OBW982992 NRZ982992:NSA982992 NID982992:NIE982992 MYH982992:MYI982992 MOL982992:MOM982992 MEP982992:MEQ982992 LUT982992:LUU982992 LKX982992:LKY982992 LBB982992:LBC982992 KRF982992:KRG982992 KHJ982992:KHK982992 JXN982992:JXO982992 JNR982992:JNS982992 JDV982992:JDW982992 ITZ982992:IUA982992 IKD982992:IKE982992 IAH982992:IAI982992 HQL982992:HQM982992 HGP982992:HGQ982992 GWT982992:GWU982992 GMX982992:GMY982992 GDB982992:GDC982992 FTF982992:FTG982992 FJJ982992:FJK982992 EZN982992:EZO982992 EPR982992:EPS982992 EFV982992:EFW982992 DVZ982992:DWA982992 DMD982992:DME982992 DCH982992:DCI982992 CSL982992:CSM982992 CIP982992:CIQ982992 BYT982992:BYU982992 BOX982992:BOY982992 BFB982992:BFC982992 AVF982992:AVG982992 ALJ982992:ALK982992 ABN982992:ABO982992 RR982992:RS982992 HV982992:HW982992 WUH917456:WUI917456 WKL917456:WKM917456 WAP917456:WAQ917456 VQT917456:VQU917456 VGX917456:VGY917456 UXB917456:UXC917456 UNF917456:UNG917456 UDJ917456:UDK917456 TTN917456:TTO917456 TJR917456:TJS917456 SZV917456:SZW917456 SPZ917456:SQA917456 SGD917456:SGE917456 RWH917456:RWI917456 RML917456:RMM917456 RCP917456:RCQ917456 QST917456:QSU917456 QIX917456:QIY917456 PZB917456:PZC917456 PPF917456:PPG917456 PFJ917456:PFK917456 OVN917456:OVO917456 OLR917456:OLS917456 OBV917456:OBW917456 NRZ917456:NSA917456 NID917456:NIE917456 MYH917456:MYI917456 MOL917456:MOM917456 MEP917456:MEQ917456 LUT917456:LUU917456 LKX917456:LKY917456 LBB917456:LBC917456 KRF917456:KRG917456 KHJ917456:KHK917456 JXN917456:JXO917456 JNR917456:JNS917456 JDV917456:JDW917456 ITZ917456:IUA917456 IKD917456:IKE917456 IAH917456:IAI917456 HQL917456:HQM917456 HGP917456:HGQ917456 GWT917456:GWU917456 GMX917456:GMY917456 GDB917456:GDC917456 FTF917456:FTG917456 FJJ917456:FJK917456 EZN917456:EZO917456 EPR917456:EPS917456 EFV917456:EFW917456 DVZ917456:DWA917456 DMD917456:DME917456 DCH917456:DCI917456 CSL917456:CSM917456 CIP917456:CIQ917456 BYT917456:BYU917456 BOX917456:BOY917456 BFB917456:BFC917456 AVF917456:AVG917456 ALJ917456:ALK917456 ABN917456:ABO917456 RR917456:RS917456 HV917456:HW917456 WUH851920:WUI851920 WKL851920:WKM851920 WAP851920:WAQ851920 VQT851920:VQU851920 VGX851920:VGY851920 UXB851920:UXC851920 UNF851920:UNG851920 UDJ851920:UDK851920 TTN851920:TTO851920 TJR851920:TJS851920 SZV851920:SZW851920 SPZ851920:SQA851920 SGD851920:SGE851920 RWH851920:RWI851920 RML851920:RMM851920 RCP851920:RCQ851920 QST851920:QSU851920 QIX851920:QIY851920 PZB851920:PZC851920 PPF851920:PPG851920 PFJ851920:PFK851920 OVN851920:OVO851920 OLR851920:OLS851920 OBV851920:OBW851920 NRZ851920:NSA851920 NID851920:NIE851920 MYH851920:MYI851920 MOL851920:MOM851920 MEP851920:MEQ851920 LUT851920:LUU851920 LKX851920:LKY851920 LBB851920:LBC851920 KRF851920:KRG851920 KHJ851920:KHK851920 JXN851920:JXO851920 JNR851920:JNS851920 JDV851920:JDW851920 ITZ851920:IUA851920 IKD851920:IKE851920 IAH851920:IAI851920 HQL851920:HQM851920 HGP851920:HGQ851920 GWT851920:GWU851920 GMX851920:GMY851920 GDB851920:GDC851920 FTF851920:FTG851920 FJJ851920:FJK851920 EZN851920:EZO851920 EPR851920:EPS851920 EFV851920:EFW851920 DVZ851920:DWA851920 DMD851920:DME851920 DCH851920:DCI851920 CSL851920:CSM851920 CIP851920:CIQ851920 BYT851920:BYU851920 BOX851920:BOY851920 BFB851920:BFC851920 AVF851920:AVG851920 ALJ851920:ALK851920 ABN851920:ABO851920 RR851920:RS851920 HV851920:HW851920 WUH786384:WUI786384 WKL786384:WKM786384 WAP786384:WAQ786384 VQT786384:VQU786384 VGX786384:VGY786384 UXB786384:UXC786384 UNF786384:UNG786384 UDJ786384:UDK786384 TTN786384:TTO786384 TJR786384:TJS786384 SZV786384:SZW786384 SPZ786384:SQA786384 SGD786384:SGE786384 RWH786384:RWI786384 RML786384:RMM786384 RCP786384:RCQ786384 QST786384:QSU786384 QIX786384:QIY786384 PZB786384:PZC786384 PPF786384:PPG786384 PFJ786384:PFK786384 OVN786384:OVO786384 OLR786384:OLS786384 OBV786384:OBW786384 NRZ786384:NSA786384 NID786384:NIE786384 MYH786384:MYI786384 MOL786384:MOM786384 MEP786384:MEQ786384 LUT786384:LUU786384 LKX786384:LKY786384 LBB786384:LBC786384 KRF786384:KRG786384 KHJ786384:KHK786384 JXN786384:JXO786384 JNR786384:JNS786384 JDV786384:JDW786384 ITZ786384:IUA786384 IKD786384:IKE786384 IAH786384:IAI786384 HQL786384:HQM786384 HGP786384:HGQ786384 GWT786384:GWU786384 GMX786384:GMY786384 GDB786384:GDC786384 FTF786384:FTG786384 FJJ786384:FJK786384 EZN786384:EZO786384 EPR786384:EPS786384 EFV786384:EFW786384 DVZ786384:DWA786384 DMD786384:DME786384 DCH786384:DCI786384 CSL786384:CSM786384 CIP786384:CIQ786384 BYT786384:BYU786384 BOX786384:BOY786384 BFB786384:BFC786384 AVF786384:AVG786384 ALJ786384:ALK786384 ABN786384:ABO786384 RR786384:RS786384 HV786384:HW786384 WUH720848:WUI720848 WKL720848:WKM720848 WAP720848:WAQ720848 VQT720848:VQU720848 VGX720848:VGY720848 UXB720848:UXC720848 UNF720848:UNG720848 UDJ720848:UDK720848 TTN720848:TTO720848 TJR720848:TJS720848 SZV720848:SZW720848 SPZ720848:SQA720848 SGD720848:SGE720848 RWH720848:RWI720848 RML720848:RMM720848 RCP720848:RCQ720848 QST720848:QSU720848 QIX720848:QIY720848 PZB720848:PZC720848 PPF720848:PPG720848 PFJ720848:PFK720848 OVN720848:OVO720848 OLR720848:OLS720848 OBV720848:OBW720848 NRZ720848:NSA720848 NID720848:NIE720848 MYH720848:MYI720848 MOL720848:MOM720848 MEP720848:MEQ720848 LUT720848:LUU720848 LKX720848:LKY720848 LBB720848:LBC720848 KRF720848:KRG720848 KHJ720848:KHK720848 JXN720848:JXO720848 JNR720848:JNS720848 JDV720848:JDW720848 ITZ720848:IUA720848 IKD720848:IKE720848 IAH720848:IAI720848 HQL720848:HQM720848 HGP720848:HGQ720848 GWT720848:GWU720848 GMX720848:GMY720848 GDB720848:GDC720848 FTF720848:FTG720848 FJJ720848:FJK720848 EZN720848:EZO720848 EPR720848:EPS720848 EFV720848:EFW720848 DVZ720848:DWA720848 DMD720848:DME720848 DCH720848:DCI720848 CSL720848:CSM720848 CIP720848:CIQ720848 BYT720848:BYU720848 BOX720848:BOY720848 BFB720848:BFC720848 AVF720848:AVG720848 ALJ720848:ALK720848 ABN720848:ABO720848 RR720848:RS720848 HV720848:HW720848 WUH655312:WUI655312 WKL655312:WKM655312 WAP655312:WAQ655312 VQT655312:VQU655312 VGX655312:VGY655312 UXB655312:UXC655312 UNF655312:UNG655312 UDJ655312:UDK655312 TTN655312:TTO655312 TJR655312:TJS655312 SZV655312:SZW655312 SPZ655312:SQA655312 SGD655312:SGE655312 RWH655312:RWI655312 RML655312:RMM655312 RCP655312:RCQ655312 QST655312:QSU655312 QIX655312:QIY655312 PZB655312:PZC655312 PPF655312:PPG655312 PFJ655312:PFK655312 OVN655312:OVO655312 OLR655312:OLS655312 OBV655312:OBW655312 NRZ655312:NSA655312 NID655312:NIE655312 MYH655312:MYI655312 MOL655312:MOM655312 MEP655312:MEQ655312 LUT655312:LUU655312 LKX655312:LKY655312 LBB655312:LBC655312 KRF655312:KRG655312 KHJ655312:KHK655312 JXN655312:JXO655312 JNR655312:JNS655312 JDV655312:JDW655312 ITZ655312:IUA655312 IKD655312:IKE655312 IAH655312:IAI655312 HQL655312:HQM655312 HGP655312:HGQ655312 GWT655312:GWU655312 GMX655312:GMY655312 GDB655312:GDC655312 FTF655312:FTG655312 FJJ655312:FJK655312 EZN655312:EZO655312 EPR655312:EPS655312 EFV655312:EFW655312 DVZ655312:DWA655312 DMD655312:DME655312 DCH655312:DCI655312 CSL655312:CSM655312 CIP655312:CIQ655312 BYT655312:BYU655312 BOX655312:BOY655312 BFB655312:BFC655312 AVF655312:AVG655312 ALJ655312:ALK655312 ABN655312:ABO655312 RR655312:RS655312 HV655312:HW655312 WUH589776:WUI589776 WKL589776:WKM589776 WAP589776:WAQ589776 VQT589776:VQU589776 VGX589776:VGY589776 UXB589776:UXC589776 UNF589776:UNG589776 UDJ589776:UDK589776 TTN589776:TTO589776 TJR589776:TJS589776 SZV589776:SZW589776 SPZ589776:SQA589776 SGD589776:SGE589776 RWH589776:RWI589776 RML589776:RMM589776 RCP589776:RCQ589776 QST589776:QSU589776 QIX589776:QIY589776 PZB589776:PZC589776 PPF589776:PPG589776 PFJ589776:PFK589776 OVN589776:OVO589776 OLR589776:OLS589776 OBV589776:OBW589776 NRZ589776:NSA589776 NID589776:NIE589776 MYH589776:MYI589776 MOL589776:MOM589776 MEP589776:MEQ589776 LUT589776:LUU589776 LKX589776:LKY589776 LBB589776:LBC589776 KRF589776:KRG589776 KHJ589776:KHK589776 JXN589776:JXO589776 JNR589776:JNS589776 JDV589776:JDW589776 ITZ589776:IUA589776 IKD589776:IKE589776 IAH589776:IAI589776 HQL589776:HQM589776 HGP589776:HGQ589776 GWT589776:GWU589776 GMX589776:GMY589776 GDB589776:GDC589776 FTF589776:FTG589776 FJJ589776:FJK589776 EZN589776:EZO589776 EPR589776:EPS589776 EFV589776:EFW589776 DVZ589776:DWA589776 DMD589776:DME589776 DCH589776:DCI589776 CSL589776:CSM589776 CIP589776:CIQ589776 BYT589776:BYU589776 BOX589776:BOY589776 BFB589776:BFC589776 AVF589776:AVG589776 ALJ589776:ALK589776 ABN589776:ABO589776 RR589776:RS589776 HV589776:HW589776 WUH524240:WUI524240 WKL524240:WKM524240 WAP524240:WAQ524240 VQT524240:VQU524240 VGX524240:VGY524240 UXB524240:UXC524240 UNF524240:UNG524240 UDJ524240:UDK524240 TTN524240:TTO524240 TJR524240:TJS524240 SZV524240:SZW524240 SPZ524240:SQA524240 SGD524240:SGE524240 RWH524240:RWI524240 RML524240:RMM524240 RCP524240:RCQ524240 QST524240:QSU524240 QIX524240:QIY524240 PZB524240:PZC524240 PPF524240:PPG524240 PFJ524240:PFK524240 OVN524240:OVO524240 OLR524240:OLS524240 OBV524240:OBW524240 NRZ524240:NSA524240 NID524240:NIE524240 MYH524240:MYI524240 MOL524240:MOM524240 MEP524240:MEQ524240 LUT524240:LUU524240 LKX524240:LKY524240 LBB524240:LBC524240 KRF524240:KRG524240 KHJ524240:KHK524240 JXN524240:JXO524240 JNR524240:JNS524240 JDV524240:JDW524240 ITZ524240:IUA524240 IKD524240:IKE524240 IAH524240:IAI524240 HQL524240:HQM524240 HGP524240:HGQ524240 GWT524240:GWU524240 GMX524240:GMY524240 GDB524240:GDC524240 FTF524240:FTG524240 FJJ524240:FJK524240 EZN524240:EZO524240 EPR524240:EPS524240 EFV524240:EFW524240 DVZ524240:DWA524240 DMD524240:DME524240 DCH524240:DCI524240 CSL524240:CSM524240 CIP524240:CIQ524240 BYT524240:BYU524240 BOX524240:BOY524240 BFB524240:BFC524240 AVF524240:AVG524240 ALJ524240:ALK524240 ABN524240:ABO524240 RR524240:RS524240 HV524240:HW524240 WUH458704:WUI458704 WKL458704:WKM458704 WAP458704:WAQ458704 VQT458704:VQU458704 VGX458704:VGY458704 UXB458704:UXC458704 UNF458704:UNG458704 UDJ458704:UDK458704 TTN458704:TTO458704 TJR458704:TJS458704 SZV458704:SZW458704 SPZ458704:SQA458704 SGD458704:SGE458704 RWH458704:RWI458704 RML458704:RMM458704 RCP458704:RCQ458704 QST458704:QSU458704 QIX458704:QIY458704 PZB458704:PZC458704 PPF458704:PPG458704 PFJ458704:PFK458704 OVN458704:OVO458704 OLR458704:OLS458704 OBV458704:OBW458704 NRZ458704:NSA458704 NID458704:NIE458704 MYH458704:MYI458704 MOL458704:MOM458704 MEP458704:MEQ458704 LUT458704:LUU458704 LKX458704:LKY458704 LBB458704:LBC458704 KRF458704:KRG458704 KHJ458704:KHK458704 JXN458704:JXO458704 JNR458704:JNS458704 JDV458704:JDW458704 ITZ458704:IUA458704 IKD458704:IKE458704 IAH458704:IAI458704 HQL458704:HQM458704 HGP458704:HGQ458704 GWT458704:GWU458704 GMX458704:GMY458704 GDB458704:GDC458704 FTF458704:FTG458704 FJJ458704:FJK458704 EZN458704:EZO458704 EPR458704:EPS458704 EFV458704:EFW458704 DVZ458704:DWA458704 DMD458704:DME458704 DCH458704:DCI458704 CSL458704:CSM458704 CIP458704:CIQ458704 BYT458704:BYU458704 BOX458704:BOY458704 BFB458704:BFC458704 AVF458704:AVG458704 ALJ458704:ALK458704 ABN458704:ABO458704 RR458704:RS458704 HV458704:HW458704 WUH393168:WUI393168 WKL393168:WKM393168 WAP393168:WAQ393168 VQT393168:VQU393168 VGX393168:VGY393168 UXB393168:UXC393168 UNF393168:UNG393168 UDJ393168:UDK393168 TTN393168:TTO393168 TJR393168:TJS393168 SZV393168:SZW393168 SPZ393168:SQA393168 SGD393168:SGE393168 RWH393168:RWI393168 RML393168:RMM393168 RCP393168:RCQ393168 QST393168:QSU393168 QIX393168:QIY393168 PZB393168:PZC393168 PPF393168:PPG393168 PFJ393168:PFK393168 OVN393168:OVO393168 OLR393168:OLS393168 OBV393168:OBW393168 NRZ393168:NSA393168 NID393168:NIE393168 MYH393168:MYI393168 MOL393168:MOM393168 MEP393168:MEQ393168 LUT393168:LUU393168 LKX393168:LKY393168 LBB393168:LBC393168 KRF393168:KRG393168 KHJ393168:KHK393168 JXN393168:JXO393168 JNR393168:JNS393168 JDV393168:JDW393168 ITZ393168:IUA393168 IKD393168:IKE393168 IAH393168:IAI393168 HQL393168:HQM393168 HGP393168:HGQ393168 GWT393168:GWU393168 GMX393168:GMY393168 GDB393168:GDC393168 FTF393168:FTG393168 FJJ393168:FJK393168 EZN393168:EZO393168 EPR393168:EPS393168 EFV393168:EFW393168 DVZ393168:DWA393168 DMD393168:DME393168 DCH393168:DCI393168 CSL393168:CSM393168 CIP393168:CIQ393168 BYT393168:BYU393168 BOX393168:BOY393168 BFB393168:BFC393168 AVF393168:AVG393168 ALJ393168:ALK393168 ABN393168:ABO393168 RR393168:RS393168 HV393168:HW393168 WUH327632:WUI327632 WKL327632:WKM327632 WAP327632:WAQ327632 VQT327632:VQU327632 VGX327632:VGY327632 UXB327632:UXC327632 UNF327632:UNG327632 UDJ327632:UDK327632 TTN327632:TTO327632 TJR327632:TJS327632 SZV327632:SZW327632 SPZ327632:SQA327632 SGD327632:SGE327632 RWH327632:RWI327632 RML327632:RMM327632 RCP327632:RCQ327632 QST327632:QSU327632 QIX327632:QIY327632 PZB327632:PZC327632 PPF327632:PPG327632 PFJ327632:PFK327632 OVN327632:OVO327632 OLR327632:OLS327632 OBV327632:OBW327632 NRZ327632:NSA327632 NID327632:NIE327632 MYH327632:MYI327632 MOL327632:MOM327632 MEP327632:MEQ327632 LUT327632:LUU327632 LKX327632:LKY327632 LBB327632:LBC327632 KRF327632:KRG327632 KHJ327632:KHK327632 JXN327632:JXO327632 JNR327632:JNS327632 JDV327632:JDW327632 ITZ327632:IUA327632 IKD327632:IKE327632 IAH327632:IAI327632 HQL327632:HQM327632 HGP327632:HGQ327632 GWT327632:GWU327632 GMX327632:GMY327632 GDB327632:GDC327632 FTF327632:FTG327632 FJJ327632:FJK327632 EZN327632:EZO327632 EPR327632:EPS327632 EFV327632:EFW327632 DVZ327632:DWA327632 DMD327632:DME327632 DCH327632:DCI327632 CSL327632:CSM327632 CIP327632:CIQ327632 BYT327632:BYU327632 BOX327632:BOY327632 BFB327632:BFC327632 AVF327632:AVG327632 ALJ327632:ALK327632 ABN327632:ABO327632 RR327632:RS327632 HV327632:HW327632 WUH262096:WUI262096 WKL262096:WKM262096 WAP262096:WAQ262096 VQT262096:VQU262096 VGX262096:VGY262096 UXB262096:UXC262096 UNF262096:UNG262096 UDJ262096:UDK262096 TTN262096:TTO262096 TJR262096:TJS262096 SZV262096:SZW262096 SPZ262096:SQA262096 SGD262096:SGE262096 RWH262096:RWI262096 RML262096:RMM262096 RCP262096:RCQ262096 QST262096:QSU262096 QIX262096:QIY262096 PZB262096:PZC262096 PPF262096:PPG262096 PFJ262096:PFK262096 OVN262096:OVO262096 OLR262096:OLS262096 OBV262096:OBW262096 NRZ262096:NSA262096 NID262096:NIE262096 MYH262096:MYI262096 MOL262096:MOM262096 MEP262096:MEQ262096 LUT262096:LUU262096 LKX262096:LKY262096 LBB262096:LBC262096 KRF262096:KRG262096 KHJ262096:KHK262096 JXN262096:JXO262096 JNR262096:JNS262096 JDV262096:JDW262096 ITZ262096:IUA262096 IKD262096:IKE262096 IAH262096:IAI262096 HQL262096:HQM262096 HGP262096:HGQ262096 GWT262096:GWU262096 GMX262096:GMY262096 GDB262096:GDC262096 FTF262096:FTG262096 FJJ262096:FJK262096 EZN262096:EZO262096 EPR262096:EPS262096 EFV262096:EFW262096 DVZ262096:DWA262096 DMD262096:DME262096 DCH262096:DCI262096 CSL262096:CSM262096 CIP262096:CIQ262096 BYT262096:BYU262096 BOX262096:BOY262096 BFB262096:BFC262096 AVF262096:AVG262096 ALJ262096:ALK262096 ABN262096:ABO262096 RR262096:RS262096 HV262096:HW262096 WUH196560:WUI196560 WKL196560:WKM196560 WAP196560:WAQ196560 VQT196560:VQU196560 VGX196560:VGY196560 UXB196560:UXC196560 UNF196560:UNG196560 UDJ196560:UDK196560 TTN196560:TTO196560 TJR196560:TJS196560 SZV196560:SZW196560 SPZ196560:SQA196560 SGD196560:SGE196560 RWH196560:RWI196560 RML196560:RMM196560 RCP196560:RCQ196560 QST196560:QSU196560 QIX196560:QIY196560 PZB196560:PZC196560 PPF196560:PPG196560 PFJ196560:PFK196560 OVN196560:OVO196560 OLR196560:OLS196560 OBV196560:OBW196560 NRZ196560:NSA196560 NID196560:NIE196560 MYH196560:MYI196560 MOL196560:MOM196560 MEP196560:MEQ196560 LUT196560:LUU196560 LKX196560:LKY196560 LBB196560:LBC196560 KRF196560:KRG196560 KHJ196560:KHK196560 JXN196560:JXO196560 JNR196560:JNS196560 JDV196560:JDW196560 ITZ196560:IUA196560 IKD196560:IKE196560 IAH196560:IAI196560 HQL196560:HQM196560 HGP196560:HGQ196560 GWT196560:GWU196560 GMX196560:GMY196560 GDB196560:GDC196560 FTF196560:FTG196560 FJJ196560:FJK196560 EZN196560:EZO196560 EPR196560:EPS196560 EFV196560:EFW196560 DVZ196560:DWA196560 DMD196560:DME196560 DCH196560:DCI196560 CSL196560:CSM196560 CIP196560:CIQ196560 BYT196560:BYU196560 BOX196560:BOY196560 BFB196560:BFC196560 AVF196560:AVG196560 ALJ196560:ALK196560 ABN196560:ABO196560 RR196560:RS196560 HV196560:HW196560 WUH131024:WUI131024 WKL131024:WKM131024 WAP131024:WAQ131024 VQT131024:VQU131024 VGX131024:VGY131024 UXB131024:UXC131024 UNF131024:UNG131024 UDJ131024:UDK131024 TTN131024:TTO131024 TJR131024:TJS131024 SZV131024:SZW131024 SPZ131024:SQA131024 SGD131024:SGE131024 RWH131024:RWI131024 RML131024:RMM131024 RCP131024:RCQ131024 QST131024:QSU131024 QIX131024:QIY131024 PZB131024:PZC131024 PPF131024:PPG131024 PFJ131024:PFK131024 OVN131024:OVO131024 OLR131024:OLS131024 OBV131024:OBW131024 NRZ131024:NSA131024 NID131024:NIE131024 MYH131024:MYI131024 MOL131024:MOM131024 MEP131024:MEQ131024 LUT131024:LUU131024 LKX131024:LKY131024 LBB131024:LBC131024 KRF131024:KRG131024 KHJ131024:KHK131024 JXN131024:JXO131024 JNR131024:JNS131024 JDV131024:JDW131024 ITZ131024:IUA131024 IKD131024:IKE131024 IAH131024:IAI131024 HQL131024:HQM131024 HGP131024:HGQ131024 GWT131024:GWU131024 GMX131024:GMY131024 GDB131024:GDC131024 FTF131024:FTG131024 FJJ131024:FJK131024 EZN131024:EZO131024 EPR131024:EPS131024 EFV131024:EFW131024 DVZ131024:DWA131024 DMD131024:DME131024 DCH131024:DCI131024 CSL131024:CSM131024 CIP131024:CIQ131024 BYT131024:BYU131024 BOX131024:BOY131024 BFB131024:BFC131024 AVF131024:AVG131024 ALJ131024:ALK131024 ABN131024:ABO131024 RR131024:RS131024 HV131024:HW131024 WUH65488:WUI65488 WKL65488:WKM65488 WAP65488:WAQ65488 VQT65488:VQU65488 VGX65488:VGY65488 UXB65488:UXC65488 UNF65488:UNG65488 UDJ65488:UDK65488 TTN65488:TTO65488 TJR65488:TJS65488 SZV65488:SZW65488 SPZ65488:SQA65488 SGD65488:SGE65488 RWH65488:RWI65488 RML65488:RMM65488 RCP65488:RCQ65488 QST65488:QSU65488 QIX65488:QIY65488 PZB65488:PZC65488 PPF65488:PPG65488 PFJ65488:PFK65488 OVN65488:OVO65488 OLR65488:OLS65488 OBV65488:OBW65488 NRZ65488:NSA65488 NID65488:NIE65488 MYH65488:MYI65488 MOL65488:MOM65488 MEP65488:MEQ65488 LUT65488:LUU65488 LKX65488:LKY65488 LBB65488:LBC65488 KRF65488:KRG65488 KHJ65488:KHK65488 JXN65488:JXO65488 JNR65488:JNS65488 JDV65488:JDW65488 ITZ65488:IUA65488 IKD65488:IKE65488 IAH65488:IAI65488 HQL65488:HQM65488 HGP65488:HGQ65488 GWT65488:GWU65488 GMX65488:GMY65488 GDB65488:GDC65488 FTF65488:FTG65488 FJJ65488:FJK65488 EZN65488:EZO65488 EPR65488:EPS65488 EFV65488:EFW65488 DVZ65488:DWA65488 DMD65488:DME65488 DCH65488:DCI65488 CSL65488:CSM65488 CIP65488:CIQ65488 BYT65488:BYU65488 BOX65488:BOY65488 BFB65488:BFC65488 AVF65488:AVG65488 ALJ65488:ALK65488 ABN65488:ABO65488 RR65488:RS65488 HV65488:HW65488 WUH982994:WUI982994 WKL982994:WKM982994 WAP982994:WAQ982994 VQT982994:VQU982994 VGX982994:VGY982994 UXB982994:UXC982994 UNF982994:UNG982994 UDJ982994:UDK982994 TTN982994:TTO982994 TJR982994:TJS982994 SZV982994:SZW982994 SPZ982994:SQA982994 SGD982994:SGE982994 RWH982994:RWI982994 RML982994:RMM982994 RCP982994:RCQ982994 QST982994:QSU982994 QIX982994:QIY982994 PZB982994:PZC982994 PPF982994:PPG982994 PFJ982994:PFK982994 OVN982994:OVO982994 OLR982994:OLS982994 OBV982994:OBW982994 NRZ982994:NSA982994 NID982994:NIE982994 MYH982994:MYI982994 MOL982994:MOM982994 MEP982994:MEQ982994 LUT982994:LUU982994 LKX982994:LKY982994 LBB982994:LBC982994 KRF982994:KRG982994 KHJ982994:KHK982994 JXN982994:JXO982994 JNR982994:JNS982994 JDV982994:JDW982994 ITZ982994:IUA982994 IKD982994:IKE982994 IAH982994:IAI982994 HQL982994:HQM982994 HGP982994:HGQ982994 GWT982994:GWU982994 GMX982994:GMY982994 GDB982994:GDC982994 FTF982994:FTG982994 FJJ982994:FJK982994 EZN982994:EZO982994 EPR982994:EPS982994 EFV982994:EFW982994 DVZ982994:DWA982994 DMD982994:DME982994 DCH982994:DCI982994 CSL982994:CSM982994 CIP982994:CIQ982994 BYT982994:BYU982994 BOX982994:BOY982994 BFB982994:BFC982994 AVF982994:AVG982994 ALJ982994:ALK982994 ABN982994:ABO982994 RR982994:RS982994 HV982994:HW982994 WUH917458:WUI917458 WKL917458:WKM917458 WAP917458:WAQ917458 VQT917458:VQU917458 VGX917458:VGY917458 UXB917458:UXC917458 UNF917458:UNG917458 UDJ917458:UDK917458 TTN917458:TTO917458 TJR917458:TJS917458 SZV917458:SZW917458 SPZ917458:SQA917458 SGD917458:SGE917458 RWH917458:RWI917458 RML917458:RMM917458 RCP917458:RCQ917458 QST917458:QSU917458 QIX917458:QIY917458 PZB917458:PZC917458 PPF917458:PPG917458 PFJ917458:PFK917458 OVN917458:OVO917458 OLR917458:OLS917458 OBV917458:OBW917458 NRZ917458:NSA917458 NID917458:NIE917458 MYH917458:MYI917458 MOL917458:MOM917458 MEP917458:MEQ917458 LUT917458:LUU917458 LKX917458:LKY917458 LBB917458:LBC917458 KRF917458:KRG917458 KHJ917458:KHK917458 JXN917458:JXO917458 JNR917458:JNS917458 JDV917458:JDW917458 ITZ917458:IUA917458 IKD917458:IKE917458 IAH917458:IAI917458 HQL917458:HQM917458 HGP917458:HGQ917458 GWT917458:GWU917458 GMX917458:GMY917458 GDB917458:GDC917458 FTF917458:FTG917458 FJJ917458:FJK917458 EZN917458:EZO917458 EPR917458:EPS917458 EFV917458:EFW917458 DVZ917458:DWA917458 DMD917458:DME917458 DCH917458:DCI917458 CSL917458:CSM917458 CIP917458:CIQ917458 BYT917458:BYU917458 BOX917458:BOY917458 BFB917458:BFC917458 AVF917458:AVG917458 ALJ917458:ALK917458 ABN917458:ABO917458 RR917458:RS917458 HV917458:HW917458 WUH851922:WUI851922 WKL851922:WKM851922 WAP851922:WAQ851922 VQT851922:VQU851922 VGX851922:VGY851922 UXB851922:UXC851922 UNF851922:UNG851922 UDJ851922:UDK851922 TTN851922:TTO851922 TJR851922:TJS851922 SZV851922:SZW851922 SPZ851922:SQA851922 SGD851922:SGE851922 RWH851922:RWI851922 RML851922:RMM851922 RCP851922:RCQ851922 QST851922:QSU851922 QIX851922:QIY851922 PZB851922:PZC851922 PPF851922:PPG851922 PFJ851922:PFK851922 OVN851922:OVO851922 OLR851922:OLS851922 OBV851922:OBW851922 NRZ851922:NSA851922 NID851922:NIE851922 MYH851922:MYI851922 MOL851922:MOM851922 MEP851922:MEQ851922 LUT851922:LUU851922 LKX851922:LKY851922 LBB851922:LBC851922 KRF851922:KRG851922 KHJ851922:KHK851922 JXN851922:JXO851922 JNR851922:JNS851922 JDV851922:JDW851922 ITZ851922:IUA851922 IKD851922:IKE851922 IAH851922:IAI851922 HQL851922:HQM851922 HGP851922:HGQ851922 GWT851922:GWU851922 GMX851922:GMY851922 GDB851922:GDC851922 FTF851922:FTG851922 FJJ851922:FJK851922 EZN851922:EZO851922 EPR851922:EPS851922 EFV851922:EFW851922 DVZ851922:DWA851922 DMD851922:DME851922 DCH851922:DCI851922 CSL851922:CSM851922 CIP851922:CIQ851922 BYT851922:BYU851922 BOX851922:BOY851922 BFB851922:BFC851922 AVF851922:AVG851922 ALJ851922:ALK851922 ABN851922:ABO851922 RR851922:RS851922 HV851922:HW851922 WUH786386:WUI786386 WKL786386:WKM786386 WAP786386:WAQ786386 VQT786386:VQU786386 VGX786386:VGY786386 UXB786386:UXC786386 UNF786386:UNG786386 UDJ786386:UDK786386 TTN786386:TTO786386 TJR786386:TJS786386 SZV786386:SZW786386 SPZ786386:SQA786386 SGD786386:SGE786386 RWH786386:RWI786386 RML786386:RMM786386 RCP786386:RCQ786386 QST786386:QSU786386 QIX786386:QIY786386 PZB786386:PZC786386 PPF786386:PPG786386 PFJ786386:PFK786386 OVN786386:OVO786386 OLR786386:OLS786386 OBV786386:OBW786386 NRZ786386:NSA786386 NID786386:NIE786386 MYH786386:MYI786386 MOL786386:MOM786386 MEP786386:MEQ786386 LUT786386:LUU786386 LKX786386:LKY786386 LBB786386:LBC786386 KRF786386:KRG786386 KHJ786386:KHK786386 JXN786386:JXO786386 JNR786386:JNS786386 JDV786386:JDW786386 ITZ786386:IUA786386 IKD786386:IKE786386 IAH786386:IAI786386 HQL786386:HQM786386 HGP786386:HGQ786386 GWT786386:GWU786386 GMX786386:GMY786386 GDB786386:GDC786386 FTF786386:FTG786386 FJJ786386:FJK786386 EZN786386:EZO786386 EPR786386:EPS786386 EFV786386:EFW786386 DVZ786386:DWA786386 DMD786386:DME786386 DCH786386:DCI786386 CSL786386:CSM786386 CIP786386:CIQ786386 BYT786386:BYU786386 BOX786386:BOY786386 BFB786386:BFC786386 AVF786386:AVG786386 ALJ786386:ALK786386 ABN786386:ABO786386 RR786386:RS786386 HV786386:HW786386 WUH720850:WUI720850 WKL720850:WKM720850 WAP720850:WAQ720850 VQT720850:VQU720850 VGX720850:VGY720850 UXB720850:UXC720850 UNF720850:UNG720850 UDJ720850:UDK720850 TTN720850:TTO720850 TJR720850:TJS720850 SZV720850:SZW720850 SPZ720850:SQA720850 SGD720850:SGE720850 RWH720850:RWI720850 RML720850:RMM720850 RCP720850:RCQ720850 QST720850:QSU720850 QIX720850:QIY720850 PZB720850:PZC720850 PPF720850:PPG720850 PFJ720850:PFK720850 OVN720850:OVO720850 OLR720850:OLS720850 OBV720850:OBW720850 NRZ720850:NSA720850 NID720850:NIE720850 MYH720850:MYI720850 MOL720850:MOM720850 MEP720850:MEQ720850 LUT720850:LUU720850 LKX720850:LKY720850 LBB720850:LBC720850 KRF720850:KRG720850 KHJ720850:KHK720850 JXN720850:JXO720850 JNR720850:JNS720850 JDV720850:JDW720850 ITZ720850:IUA720850 IKD720850:IKE720850 IAH720850:IAI720850 HQL720850:HQM720850 HGP720850:HGQ720850 GWT720850:GWU720850 GMX720850:GMY720850 GDB720850:GDC720850 FTF720850:FTG720850 FJJ720850:FJK720850 EZN720850:EZO720850 EPR720850:EPS720850 EFV720850:EFW720850 DVZ720850:DWA720850 DMD720850:DME720850 DCH720850:DCI720850 CSL720850:CSM720850 CIP720850:CIQ720850 BYT720850:BYU720850 BOX720850:BOY720850 BFB720850:BFC720850 AVF720850:AVG720850 ALJ720850:ALK720850 ABN720850:ABO720850 RR720850:RS720850 HV720850:HW720850 WUH655314:WUI655314 WKL655314:WKM655314 WAP655314:WAQ655314 VQT655314:VQU655314 VGX655314:VGY655314 UXB655314:UXC655314 UNF655314:UNG655314 UDJ655314:UDK655314 TTN655314:TTO655314 TJR655314:TJS655314 SZV655314:SZW655314 SPZ655314:SQA655314 SGD655314:SGE655314 RWH655314:RWI655314 RML655314:RMM655314 RCP655314:RCQ655314 QST655314:QSU655314 QIX655314:QIY655314 PZB655314:PZC655314 PPF655314:PPG655314 PFJ655314:PFK655314 OVN655314:OVO655314 OLR655314:OLS655314 OBV655314:OBW655314 NRZ655314:NSA655314 NID655314:NIE655314 MYH655314:MYI655314 MOL655314:MOM655314 MEP655314:MEQ655314 LUT655314:LUU655314 LKX655314:LKY655314 LBB655314:LBC655314 KRF655314:KRG655314 KHJ655314:KHK655314 JXN655314:JXO655314 JNR655314:JNS655314 JDV655314:JDW655314 ITZ655314:IUA655314 IKD655314:IKE655314 IAH655314:IAI655314 HQL655314:HQM655314 HGP655314:HGQ655314 GWT655314:GWU655314 GMX655314:GMY655314 GDB655314:GDC655314 FTF655314:FTG655314 FJJ655314:FJK655314 EZN655314:EZO655314 EPR655314:EPS655314 EFV655314:EFW655314 DVZ655314:DWA655314 DMD655314:DME655314 DCH655314:DCI655314 CSL655314:CSM655314 CIP655314:CIQ655314 BYT655314:BYU655314 BOX655314:BOY655314 BFB655314:BFC655314 AVF655314:AVG655314 ALJ655314:ALK655314 ABN655314:ABO655314 RR655314:RS655314 HV655314:HW655314 WUH589778:WUI589778 WKL589778:WKM589778 WAP589778:WAQ589778 VQT589778:VQU589778 VGX589778:VGY589778 UXB589778:UXC589778 UNF589778:UNG589778 UDJ589778:UDK589778 TTN589778:TTO589778 TJR589778:TJS589778 SZV589778:SZW589778 SPZ589778:SQA589778 SGD589778:SGE589778 RWH589778:RWI589778 RML589778:RMM589778 RCP589778:RCQ589778 QST589778:QSU589778 QIX589778:QIY589778 PZB589778:PZC589778 PPF589778:PPG589778 PFJ589778:PFK589778 OVN589778:OVO589778 OLR589778:OLS589778 OBV589778:OBW589778 NRZ589778:NSA589778 NID589778:NIE589778 MYH589778:MYI589778 MOL589778:MOM589778 MEP589778:MEQ589778 LUT589778:LUU589778 LKX589778:LKY589778 LBB589778:LBC589778 KRF589778:KRG589778 KHJ589778:KHK589778 JXN589778:JXO589778 JNR589778:JNS589778 JDV589778:JDW589778 ITZ589778:IUA589778 IKD589778:IKE589778 IAH589778:IAI589778 HQL589778:HQM589778 HGP589778:HGQ589778 GWT589778:GWU589778 GMX589778:GMY589778 GDB589778:GDC589778 FTF589778:FTG589778 FJJ589778:FJK589778 EZN589778:EZO589778 EPR589778:EPS589778 EFV589778:EFW589778 DVZ589778:DWA589778 DMD589778:DME589778 DCH589778:DCI589778 CSL589778:CSM589778 CIP589778:CIQ589778 BYT589778:BYU589778 BOX589778:BOY589778 BFB589778:BFC589778 AVF589778:AVG589778 ALJ589778:ALK589778 ABN589778:ABO589778 RR589778:RS589778 HV589778:HW589778 WUH524242:WUI524242 WKL524242:WKM524242 WAP524242:WAQ524242 VQT524242:VQU524242 VGX524242:VGY524242 UXB524242:UXC524242 UNF524242:UNG524242 UDJ524242:UDK524242 TTN524242:TTO524242 TJR524242:TJS524242 SZV524242:SZW524242 SPZ524242:SQA524242 SGD524242:SGE524242 RWH524242:RWI524242 RML524242:RMM524242 RCP524242:RCQ524242 QST524242:QSU524242 QIX524242:QIY524242 PZB524242:PZC524242 PPF524242:PPG524242 PFJ524242:PFK524242 OVN524242:OVO524242 OLR524242:OLS524242 OBV524242:OBW524242 NRZ524242:NSA524242 NID524242:NIE524242 MYH524242:MYI524242 MOL524242:MOM524242 MEP524242:MEQ524242 LUT524242:LUU524242 LKX524242:LKY524242 LBB524242:LBC524242 KRF524242:KRG524242 KHJ524242:KHK524242 JXN524242:JXO524242 JNR524242:JNS524242 JDV524242:JDW524242 ITZ524242:IUA524242 IKD524242:IKE524242 IAH524242:IAI524242 HQL524242:HQM524242 HGP524242:HGQ524242 GWT524242:GWU524242 GMX524242:GMY524242 GDB524242:GDC524242 FTF524242:FTG524242 FJJ524242:FJK524242 EZN524242:EZO524242 EPR524242:EPS524242 EFV524242:EFW524242 DVZ524242:DWA524242 DMD524242:DME524242 DCH524242:DCI524242 CSL524242:CSM524242 CIP524242:CIQ524242 BYT524242:BYU524242 BOX524242:BOY524242 BFB524242:BFC524242 AVF524242:AVG524242 ALJ524242:ALK524242 ABN524242:ABO524242 RR524242:RS524242 HV524242:HW524242 WUH458706:WUI458706 WKL458706:WKM458706 WAP458706:WAQ458706 VQT458706:VQU458706 VGX458706:VGY458706 UXB458706:UXC458706 UNF458706:UNG458706 UDJ458706:UDK458706 TTN458706:TTO458706 TJR458706:TJS458706 SZV458706:SZW458706 SPZ458706:SQA458706 SGD458706:SGE458706 RWH458706:RWI458706 RML458706:RMM458706 RCP458706:RCQ458706 QST458706:QSU458706 QIX458706:QIY458706 PZB458706:PZC458706 PPF458706:PPG458706 PFJ458706:PFK458706 OVN458706:OVO458706 OLR458706:OLS458706 OBV458706:OBW458706 NRZ458706:NSA458706 NID458706:NIE458706 MYH458706:MYI458706 MOL458706:MOM458706 MEP458706:MEQ458706 LUT458706:LUU458706 LKX458706:LKY458706 LBB458706:LBC458706 KRF458706:KRG458706 KHJ458706:KHK458706 JXN458706:JXO458706 JNR458706:JNS458706 JDV458706:JDW458706 ITZ458706:IUA458706 IKD458706:IKE458706 IAH458706:IAI458706 HQL458706:HQM458706 HGP458706:HGQ458706 GWT458706:GWU458706 GMX458706:GMY458706 GDB458706:GDC458706 FTF458706:FTG458706 FJJ458706:FJK458706 EZN458706:EZO458706 EPR458706:EPS458706 EFV458706:EFW458706 DVZ458706:DWA458706 DMD458706:DME458706 DCH458706:DCI458706 CSL458706:CSM458706 CIP458706:CIQ458706 BYT458706:BYU458706 BOX458706:BOY458706 BFB458706:BFC458706 AVF458706:AVG458706 ALJ458706:ALK458706 ABN458706:ABO458706 RR458706:RS458706 HV458706:HW458706 WUH393170:WUI393170 WKL393170:WKM393170 WAP393170:WAQ393170 VQT393170:VQU393170 VGX393170:VGY393170 UXB393170:UXC393170 UNF393170:UNG393170 UDJ393170:UDK393170 TTN393170:TTO393170 TJR393170:TJS393170 SZV393170:SZW393170 SPZ393170:SQA393170 SGD393170:SGE393170 RWH393170:RWI393170 RML393170:RMM393170 RCP393170:RCQ393170 QST393170:QSU393170 QIX393170:QIY393170 PZB393170:PZC393170 PPF393170:PPG393170 PFJ393170:PFK393170 OVN393170:OVO393170 OLR393170:OLS393170 OBV393170:OBW393170 NRZ393170:NSA393170 NID393170:NIE393170 MYH393170:MYI393170 MOL393170:MOM393170 MEP393170:MEQ393170 LUT393170:LUU393170 LKX393170:LKY393170 LBB393170:LBC393170 KRF393170:KRG393170 KHJ393170:KHK393170 JXN393170:JXO393170 JNR393170:JNS393170 JDV393170:JDW393170 ITZ393170:IUA393170 IKD393170:IKE393170 IAH393170:IAI393170 HQL393170:HQM393170 HGP393170:HGQ393170 GWT393170:GWU393170 GMX393170:GMY393170 GDB393170:GDC393170 FTF393170:FTG393170 FJJ393170:FJK393170 EZN393170:EZO393170 EPR393170:EPS393170 EFV393170:EFW393170 DVZ393170:DWA393170 DMD393170:DME393170 DCH393170:DCI393170 CSL393170:CSM393170 CIP393170:CIQ393170 BYT393170:BYU393170 BOX393170:BOY393170 BFB393170:BFC393170 AVF393170:AVG393170 ALJ393170:ALK393170 ABN393170:ABO393170 RR393170:RS393170 HV393170:HW393170 WUH327634:WUI327634 WKL327634:WKM327634 WAP327634:WAQ327634 VQT327634:VQU327634 VGX327634:VGY327634 UXB327634:UXC327634 UNF327634:UNG327634 UDJ327634:UDK327634 TTN327634:TTO327634 TJR327634:TJS327634 SZV327634:SZW327634 SPZ327634:SQA327634 SGD327634:SGE327634 RWH327634:RWI327634 RML327634:RMM327634 RCP327634:RCQ327634 QST327634:QSU327634 QIX327634:QIY327634 PZB327634:PZC327634 PPF327634:PPG327634 PFJ327634:PFK327634 OVN327634:OVO327634 OLR327634:OLS327634 OBV327634:OBW327634 NRZ327634:NSA327634 NID327634:NIE327634 MYH327634:MYI327634 MOL327634:MOM327634 MEP327634:MEQ327634 LUT327634:LUU327634 LKX327634:LKY327634 LBB327634:LBC327634 KRF327634:KRG327634 KHJ327634:KHK327634 JXN327634:JXO327634 JNR327634:JNS327634 JDV327634:JDW327634 ITZ327634:IUA327634 IKD327634:IKE327634 IAH327634:IAI327634 HQL327634:HQM327634 HGP327634:HGQ327634 GWT327634:GWU327634 GMX327634:GMY327634 GDB327634:GDC327634 FTF327634:FTG327634 FJJ327634:FJK327634 EZN327634:EZO327634 EPR327634:EPS327634 EFV327634:EFW327634 DVZ327634:DWA327634 DMD327634:DME327634 DCH327634:DCI327634 CSL327634:CSM327634 CIP327634:CIQ327634 BYT327634:BYU327634 BOX327634:BOY327634 BFB327634:BFC327634 AVF327634:AVG327634 ALJ327634:ALK327634 ABN327634:ABO327634 RR327634:RS327634 HV327634:HW327634 WUH262098:WUI262098 WKL262098:WKM262098 WAP262098:WAQ262098 VQT262098:VQU262098 VGX262098:VGY262098 UXB262098:UXC262098 UNF262098:UNG262098 UDJ262098:UDK262098 TTN262098:TTO262098 TJR262098:TJS262098 SZV262098:SZW262098 SPZ262098:SQA262098 SGD262098:SGE262098 RWH262098:RWI262098 RML262098:RMM262098 RCP262098:RCQ262098 QST262098:QSU262098 QIX262098:QIY262098 PZB262098:PZC262098 PPF262098:PPG262098 PFJ262098:PFK262098 OVN262098:OVO262098 OLR262098:OLS262098 OBV262098:OBW262098 NRZ262098:NSA262098 NID262098:NIE262098 MYH262098:MYI262098 MOL262098:MOM262098 MEP262098:MEQ262098 LUT262098:LUU262098 LKX262098:LKY262098 LBB262098:LBC262098 KRF262098:KRG262098 KHJ262098:KHK262098 JXN262098:JXO262098 JNR262098:JNS262098 JDV262098:JDW262098 ITZ262098:IUA262098 IKD262098:IKE262098 IAH262098:IAI262098 HQL262098:HQM262098 HGP262098:HGQ262098 GWT262098:GWU262098 GMX262098:GMY262098 GDB262098:GDC262098 FTF262098:FTG262098 FJJ262098:FJK262098 EZN262098:EZO262098 EPR262098:EPS262098 EFV262098:EFW262098 DVZ262098:DWA262098 DMD262098:DME262098 DCH262098:DCI262098 CSL262098:CSM262098 CIP262098:CIQ262098 BYT262098:BYU262098 BOX262098:BOY262098 BFB262098:BFC262098 AVF262098:AVG262098 ALJ262098:ALK262098 ABN262098:ABO262098 RR262098:RS262098 HV262098:HW262098 WUH196562:WUI196562 WKL196562:WKM196562 WAP196562:WAQ196562 VQT196562:VQU196562 VGX196562:VGY196562 UXB196562:UXC196562 UNF196562:UNG196562 UDJ196562:UDK196562 TTN196562:TTO196562 TJR196562:TJS196562 SZV196562:SZW196562 SPZ196562:SQA196562 SGD196562:SGE196562 RWH196562:RWI196562 RML196562:RMM196562 RCP196562:RCQ196562 QST196562:QSU196562 QIX196562:QIY196562 PZB196562:PZC196562 PPF196562:PPG196562 PFJ196562:PFK196562 OVN196562:OVO196562 OLR196562:OLS196562 OBV196562:OBW196562 NRZ196562:NSA196562 NID196562:NIE196562 MYH196562:MYI196562 MOL196562:MOM196562 MEP196562:MEQ196562 LUT196562:LUU196562 LKX196562:LKY196562 LBB196562:LBC196562 KRF196562:KRG196562 KHJ196562:KHK196562 JXN196562:JXO196562 JNR196562:JNS196562 JDV196562:JDW196562 ITZ196562:IUA196562 IKD196562:IKE196562 IAH196562:IAI196562 HQL196562:HQM196562 HGP196562:HGQ196562 GWT196562:GWU196562 GMX196562:GMY196562 GDB196562:GDC196562 FTF196562:FTG196562 FJJ196562:FJK196562 EZN196562:EZO196562 EPR196562:EPS196562 EFV196562:EFW196562 DVZ196562:DWA196562 DMD196562:DME196562 DCH196562:DCI196562 CSL196562:CSM196562 CIP196562:CIQ196562 BYT196562:BYU196562 BOX196562:BOY196562 BFB196562:BFC196562 AVF196562:AVG196562 ALJ196562:ALK196562 ABN196562:ABO196562 RR196562:RS196562 HV196562:HW196562 WUH131026:WUI131026 WKL131026:WKM131026 WAP131026:WAQ131026 VQT131026:VQU131026 VGX131026:VGY131026 UXB131026:UXC131026 UNF131026:UNG131026 UDJ131026:UDK131026 TTN131026:TTO131026 TJR131026:TJS131026 SZV131026:SZW131026 SPZ131026:SQA131026 SGD131026:SGE131026 RWH131026:RWI131026 RML131026:RMM131026 RCP131026:RCQ131026 QST131026:QSU131026 QIX131026:QIY131026 PZB131026:PZC131026 PPF131026:PPG131026 PFJ131026:PFK131026 OVN131026:OVO131026 OLR131026:OLS131026 OBV131026:OBW131026 NRZ131026:NSA131026 NID131026:NIE131026 MYH131026:MYI131026 MOL131026:MOM131026 MEP131026:MEQ131026 LUT131026:LUU131026 LKX131026:LKY131026 LBB131026:LBC131026 KRF131026:KRG131026 KHJ131026:KHK131026 JXN131026:JXO131026 JNR131026:JNS131026 JDV131026:JDW131026 ITZ131026:IUA131026 IKD131026:IKE131026 IAH131026:IAI131026 HQL131026:HQM131026 HGP131026:HGQ131026 GWT131026:GWU131026 GMX131026:GMY131026 GDB131026:GDC131026 FTF131026:FTG131026 FJJ131026:FJK131026 EZN131026:EZO131026 EPR131026:EPS131026 EFV131026:EFW131026 DVZ131026:DWA131026 DMD131026:DME131026 DCH131026:DCI131026 CSL131026:CSM131026 CIP131026:CIQ131026 BYT131026:BYU131026 BOX131026:BOY131026 BFB131026:BFC131026 AVF131026:AVG131026 ALJ131026:ALK131026 ABN131026:ABO131026 RR131026:RS131026 HV131026:HW131026 WUH65490:WUI65490 WKL65490:WKM65490 WAP65490:WAQ65490 VQT65490:VQU65490 VGX65490:VGY65490 UXB65490:UXC65490 UNF65490:UNG65490 UDJ65490:UDK65490 TTN65490:TTO65490 TJR65490:TJS65490 SZV65490:SZW65490 SPZ65490:SQA65490 SGD65490:SGE65490 RWH65490:RWI65490 RML65490:RMM65490 RCP65490:RCQ65490 QST65490:QSU65490 QIX65490:QIY65490 PZB65490:PZC65490 PPF65490:PPG65490 PFJ65490:PFK65490 OVN65490:OVO65490 OLR65490:OLS65490 OBV65490:OBW65490 NRZ65490:NSA65490 NID65490:NIE65490 MYH65490:MYI65490 MOL65490:MOM65490 MEP65490:MEQ65490 LUT65490:LUU65490 LKX65490:LKY65490 LBB65490:LBC65490 KRF65490:KRG65490 KHJ65490:KHK65490 JXN65490:JXO65490 JNR65490:JNS65490 JDV65490:JDW65490 ITZ65490:IUA65490 IKD65490:IKE65490 IAH65490:IAI65490 HQL65490:HQM65490 HGP65490:HGQ65490 GWT65490:GWU65490 GMX65490:GMY65490 GDB65490:GDC65490 FTF65490:FTG65490 FJJ65490:FJK65490 EZN65490:EZO65490 EPR65490:EPS65490 EFV65490:EFW65490 DVZ65490:DWA65490 DMD65490:DME65490 DCH65490:DCI65490 CSL65490:CSM65490 CIP65490:CIQ65490 BYT65490:BYU65490 BOX65490:BOY65490 BFB65490:BFC65490 AVF65490:AVG65490 ALJ65490:ALK65490 ABN65490:ABO65490 RR65490:RS65490 HV65490:HW65490 WUH11:WUI11 WKL11:WKM11 WAP11:WAQ11 VQT11:VQU11 VGX11:VGY11 UXB11:UXC11 UNF11:UNG11 UDJ11:UDK11 TTN11:TTO11 TJR11:TJS11 SZV11:SZW11 SPZ11:SQA11 SGD11:SGE11 RWH11:RWI11 RML11:RMM11 RCP11:RCQ11 QST11:QSU11 QIX11:QIY11 PZB11:PZC11 PPF11:PPG11 PFJ11:PFK11 OVN11:OVO11 OLR11:OLS11 OBV11:OBW11 NRZ11:NSA11 NID11:NIE11 MYH11:MYI11 MOL11:MOM11 MEP11:MEQ11 LUT11:LUU11 LKX11:LKY11 LBB11:LBC11 KRF11:KRG11 KHJ11:KHK11 JXN11:JXO11 JNR11:JNS11 JDV11:JDW11 ITZ11:IUA11 IKD11:IKE11 IAH11:IAI11 HQL11:HQM11 HGP11:HGQ11 GWT11:GWU11 GMX11:GMY11 GDB11:GDC11 FTF11:FTG11 FJJ11:FJK11 EZN11:EZO11 EPR11:EPS11 EFV11:EFW11 DVZ11:DWA11 DMD11:DME11 DCH11:DCI11 CSL11:CSM11 CIP11:CIQ11 BYT11:BYU11 BOX11:BOY11 BFB11:BFC11 AVF11:AVG11 ALJ11:ALK11 ABN11:ABO11 RR11:RS11 HV11:HW11 WUC983002:WUD983002 WKG983002:WKH983002 WAK983002:WAL983002 VQO983002:VQP983002 VGS983002:VGT983002 UWW983002:UWX983002 UNA983002:UNB983002 UDE983002:UDF983002 TTI983002:TTJ983002 TJM983002:TJN983002 SZQ983002:SZR983002 SPU983002:SPV983002 SFY983002:SFZ983002 RWC983002:RWD983002 RMG983002:RMH983002 RCK983002:RCL983002 QSO983002:QSP983002 QIS983002:QIT983002 PYW983002:PYX983002 PPA983002:PPB983002 PFE983002:PFF983002 OVI983002:OVJ983002 OLM983002:OLN983002 OBQ983002:OBR983002 NRU983002:NRV983002 NHY983002:NHZ983002 MYC983002:MYD983002 MOG983002:MOH983002 MEK983002:MEL983002 LUO983002:LUP983002 LKS983002:LKT983002 LAW983002:LAX983002 KRA983002:KRB983002 KHE983002:KHF983002 JXI983002:JXJ983002 JNM983002:JNN983002 JDQ983002:JDR983002 ITU983002:ITV983002 IJY983002:IJZ983002 IAC983002:IAD983002 HQG983002:HQH983002 HGK983002:HGL983002 GWO983002:GWP983002 GMS983002:GMT983002 GCW983002:GCX983002 FTA983002:FTB983002 FJE983002:FJF983002 EZI983002:EZJ983002 EPM983002:EPN983002 EFQ983002:EFR983002 DVU983002:DVV983002 DLY983002:DLZ983002 DCC983002:DCD983002 CSG983002:CSH983002 CIK983002:CIL983002 BYO983002:BYP983002 BOS983002:BOT983002 BEW983002:BEX983002 AVA983002:AVB983002 ALE983002:ALF983002 ABI983002:ABJ983002 RM983002:RN983002 HQ983002:HR983002 WUC917466:WUD917466 WKG917466:WKH917466 WAK917466:WAL917466 VQO917466:VQP917466 VGS917466:VGT917466 UWW917466:UWX917466 UNA917466:UNB917466 UDE917466:UDF917466 TTI917466:TTJ917466 TJM917466:TJN917466 SZQ917466:SZR917466 SPU917466:SPV917466 SFY917466:SFZ917466 RWC917466:RWD917466 RMG917466:RMH917466 RCK917466:RCL917466 QSO917466:QSP917466 QIS917466:QIT917466 PYW917466:PYX917466 PPA917466:PPB917466 PFE917466:PFF917466 OVI917466:OVJ917466 OLM917466:OLN917466 OBQ917466:OBR917466 NRU917466:NRV917466 NHY917466:NHZ917466 MYC917466:MYD917466 MOG917466:MOH917466 MEK917466:MEL917466 LUO917466:LUP917466 LKS917466:LKT917466 LAW917466:LAX917466 KRA917466:KRB917466 KHE917466:KHF917466 JXI917466:JXJ917466 JNM917466:JNN917466 JDQ917466:JDR917466 ITU917466:ITV917466 IJY917466:IJZ917466 IAC917466:IAD917466 HQG917466:HQH917466 HGK917466:HGL917466 GWO917466:GWP917466 GMS917466:GMT917466 GCW917466:GCX917466 FTA917466:FTB917466 FJE917466:FJF917466 EZI917466:EZJ917466 EPM917466:EPN917466 EFQ917466:EFR917466 DVU917466:DVV917466 DLY917466:DLZ917466 DCC917466:DCD917466 CSG917466:CSH917466 CIK917466:CIL917466 BYO917466:BYP917466 BOS917466:BOT917466 BEW917466:BEX917466 AVA917466:AVB917466 ALE917466:ALF917466 ABI917466:ABJ917466 RM917466:RN917466 HQ917466:HR917466 WUC851930:WUD851930 WKG851930:WKH851930 WAK851930:WAL851930 VQO851930:VQP851930 VGS851930:VGT851930 UWW851930:UWX851930 UNA851930:UNB851930 UDE851930:UDF851930 TTI851930:TTJ851930 TJM851930:TJN851930 SZQ851930:SZR851930 SPU851930:SPV851930 SFY851930:SFZ851930 RWC851930:RWD851930 RMG851930:RMH851930 RCK851930:RCL851930 QSO851930:QSP851930 QIS851930:QIT851930 PYW851930:PYX851930 PPA851930:PPB851930 PFE851930:PFF851930 OVI851930:OVJ851930 OLM851930:OLN851930 OBQ851930:OBR851930 NRU851930:NRV851930 NHY851930:NHZ851930 MYC851930:MYD851930 MOG851930:MOH851930 MEK851930:MEL851930 LUO851930:LUP851930 LKS851930:LKT851930 LAW851930:LAX851930 KRA851930:KRB851930 KHE851930:KHF851930 JXI851930:JXJ851930 JNM851930:JNN851930 JDQ851930:JDR851930 ITU851930:ITV851930 IJY851930:IJZ851930 IAC851930:IAD851930 HQG851930:HQH851930 HGK851930:HGL851930 GWO851930:GWP851930 GMS851930:GMT851930 GCW851930:GCX851930 FTA851930:FTB851930 FJE851930:FJF851930 EZI851930:EZJ851930 EPM851930:EPN851930 EFQ851930:EFR851930 DVU851930:DVV851930 DLY851930:DLZ851930 DCC851930:DCD851930 CSG851930:CSH851930 CIK851930:CIL851930 BYO851930:BYP851930 BOS851930:BOT851930 BEW851930:BEX851930 AVA851930:AVB851930 ALE851930:ALF851930 ABI851930:ABJ851930 RM851930:RN851930 HQ851930:HR851930 WUC786394:WUD786394 WKG786394:WKH786394 WAK786394:WAL786394 VQO786394:VQP786394 VGS786394:VGT786394 UWW786394:UWX786394 UNA786394:UNB786394 UDE786394:UDF786394 TTI786394:TTJ786394 TJM786394:TJN786394 SZQ786394:SZR786394 SPU786394:SPV786394 SFY786394:SFZ786394 RWC786394:RWD786394 RMG786394:RMH786394 RCK786394:RCL786394 QSO786394:QSP786394 QIS786394:QIT786394 PYW786394:PYX786394 PPA786394:PPB786394 PFE786394:PFF786394 OVI786394:OVJ786394 OLM786394:OLN786394 OBQ786394:OBR786394 NRU786394:NRV786394 NHY786394:NHZ786394 MYC786394:MYD786394 MOG786394:MOH786394 MEK786394:MEL786394 LUO786394:LUP786394 LKS786394:LKT786394 LAW786394:LAX786394 KRA786394:KRB786394 KHE786394:KHF786394 JXI786394:JXJ786394 JNM786394:JNN786394 JDQ786394:JDR786394 ITU786394:ITV786394 IJY786394:IJZ786394 IAC786394:IAD786394 HQG786394:HQH786394 HGK786394:HGL786394 GWO786394:GWP786394 GMS786394:GMT786394 GCW786394:GCX786394 FTA786394:FTB786394 FJE786394:FJF786394 EZI786394:EZJ786394 EPM786394:EPN786394 EFQ786394:EFR786394 DVU786394:DVV786394 DLY786394:DLZ786394 DCC786394:DCD786394 CSG786394:CSH786394 CIK786394:CIL786394 BYO786394:BYP786394 BOS786394:BOT786394 BEW786394:BEX786394 AVA786394:AVB786394 ALE786394:ALF786394 ABI786394:ABJ786394 RM786394:RN786394 HQ786394:HR786394 WUC720858:WUD720858 WKG720858:WKH720858 WAK720858:WAL720858 VQO720858:VQP720858 VGS720858:VGT720858 UWW720858:UWX720858 UNA720858:UNB720858 UDE720858:UDF720858 TTI720858:TTJ720858 TJM720858:TJN720858 SZQ720858:SZR720858 SPU720858:SPV720858 SFY720858:SFZ720858 RWC720858:RWD720858 RMG720858:RMH720858 RCK720858:RCL720858 QSO720858:QSP720858 QIS720858:QIT720858 PYW720858:PYX720858 PPA720858:PPB720858 PFE720858:PFF720858 OVI720858:OVJ720858 OLM720858:OLN720858 OBQ720858:OBR720858 NRU720858:NRV720858 NHY720858:NHZ720858 MYC720858:MYD720858 MOG720858:MOH720858 MEK720858:MEL720858 LUO720858:LUP720858 LKS720858:LKT720858 LAW720858:LAX720858 KRA720858:KRB720858 KHE720858:KHF720858 JXI720858:JXJ720858 JNM720858:JNN720858 JDQ720858:JDR720858 ITU720858:ITV720858 IJY720858:IJZ720858 IAC720858:IAD720858 HQG720858:HQH720858 HGK720858:HGL720858 GWO720858:GWP720858 GMS720858:GMT720858 GCW720858:GCX720858 FTA720858:FTB720858 FJE720858:FJF720858 EZI720858:EZJ720858 EPM720858:EPN720858 EFQ720858:EFR720858 DVU720858:DVV720858 DLY720858:DLZ720858 DCC720858:DCD720858 CSG720858:CSH720858 CIK720858:CIL720858 BYO720858:BYP720858 BOS720858:BOT720858 BEW720858:BEX720858 AVA720858:AVB720858 ALE720858:ALF720858 ABI720858:ABJ720858 RM720858:RN720858 HQ720858:HR720858 WUC655322:WUD655322 WKG655322:WKH655322 WAK655322:WAL655322 VQO655322:VQP655322 VGS655322:VGT655322 UWW655322:UWX655322 UNA655322:UNB655322 UDE655322:UDF655322 TTI655322:TTJ655322 TJM655322:TJN655322 SZQ655322:SZR655322 SPU655322:SPV655322 SFY655322:SFZ655322 RWC655322:RWD655322 RMG655322:RMH655322 RCK655322:RCL655322 QSO655322:QSP655322 QIS655322:QIT655322 PYW655322:PYX655322 PPA655322:PPB655322 PFE655322:PFF655322 OVI655322:OVJ655322 OLM655322:OLN655322 OBQ655322:OBR655322 NRU655322:NRV655322 NHY655322:NHZ655322 MYC655322:MYD655322 MOG655322:MOH655322 MEK655322:MEL655322 LUO655322:LUP655322 LKS655322:LKT655322 LAW655322:LAX655322 KRA655322:KRB655322 KHE655322:KHF655322 JXI655322:JXJ655322 JNM655322:JNN655322 JDQ655322:JDR655322 ITU655322:ITV655322 IJY655322:IJZ655322 IAC655322:IAD655322 HQG655322:HQH655322 HGK655322:HGL655322 GWO655322:GWP655322 GMS655322:GMT655322 GCW655322:GCX655322 FTA655322:FTB655322 FJE655322:FJF655322 EZI655322:EZJ655322 EPM655322:EPN655322 EFQ655322:EFR655322 DVU655322:DVV655322 DLY655322:DLZ655322 DCC655322:DCD655322 CSG655322:CSH655322 CIK655322:CIL655322 BYO655322:BYP655322 BOS655322:BOT655322 BEW655322:BEX655322 AVA655322:AVB655322 ALE655322:ALF655322 ABI655322:ABJ655322 RM655322:RN655322 HQ655322:HR655322 WUC589786:WUD589786 WKG589786:WKH589786 WAK589786:WAL589786 VQO589786:VQP589786 VGS589786:VGT589786 UWW589786:UWX589786 UNA589786:UNB589786 UDE589786:UDF589786 TTI589786:TTJ589786 TJM589786:TJN589786 SZQ589786:SZR589786 SPU589786:SPV589786 SFY589786:SFZ589786 RWC589786:RWD589786 RMG589786:RMH589786 RCK589786:RCL589786 QSO589786:QSP589786 QIS589786:QIT589786 PYW589786:PYX589786 PPA589786:PPB589786 PFE589786:PFF589786 OVI589786:OVJ589786 OLM589786:OLN589786 OBQ589786:OBR589786 NRU589786:NRV589786 NHY589786:NHZ589786 MYC589786:MYD589786 MOG589786:MOH589786 MEK589786:MEL589786 LUO589786:LUP589786 LKS589786:LKT589786 LAW589786:LAX589786 KRA589786:KRB589786 KHE589786:KHF589786 JXI589786:JXJ589786 JNM589786:JNN589786 JDQ589786:JDR589786 ITU589786:ITV589786 IJY589786:IJZ589786 IAC589786:IAD589786 HQG589786:HQH589786 HGK589786:HGL589786 GWO589786:GWP589786 GMS589786:GMT589786 GCW589786:GCX589786 FTA589786:FTB589786 FJE589786:FJF589786 EZI589786:EZJ589786 EPM589786:EPN589786 EFQ589786:EFR589786 DVU589786:DVV589786 DLY589786:DLZ589786 DCC589786:DCD589786 CSG589786:CSH589786 CIK589786:CIL589786 BYO589786:BYP589786 BOS589786:BOT589786 BEW589786:BEX589786 AVA589786:AVB589786 ALE589786:ALF589786 ABI589786:ABJ589786 RM589786:RN589786 HQ589786:HR589786 WUC524250:WUD524250 WKG524250:WKH524250 WAK524250:WAL524250 VQO524250:VQP524250 VGS524250:VGT524250 UWW524250:UWX524250 UNA524250:UNB524250 UDE524250:UDF524250 TTI524250:TTJ524250 TJM524250:TJN524250 SZQ524250:SZR524250 SPU524250:SPV524250 SFY524250:SFZ524250 RWC524250:RWD524250 RMG524250:RMH524250 RCK524250:RCL524250 QSO524250:QSP524250 QIS524250:QIT524250 PYW524250:PYX524250 PPA524250:PPB524250 PFE524250:PFF524250 OVI524250:OVJ524250 OLM524250:OLN524250 OBQ524250:OBR524250 NRU524250:NRV524250 NHY524250:NHZ524250 MYC524250:MYD524250 MOG524250:MOH524250 MEK524250:MEL524250 LUO524250:LUP524250 LKS524250:LKT524250 LAW524250:LAX524250 KRA524250:KRB524250 KHE524250:KHF524250 JXI524250:JXJ524250 JNM524250:JNN524250 JDQ524250:JDR524250 ITU524250:ITV524250 IJY524250:IJZ524250 IAC524250:IAD524250 HQG524250:HQH524250 HGK524250:HGL524250 GWO524250:GWP524250 GMS524250:GMT524250 GCW524250:GCX524250 FTA524250:FTB524250 FJE524250:FJF524250 EZI524250:EZJ524250 EPM524250:EPN524250 EFQ524250:EFR524250 DVU524250:DVV524250 DLY524250:DLZ524250 DCC524250:DCD524250 CSG524250:CSH524250 CIK524250:CIL524250 BYO524250:BYP524250 BOS524250:BOT524250 BEW524250:BEX524250 AVA524250:AVB524250 ALE524250:ALF524250 ABI524250:ABJ524250 RM524250:RN524250 HQ524250:HR524250 WUC458714:WUD458714 WKG458714:WKH458714 WAK458714:WAL458714 VQO458714:VQP458714 VGS458714:VGT458714 UWW458714:UWX458714 UNA458714:UNB458714 UDE458714:UDF458714 TTI458714:TTJ458714 TJM458714:TJN458714 SZQ458714:SZR458714 SPU458714:SPV458714 SFY458714:SFZ458714 RWC458714:RWD458714 RMG458714:RMH458714 RCK458714:RCL458714 QSO458714:QSP458714 QIS458714:QIT458714 PYW458714:PYX458714 PPA458714:PPB458714 PFE458714:PFF458714 OVI458714:OVJ458714 OLM458714:OLN458714 OBQ458714:OBR458714 NRU458714:NRV458714 NHY458714:NHZ458714 MYC458714:MYD458714 MOG458714:MOH458714 MEK458714:MEL458714 LUO458714:LUP458714 LKS458714:LKT458714 LAW458714:LAX458714 KRA458714:KRB458714 KHE458714:KHF458714 JXI458714:JXJ458714 JNM458714:JNN458714 JDQ458714:JDR458714 ITU458714:ITV458714 IJY458714:IJZ458714 IAC458714:IAD458714 HQG458714:HQH458714 HGK458714:HGL458714 GWO458714:GWP458714 GMS458714:GMT458714 GCW458714:GCX458714 FTA458714:FTB458714 FJE458714:FJF458714 EZI458714:EZJ458714 EPM458714:EPN458714 EFQ458714:EFR458714 DVU458714:DVV458714 DLY458714:DLZ458714 DCC458714:DCD458714 CSG458714:CSH458714 CIK458714:CIL458714 BYO458714:BYP458714 BOS458714:BOT458714 BEW458714:BEX458714 AVA458714:AVB458714 ALE458714:ALF458714 ABI458714:ABJ458714 RM458714:RN458714 HQ458714:HR458714 WUC393178:WUD393178 WKG393178:WKH393178 WAK393178:WAL393178 VQO393178:VQP393178 VGS393178:VGT393178 UWW393178:UWX393178 UNA393178:UNB393178 UDE393178:UDF393178 TTI393178:TTJ393178 TJM393178:TJN393178 SZQ393178:SZR393178 SPU393178:SPV393178 SFY393178:SFZ393178 RWC393178:RWD393178 RMG393178:RMH393178 RCK393178:RCL393178 QSO393178:QSP393178 QIS393178:QIT393178 PYW393178:PYX393178 PPA393178:PPB393178 PFE393178:PFF393178 OVI393178:OVJ393178 OLM393178:OLN393178 OBQ393178:OBR393178 NRU393178:NRV393178 NHY393178:NHZ393178 MYC393178:MYD393178 MOG393178:MOH393178 MEK393178:MEL393178 LUO393178:LUP393178 LKS393178:LKT393178 LAW393178:LAX393178 KRA393178:KRB393178 KHE393178:KHF393178 JXI393178:JXJ393178 JNM393178:JNN393178 JDQ393178:JDR393178 ITU393178:ITV393178 IJY393178:IJZ393178 IAC393178:IAD393178 HQG393178:HQH393178 HGK393178:HGL393178 GWO393178:GWP393178 GMS393178:GMT393178 GCW393178:GCX393178 FTA393178:FTB393178 FJE393178:FJF393178 EZI393178:EZJ393178 EPM393178:EPN393178 EFQ393178:EFR393178 DVU393178:DVV393178 DLY393178:DLZ393178 DCC393178:DCD393178 CSG393178:CSH393178 CIK393178:CIL393178 BYO393178:BYP393178 BOS393178:BOT393178 BEW393178:BEX393178 AVA393178:AVB393178 ALE393178:ALF393178 ABI393178:ABJ393178 RM393178:RN393178 HQ393178:HR393178 WUC327642:WUD327642 WKG327642:WKH327642 WAK327642:WAL327642 VQO327642:VQP327642 VGS327642:VGT327642 UWW327642:UWX327642 UNA327642:UNB327642 UDE327642:UDF327642 TTI327642:TTJ327642 TJM327642:TJN327642 SZQ327642:SZR327642 SPU327642:SPV327642 SFY327642:SFZ327642 RWC327642:RWD327642 RMG327642:RMH327642 RCK327642:RCL327642 QSO327642:QSP327642 QIS327642:QIT327642 PYW327642:PYX327642 PPA327642:PPB327642 PFE327642:PFF327642 OVI327642:OVJ327642 OLM327642:OLN327642 OBQ327642:OBR327642 NRU327642:NRV327642 NHY327642:NHZ327642 MYC327642:MYD327642 MOG327642:MOH327642 MEK327642:MEL327642 LUO327642:LUP327642 LKS327642:LKT327642 LAW327642:LAX327642 KRA327642:KRB327642 KHE327642:KHF327642 JXI327642:JXJ327642 JNM327642:JNN327642 JDQ327642:JDR327642 ITU327642:ITV327642 IJY327642:IJZ327642 IAC327642:IAD327642 HQG327642:HQH327642 HGK327642:HGL327642 GWO327642:GWP327642 GMS327642:GMT327642 GCW327642:GCX327642 FTA327642:FTB327642 FJE327642:FJF327642 EZI327642:EZJ327642 EPM327642:EPN327642 EFQ327642:EFR327642 DVU327642:DVV327642 DLY327642:DLZ327642 DCC327642:DCD327642 CSG327642:CSH327642 CIK327642:CIL327642 BYO327642:BYP327642 BOS327642:BOT327642 BEW327642:BEX327642 AVA327642:AVB327642 ALE327642:ALF327642 ABI327642:ABJ327642 RM327642:RN327642 HQ327642:HR327642 WUC262106:WUD262106 WKG262106:WKH262106 WAK262106:WAL262106 VQO262106:VQP262106 VGS262106:VGT262106 UWW262106:UWX262106 UNA262106:UNB262106 UDE262106:UDF262106 TTI262106:TTJ262106 TJM262106:TJN262106 SZQ262106:SZR262106 SPU262106:SPV262106 SFY262106:SFZ262106 RWC262106:RWD262106 RMG262106:RMH262106 RCK262106:RCL262106 QSO262106:QSP262106 QIS262106:QIT262106 PYW262106:PYX262106 PPA262106:PPB262106 PFE262106:PFF262106 OVI262106:OVJ262106 OLM262106:OLN262106 OBQ262106:OBR262106 NRU262106:NRV262106 NHY262106:NHZ262106 MYC262106:MYD262106 MOG262106:MOH262106 MEK262106:MEL262106 LUO262106:LUP262106 LKS262106:LKT262106 LAW262106:LAX262106 KRA262106:KRB262106 KHE262106:KHF262106 JXI262106:JXJ262106 JNM262106:JNN262106 JDQ262106:JDR262106 ITU262106:ITV262106 IJY262106:IJZ262106 IAC262106:IAD262106 HQG262106:HQH262106 HGK262106:HGL262106 GWO262106:GWP262106 GMS262106:GMT262106 GCW262106:GCX262106 FTA262106:FTB262106 FJE262106:FJF262106 EZI262106:EZJ262106 EPM262106:EPN262106 EFQ262106:EFR262106 DVU262106:DVV262106 DLY262106:DLZ262106 DCC262106:DCD262106 CSG262106:CSH262106 CIK262106:CIL262106 BYO262106:BYP262106 BOS262106:BOT262106 BEW262106:BEX262106 AVA262106:AVB262106 ALE262106:ALF262106 ABI262106:ABJ262106 RM262106:RN262106 HQ262106:HR262106 WUC196570:WUD196570 WKG196570:WKH196570 WAK196570:WAL196570 VQO196570:VQP196570 VGS196570:VGT196570 UWW196570:UWX196570 UNA196570:UNB196570 UDE196570:UDF196570 TTI196570:TTJ196570 TJM196570:TJN196570 SZQ196570:SZR196570 SPU196570:SPV196570 SFY196570:SFZ196570 RWC196570:RWD196570 RMG196570:RMH196570 RCK196570:RCL196570 QSO196570:QSP196570 QIS196570:QIT196570 PYW196570:PYX196570 PPA196570:PPB196570 PFE196570:PFF196570 OVI196570:OVJ196570 OLM196570:OLN196570 OBQ196570:OBR196570 NRU196570:NRV196570 NHY196570:NHZ196570 MYC196570:MYD196570 MOG196570:MOH196570 MEK196570:MEL196570 LUO196570:LUP196570 LKS196570:LKT196570 LAW196570:LAX196570 KRA196570:KRB196570 KHE196570:KHF196570 JXI196570:JXJ196570 JNM196570:JNN196570 JDQ196570:JDR196570 ITU196570:ITV196570 IJY196570:IJZ196570 IAC196570:IAD196570 HQG196570:HQH196570 HGK196570:HGL196570 GWO196570:GWP196570 GMS196570:GMT196570 GCW196570:GCX196570 FTA196570:FTB196570 FJE196570:FJF196570 EZI196570:EZJ196570 EPM196570:EPN196570 EFQ196570:EFR196570 DVU196570:DVV196570 DLY196570:DLZ196570 DCC196570:DCD196570 CSG196570:CSH196570 CIK196570:CIL196570 BYO196570:BYP196570 BOS196570:BOT196570 BEW196570:BEX196570 AVA196570:AVB196570 ALE196570:ALF196570 ABI196570:ABJ196570 RM196570:RN196570 HQ196570:HR196570 WUC131034:WUD131034 WKG131034:WKH131034 WAK131034:WAL131034 VQO131034:VQP131034 VGS131034:VGT131034 UWW131034:UWX131034 UNA131034:UNB131034 UDE131034:UDF131034 TTI131034:TTJ131034 TJM131034:TJN131034 SZQ131034:SZR131034 SPU131034:SPV131034 SFY131034:SFZ131034 RWC131034:RWD131034 RMG131034:RMH131034 RCK131034:RCL131034 QSO131034:QSP131034 QIS131034:QIT131034 PYW131034:PYX131034 PPA131034:PPB131034 PFE131034:PFF131034 OVI131034:OVJ131034 OLM131034:OLN131034 OBQ131034:OBR131034 NRU131034:NRV131034 NHY131034:NHZ131034 MYC131034:MYD131034 MOG131034:MOH131034 MEK131034:MEL131034 LUO131034:LUP131034 LKS131034:LKT131034 LAW131034:LAX131034 KRA131034:KRB131034 KHE131034:KHF131034 JXI131034:JXJ131034 JNM131034:JNN131034 JDQ131034:JDR131034 ITU131034:ITV131034 IJY131034:IJZ131034 IAC131034:IAD131034 HQG131034:HQH131034 HGK131034:HGL131034 GWO131034:GWP131034 GMS131034:GMT131034 GCW131034:GCX131034 FTA131034:FTB131034 FJE131034:FJF131034 EZI131034:EZJ131034 EPM131034:EPN131034 EFQ131034:EFR131034 DVU131034:DVV131034 DLY131034:DLZ131034 DCC131034:DCD131034 CSG131034:CSH131034 CIK131034:CIL131034 BYO131034:BYP131034 BOS131034:BOT131034 BEW131034:BEX131034 AVA131034:AVB131034 ALE131034:ALF131034 ABI131034:ABJ131034 RM131034:RN131034 HQ131034:HR131034 WUC65498:WUD65498 WKG65498:WKH65498 WAK65498:WAL65498 VQO65498:VQP65498 VGS65498:VGT65498 UWW65498:UWX65498 UNA65498:UNB65498 UDE65498:UDF65498 TTI65498:TTJ65498 TJM65498:TJN65498 SZQ65498:SZR65498 SPU65498:SPV65498 SFY65498:SFZ65498 RWC65498:RWD65498 RMG65498:RMH65498 RCK65498:RCL65498 QSO65498:QSP65498 QIS65498:QIT65498 PYW65498:PYX65498 PPA65498:PPB65498 PFE65498:PFF65498 OVI65498:OVJ65498 OLM65498:OLN65498 OBQ65498:OBR65498 NRU65498:NRV65498 NHY65498:NHZ65498 MYC65498:MYD65498 MOG65498:MOH65498 MEK65498:MEL65498 LUO65498:LUP65498 LKS65498:LKT65498 LAW65498:LAX65498 KRA65498:KRB65498 KHE65498:KHF65498 JXI65498:JXJ65498 JNM65498:JNN65498 JDQ65498:JDR65498 ITU65498:ITV65498 IJY65498:IJZ65498 IAC65498:IAD65498 HQG65498:HQH65498 HGK65498:HGL65498 GWO65498:GWP65498 GMS65498:GMT65498 GCW65498:GCX65498 FTA65498:FTB65498 FJE65498:FJF65498 EZI65498:EZJ65498 EPM65498:EPN65498 EFQ65498:EFR65498 DVU65498:DVV65498 DLY65498:DLZ65498 DCC65498:DCD65498 CSG65498:CSH65498 CIK65498:CIL65498 BYO65498:BYP65498 BOS65498:BOT65498 BEW65498:BEX65498 AVA65498:AVB65498 ALE65498:ALF65498 ABI65498:ABJ65498 RM65498:RN65498 HQ65498:HR65498 WUC983004:WUD983004 WKG983004:WKH983004 WAK983004:WAL983004 VQO983004:VQP983004 VGS983004:VGT983004 UWW983004:UWX983004 UNA983004:UNB983004 UDE983004:UDF983004 TTI983004:TTJ983004 TJM983004:TJN983004 SZQ983004:SZR983004 SPU983004:SPV983004 SFY983004:SFZ983004 RWC983004:RWD983004 RMG983004:RMH983004 RCK983004:RCL983004 QSO983004:QSP983004 QIS983004:QIT983004 PYW983004:PYX983004 PPA983004:PPB983004 PFE983004:PFF983004 OVI983004:OVJ983004 OLM983004:OLN983004 OBQ983004:OBR983004 NRU983004:NRV983004 NHY983004:NHZ983004 MYC983004:MYD983004 MOG983004:MOH983004 MEK983004:MEL983004 LUO983004:LUP983004 LKS983004:LKT983004 LAW983004:LAX983004 KRA983004:KRB983004 KHE983004:KHF983004 JXI983004:JXJ983004 JNM983004:JNN983004 JDQ983004:JDR983004 ITU983004:ITV983004 IJY983004:IJZ983004 IAC983004:IAD983004 HQG983004:HQH983004 HGK983004:HGL983004 GWO983004:GWP983004 GMS983004:GMT983004 GCW983004:GCX983004 FTA983004:FTB983004 FJE983004:FJF983004 EZI983004:EZJ983004 EPM983004:EPN983004 EFQ983004:EFR983004 DVU983004:DVV983004 DLY983004:DLZ983004 DCC983004:DCD983004 CSG983004:CSH983004 CIK983004:CIL983004 BYO983004:BYP983004 BOS983004:BOT983004 BEW983004:BEX983004 AVA983004:AVB983004 ALE983004:ALF983004 ABI983004:ABJ983004 RM983004:RN983004 HQ983004:HR983004 WUC917468:WUD917468 WKG917468:WKH917468 WAK917468:WAL917468 VQO917468:VQP917468 VGS917468:VGT917468 UWW917468:UWX917468 UNA917468:UNB917468 UDE917468:UDF917468 TTI917468:TTJ917468 TJM917468:TJN917468 SZQ917468:SZR917468 SPU917468:SPV917468 SFY917468:SFZ917468 RWC917468:RWD917468 RMG917468:RMH917468 RCK917468:RCL917468 QSO917468:QSP917468 QIS917468:QIT917468 PYW917468:PYX917468 PPA917468:PPB917468 PFE917468:PFF917468 OVI917468:OVJ917468 OLM917468:OLN917468 OBQ917468:OBR917468 NRU917468:NRV917468 NHY917468:NHZ917468 MYC917468:MYD917468 MOG917468:MOH917468 MEK917468:MEL917468 LUO917468:LUP917468 LKS917468:LKT917468 LAW917468:LAX917468 KRA917468:KRB917468 KHE917468:KHF917468 JXI917468:JXJ917468 JNM917468:JNN917468 JDQ917468:JDR917468 ITU917468:ITV917468 IJY917468:IJZ917468 IAC917468:IAD917468 HQG917468:HQH917468 HGK917468:HGL917468 GWO917468:GWP917468 GMS917468:GMT917468 GCW917468:GCX917468 FTA917468:FTB917468 FJE917468:FJF917468 EZI917468:EZJ917468 EPM917468:EPN917468 EFQ917468:EFR917468 DVU917468:DVV917468 DLY917468:DLZ917468 DCC917468:DCD917468 CSG917468:CSH917468 CIK917468:CIL917468 BYO917468:BYP917468 BOS917468:BOT917468 BEW917468:BEX917468 AVA917468:AVB917468 ALE917468:ALF917468 ABI917468:ABJ917468 RM917468:RN917468 HQ917468:HR917468 WUC851932:WUD851932 WKG851932:WKH851932 WAK851932:WAL851932 VQO851932:VQP851932 VGS851932:VGT851932 UWW851932:UWX851932 UNA851932:UNB851932 UDE851932:UDF851932 TTI851932:TTJ851932 TJM851932:TJN851932 SZQ851932:SZR851932 SPU851932:SPV851932 SFY851932:SFZ851932 RWC851932:RWD851932 RMG851932:RMH851932 RCK851932:RCL851932 QSO851932:QSP851932 QIS851932:QIT851932 PYW851932:PYX851932 PPA851932:PPB851932 PFE851932:PFF851932 OVI851932:OVJ851932 OLM851932:OLN851932 OBQ851932:OBR851932 NRU851932:NRV851932 NHY851932:NHZ851932 MYC851932:MYD851932 MOG851932:MOH851932 MEK851932:MEL851932 LUO851932:LUP851932 LKS851932:LKT851932 LAW851932:LAX851932 KRA851932:KRB851932 KHE851932:KHF851932 JXI851932:JXJ851932 JNM851932:JNN851932 JDQ851932:JDR851932 ITU851932:ITV851932 IJY851932:IJZ851932 IAC851932:IAD851932 HQG851932:HQH851932 HGK851932:HGL851932 GWO851932:GWP851932 GMS851932:GMT851932 GCW851932:GCX851932 FTA851932:FTB851932 FJE851932:FJF851932 EZI851932:EZJ851932 EPM851932:EPN851932 EFQ851932:EFR851932 DVU851932:DVV851932 DLY851932:DLZ851932 DCC851932:DCD851932 CSG851932:CSH851932 CIK851932:CIL851932 BYO851932:BYP851932 BOS851932:BOT851932 BEW851932:BEX851932 AVA851932:AVB851932 ALE851932:ALF851932 ABI851932:ABJ851932 RM851932:RN851932 HQ851932:HR851932 WUC786396:WUD786396 WKG786396:WKH786396 WAK786396:WAL786396 VQO786396:VQP786396 VGS786396:VGT786396 UWW786396:UWX786396 UNA786396:UNB786396 UDE786396:UDF786396 TTI786396:TTJ786396 TJM786396:TJN786396 SZQ786396:SZR786396 SPU786396:SPV786396 SFY786396:SFZ786396 RWC786396:RWD786396 RMG786396:RMH786396 RCK786396:RCL786396 QSO786396:QSP786396 QIS786396:QIT786396 PYW786396:PYX786396 PPA786396:PPB786396 PFE786396:PFF786396 OVI786396:OVJ786396 OLM786396:OLN786396 OBQ786396:OBR786396 NRU786396:NRV786396 NHY786396:NHZ786396 MYC786396:MYD786396 MOG786396:MOH786396 MEK786396:MEL786396 LUO786396:LUP786396 LKS786396:LKT786396 LAW786396:LAX786396 KRA786396:KRB786396 KHE786396:KHF786396 JXI786396:JXJ786396 JNM786396:JNN786396 JDQ786396:JDR786396 ITU786396:ITV786396 IJY786396:IJZ786396 IAC786396:IAD786396 HQG786396:HQH786396 HGK786396:HGL786396 GWO786396:GWP786396 GMS786396:GMT786396 GCW786396:GCX786396 FTA786396:FTB786396 FJE786396:FJF786396 EZI786396:EZJ786396 EPM786396:EPN786396 EFQ786396:EFR786396 DVU786396:DVV786396 DLY786396:DLZ786396 DCC786396:DCD786396 CSG786396:CSH786396 CIK786396:CIL786396 BYO786396:BYP786396 BOS786396:BOT786396 BEW786396:BEX786396 AVA786396:AVB786396 ALE786396:ALF786396 ABI786396:ABJ786396 RM786396:RN786396 HQ786396:HR786396 WUC720860:WUD720860 WKG720860:WKH720860 WAK720860:WAL720860 VQO720860:VQP720860 VGS720860:VGT720860 UWW720860:UWX720860 UNA720860:UNB720860 UDE720860:UDF720860 TTI720860:TTJ720860 TJM720860:TJN720860 SZQ720860:SZR720860 SPU720860:SPV720860 SFY720860:SFZ720860 RWC720860:RWD720860 RMG720860:RMH720860 RCK720860:RCL720860 QSO720860:QSP720860 QIS720860:QIT720860 PYW720860:PYX720860 PPA720860:PPB720860 PFE720860:PFF720860 OVI720860:OVJ720860 OLM720860:OLN720860 OBQ720860:OBR720860 NRU720860:NRV720860 NHY720860:NHZ720860 MYC720860:MYD720860 MOG720860:MOH720860 MEK720860:MEL720860 LUO720860:LUP720860 LKS720860:LKT720860 LAW720860:LAX720860 KRA720860:KRB720860 KHE720860:KHF720860 JXI720860:JXJ720860 JNM720860:JNN720860 JDQ720860:JDR720860 ITU720860:ITV720860 IJY720860:IJZ720860 IAC720860:IAD720860 HQG720860:HQH720860 HGK720860:HGL720860 GWO720860:GWP720860 GMS720860:GMT720860 GCW720860:GCX720860 FTA720860:FTB720860 FJE720860:FJF720860 EZI720860:EZJ720860 EPM720860:EPN720860 EFQ720860:EFR720860 DVU720860:DVV720860 DLY720860:DLZ720860 DCC720860:DCD720860 CSG720860:CSH720860 CIK720860:CIL720860 BYO720860:BYP720860 BOS720860:BOT720860 BEW720860:BEX720860 AVA720860:AVB720860 ALE720860:ALF720860 ABI720860:ABJ720860 RM720860:RN720860 HQ720860:HR720860 WUC655324:WUD655324 WKG655324:WKH655324 WAK655324:WAL655324 VQO655324:VQP655324 VGS655324:VGT655324 UWW655324:UWX655324 UNA655324:UNB655324 UDE655324:UDF655324 TTI655324:TTJ655324 TJM655324:TJN655324 SZQ655324:SZR655324 SPU655324:SPV655324 SFY655324:SFZ655324 RWC655324:RWD655324 RMG655324:RMH655324 RCK655324:RCL655324 QSO655324:QSP655324 QIS655324:QIT655324 PYW655324:PYX655324 PPA655324:PPB655324 PFE655324:PFF655324 OVI655324:OVJ655324 OLM655324:OLN655324 OBQ655324:OBR655324 NRU655324:NRV655324 NHY655324:NHZ655324 MYC655324:MYD655324 MOG655324:MOH655324 MEK655324:MEL655324 LUO655324:LUP655324 LKS655324:LKT655324 LAW655324:LAX655324 KRA655324:KRB655324 KHE655324:KHF655324 JXI655324:JXJ655324 JNM655324:JNN655324 JDQ655324:JDR655324 ITU655324:ITV655324 IJY655324:IJZ655324 IAC655324:IAD655324 HQG655324:HQH655324 HGK655324:HGL655324 GWO655324:GWP655324 GMS655324:GMT655324 GCW655324:GCX655324 FTA655324:FTB655324 FJE655324:FJF655324 EZI655324:EZJ655324 EPM655324:EPN655324 EFQ655324:EFR655324 DVU655324:DVV655324 DLY655324:DLZ655324 DCC655324:DCD655324 CSG655324:CSH655324 CIK655324:CIL655324 BYO655324:BYP655324 BOS655324:BOT655324 BEW655324:BEX655324 AVA655324:AVB655324 ALE655324:ALF655324 ABI655324:ABJ655324 RM655324:RN655324 HQ655324:HR655324 WUC589788:WUD589788 WKG589788:WKH589788 WAK589788:WAL589788 VQO589788:VQP589788 VGS589788:VGT589788 UWW589788:UWX589788 UNA589788:UNB589788 UDE589788:UDF589788 TTI589788:TTJ589788 TJM589788:TJN589788 SZQ589788:SZR589788 SPU589788:SPV589788 SFY589788:SFZ589788 RWC589788:RWD589788 RMG589788:RMH589788 RCK589788:RCL589788 QSO589788:QSP589788 QIS589788:QIT589788 PYW589788:PYX589788 PPA589788:PPB589788 PFE589788:PFF589788 OVI589788:OVJ589788 OLM589788:OLN589788 OBQ589788:OBR589788 NRU589788:NRV589788 NHY589788:NHZ589788 MYC589788:MYD589788 MOG589788:MOH589788 MEK589788:MEL589788 LUO589788:LUP589788 LKS589788:LKT589788 LAW589788:LAX589788 KRA589788:KRB589788 KHE589788:KHF589788 JXI589788:JXJ589788 JNM589788:JNN589788 JDQ589788:JDR589788 ITU589788:ITV589788 IJY589788:IJZ589788 IAC589788:IAD589788 HQG589788:HQH589788 HGK589788:HGL589788 GWO589788:GWP589788 GMS589788:GMT589788 GCW589788:GCX589788 FTA589788:FTB589788 FJE589788:FJF589788 EZI589788:EZJ589788 EPM589788:EPN589788 EFQ589788:EFR589788 DVU589788:DVV589788 DLY589788:DLZ589788 DCC589788:DCD589788 CSG589788:CSH589788 CIK589788:CIL589788 BYO589788:BYP589788 BOS589788:BOT589788 BEW589788:BEX589788 AVA589788:AVB589788 ALE589788:ALF589788 ABI589788:ABJ589788 RM589788:RN589788 HQ589788:HR589788 WUC524252:WUD524252 WKG524252:WKH524252 WAK524252:WAL524252 VQO524252:VQP524252 VGS524252:VGT524252 UWW524252:UWX524252 UNA524252:UNB524252 UDE524252:UDF524252 TTI524252:TTJ524252 TJM524252:TJN524252 SZQ524252:SZR524252 SPU524252:SPV524252 SFY524252:SFZ524252 RWC524252:RWD524252 RMG524252:RMH524252 RCK524252:RCL524252 QSO524252:QSP524252 QIS524252:QIT524252 PYW524252:PYX524252 PPA524252:PPB524252 PFE524252:PFF524252 OVI524252:OVJ524252 OLM524252:OLN524252 OBQ524252:OBR524252 NRU524252:NRV524252 NHY524252:NHZ524252 MYC524252:MYD524252 MOG524252:MOH524252 MEK524252:MEL524252 LUO524252:LUP524252 LKS524252:LKT524252 LAW524252:LAX524252 KRA524252:KRB524252 KHE524252:KHF524252 JXI524252:JXJ524252 JNM524252:JNN524252 JDQ524252:JDR524252 ITU524252:ITV524252 IJY524252:IJZ524252 IAC524252:IAD524252 HQG524252:HQH524252 HGK524252:HGL524252 GWO524252:GWP524252 GMS524252:GMT524252 GCW524252:GCX524252 FTA524252:FTB524252 FJE524252:FJF524252 EZI524252:EZJ524252 EPM524252:EPN524252 EFQ524252:EFR524252 DVU524252:DVV524252 DLY524252:DLZ524252 DCC524252:DCD524252 CSG524252:CSH524252 CIK524252:CIL524252 BYO524252:BYP524252 BOS524252:BOT524252 BEW524252:BEX524252 AVA524252:AVB524252 ALE524252:ALF524252 ABI524252:ABJ524252 RM524252:RN524252 HQ524252:HR524252 WUC458716:WUD458716 WKG458716:WKH458716 WAK458716:WAL458716 VQO458716:VQP458716 VGS458716:VGT458716 UWW458716:UWX458716 UNA458716:UNB458716 UDE458716:UDF458716 TTI458716:TTJ458716 TJM458716:TJN458716 SZQ458716:SZR458716 SPU458716:SPV458716 SFY458716:SFZ458716 RWC458716:RWD458716 RMG458716:RMH458716 RCK458716:RCL458716 QSO458716:QSP458716 QIS458716:QIT458716 PYW458716:PYX458716 PPA458716:PPB458716 PFE458716:PFF458716 OVI458716:OVJ458716 OLM458716:OLN458716 OBQ458716:OBR458716 NRU458716:NRV458716 NHY458716:NHZ458716 MYC458716:MYD458716 MOG458716:MOH458716 MEK458716:MEL458716 LUO458716:LUP458716 LKS458716:LKT458716 LAW458716:LAX458716 KRA458716:KRB458716 KHE458716:KHF458716 JXI458716:JXJ458716 JNM458716:JNN458716 JDQ458716:JDR458716 ITU458716:ITV458716 IJY458716:IJZ458716 IAC458716:IAD458716 HQG458716:HQH458716 HGK458716:HGL458716 GWO458716:GWP458716 GMS458716:GMT458716 GCW458716:GCX458716 FTA458716:FTB458716 FJE458716:FJF458716 EZI458716:EZJ458716 EPM458716:EPN458716 EFQ458716:EFR458716 DVU458716:DVV458716 DLY458716:DLZ458716 DCC458716:DCD458716 CSG458716:CSH458716 CIK458716:CIL458716 BYO458716:BYP458716 BOS458716:BOT458716 BEW458716:BEX458716 AVA458716:AVB458716 ALE458716:ALF458716 ABI458716:ABJ458716 RM458716:RN458716 HQ458716:HR458716 WUC393180:WUD393180 WKG393180:WKH393180 WAK393180:WAL393180 VQO393180:VQP393180 VGS393180:VGT393180 UWW393180:UWX393180 UNA393180:UNB393180 UDE393180:UDF393180 TTI393180:TTJ393180 TJM393180:TJN393180 SZQ393180:SZR393180 SPU393180:SPV393180 SFY393180:SFZ393180 RWC393180:RWD393180 RMG393180:RMH393180 RCK393180:RCL393180 QSO393180:QSP393180 QIS393180:QIT393180 PYW393180:PYX393180 PPA393180:PPB393180 PFE393180:PFF393180 OVI393180:OVJ393180 OLM393180:OLN393180 OBQ393180:OBR393180 NRU393180:NRV393180 NHY393180:NHZ393180 MYC393180:MYD393180 MOG393180:MOH393180 MEK393180:MEL393180 LUO393180:LUP393180 LKS393180:LKT393180 LAW393180:LAX393180 KRA393180:KRB393180 KHE393180:KHF393180 JXI393180:JXJ393180 JNM393180:JNN393180 JDQ393180:JDR393180 ITU393180:ITV393180 IJY393180:IJZ393180 IAC393180:IAD393180 HQG393180:HQH393180 HGK393180:HGL393180 GWO393180:GWP393180 GMS393180:GMT393180 GCW393180:GCX393180 FTA393180:FTB393180 FJE393180:FJF393180 EZI393180:EZJ393180 EPM393180:EPN393180 EFQ393180:EFR393180 DVU393180:DVV393180 DLY393180:DLZ393180 DCC393180:DCD393180 CSG393180:CSH393180 CIK393180:CIL393180 BYO393180:BYP393180 BOS393180:BOT393180 BEW393180:BEX393180 AVA393180:AVB393180 ALE393180:ALF393180 ABI393180:ABJ393180 RM393180:RN393180 HQ393180:HR393180 WUC327644:WUD327644 WKG327644:WKH327644 WAK327644:WAL327644 VQO327644:VQP327644 VGS327644:VGT327644 UWW327644:UWX327644 UNA327644:UNB327644 UDE327644:UDF327644 TTI327644:TTJ327644 TJM327644:TJN327644 SZQ327644:SZR327644 SPU327644:SPV327644 SFY327644:SFZ327644 RWC327644:RWD327644 RMG327644:RMH327644 RCK327644:RCL327644 QSO327644:QSP327644 QIS327644:QIT327644 PYW327644:PYX327644 PPA327644:PPB327644 PFE327644:PFF327644 OVI327644:OVJ327644 OLM327644:OLN327644 OBQ327644:OBR327644 NRU327644:NRV327644 NHY327644:NHZ327644 MYC327644:MYD327644 MOG327644:MOH327644 MEK327644:MEL327644 LUO327644:LUP327644 LKS327644:LKT327644 LAW327644:LAX327644 KRA327644:KRB327644 KHE327644:KHF327644 JXI327644:JXJ327644 JNM327644:JNN327644 JDQ327644:JDR327644 ITU327644:ITV327644 IJY327644:IJZ327644 IAC327644:IAD327644 HQG327644:HQH327644 HGK327644:HGL327644 GWO327644:GWP327644 GMS327644:GMT327644 GCW327644:GCX327644 FTA327644:FTB327644 FJE327644:FJF327644 EZI327644:EZJ327644 EPM327644:EPN327644 EFQ327644:EFR327644 DVU327644:DVV327644 DLY327644:DLZ327644 DCC327644:DCD327644 CSG327644:CSH327644 CIK327644:CIL327644 BYO327644:BYP327644 BOS327644:BOT327644 BEW327644:BEX327644 AVA327644:AVB327644 ALE327644:ALF327644 ABI327644:ABJ327644 RM327644:RN327644 HQ327644:HR327644 WUC262108:WUD262108 WKG262108:WKH262108 WAK262108:WAL262108 VQO262108:VQP262108 VGS262108:VGT262108 UWW262108:UWX262108 UNA262108:UNB262108 UDE262108:UDF262108 TTI262108:TTJ262108 TJM262108:TJN262108 SZQ262108:SZR262108 SPU262108:SPV262108 SFY262108:SFZ262108 RWC262108:RWD262108 RMG262108:RMH262108 RCK262108:RCL262108 QSO262108:QSP262108 QIS262108:QIT262108 PYW262108:PYX262108 PPA262108:PPB262108 PFE262108:PFF262108 OVI262108:OVJ262108 OLM262108:OLN262108 OBQ262108:OBR262108 NRU262108:NRV262108 NHY262108:NHZ262108 MYC262108:MYD262108 MOG262108:MOH262108 MEK262108:MEL262108 LUO262108:LUP262108 LKS262108:LKT262108 LAW262108:LAX262108 KRA262108:KRB262108 KHE262108:KHF262108 JXI262108:JXJ262108 JNM262108:JNN262108 JDQ262108:JDR262108 ITU262108:ITV262108 IJY262108:IJZ262108 IAC262108:IAD262108 HQG262108:HQH262108 HGK262108:HGL262108 GWO262108:GWP262108 GMS262108:GMT262108 GCW262108:GCX262108 FTA262108:FTB262108 FJE262108:FJF262108 EZI262108:EZJ262108 EPM262108:EPN262108 EFQ262108:EFR262108 DVU262108:DVV262108 DLY262108:DLZ262108 DCC262108:DCD262108 CSG262108:CSH262108 CIK262108:CIL262108 BYO262108:BYP262108 BOS262108:BOT262108 BEW262108:BEX262108 AVA262108:AVB262108 ALE262108:ALF262108 ABI262108:ABJ262108 RM262108:RN262108 HQ262108:HR262108 WUC196572:WUD196572 WKG196572:WKH196572 WAK196572:WAL196572 VQO196572:VQP196572 VGS196572:VGT196572 UWW196572:UWX196572 UNA196572:UNB196572 UDE196572:UDF196572 TTI196572:TTJ196572 TJM196572:TJN196572 SZQ196572:SZR196572 SPU196572:SPV196572 SFY196572:SFZ196572 RWC196572:RWD196572 RMG196572:RMH196572 RCK196572:RCL196572 QSO196572:QSP196572 QIS196572:QIT196572 PYW196572:PYX196572 PPA196572:PPB196572 PFE196572:PFF196572 OVI196572:OVJ196572 OLM196572:OLN196572 OBQ196572:OBR196572 NRU196572:NRV196572 NHY196572:NHZ196572 MYC196572:MYD196572 MOG196572:MOH196572 MEK196572:MEL196572 LUO196572:LUP196572 LKS196572:LKT196572 LAW196572:LAX196572 KRA196572:KRB196572 KHE196572:KHF196572 JXI196572:JXJ196572 JNM196572:JNN196572 JDQ196572:JDR196572 ITU196572:ITV196572 IJY196572:IJZ196572 IAC196572:IAD196572 HQG196572:HQH196572 HGK196572:HGL196572 GWO196572:GWP196572 GMS196572:GMT196572 GCW196572:GCX196572 FTA196572:FTB196572 FJE196572:FJF196572 EZI196572:EZJ196572 EPM196572:EPN196572 EFQ196572:EFR196572 DVU196572:DVV196572 DLY196572:DLZ196572 DCC196572:DCD196572 CSG196572:CSH196572 CIK196572:CIL196572 BYO196572:BYP196572 BOS196572:BOT196572 BEW196572:BEX196572 AVA196572:AVB196572 ALE196572:ALF196572 ABI196572:ABJ196572 RM196572:RN196572 HQ196572:HR196572 WUC131036:WUD131036 WKG131036:WKH131036 WAK131036:WAL131036 VQO131036:VQP131036 VGS131036:VGT131036 UWW131036:UWX131036 UNA131036:UNB131036 UDE131036:UDF131036 TTI131036:TTJ131036 TJM131036:TJN131036 SZQ131036:SZR131036 SPU131036:SPV131036 SFY131036:SFZ131036 RWC131036:RWD131036 RMG131036:RMH131036 RCK131036:RCL131036 QSO131036:QSP131036 QIS131036:QIT131036 PYW131036:PYX131036 PPA131036:PPB131036 PFE131036:PFF131036 OVI131036:OVJ131036 OLM131036:OLN131036 OBQ131036:OBR131036 NRU131036:NRV131036 NHY131036:NHZ131036 MYC131036:MYD131036 MOG131036:MOH131036 MEK131036:MEL131036 LUO131036:LUP131036 LKS131036:LKT131036 LAW131036:LAX131036 KRA131036:KRB131036 KHE131036:KHF131036 JXI131036:JXJ131036 JNM131036:JNN131036 JDQ131036:JDR131036 ITU131036:ITV131036 IJY131036:IJZ131036 IAC131036:IAD131036 HQG131036:HQH131036 HGK131036:HGL131036 GWO131036:GWP131036 GMS131036:GMT131036 GCW131036:GCX131036 FTA131036:FTB131036 FJE131036:FJF131036 EZI131036:EZJ131036 EPM131036:EPN131036 EFQ131036:EFR131036 DVU131036:DVV131036 DLY131036:DLZ131036 DCC131036:DCD131036 CSG131036:CSH131036 CIK131036:CIL131036 BYO131036:BYP131036 BOS131036:BOT131036 BEW131036:BEX131036 AVA131036:AVB131036 ALE131036:ALF131036 ABI131036:ABJ131036 RM131036:RN131036 HQ131036:HR131036 WUC65500:WUD65500 WKG65500:WKH65500 WAK65500:WAL65500 VQO65500:VQP65500 VGS65500:VGT65500 UWW65500:UWX65500 UNA65500:UNB65500 UDE65500:UDF65500 TTI65500:TTJ65500 TJM65500:TJN65500 SZQ65500:SZR65500 SPU65500:SPV65500 SFY65500:SFZ65500 RWC65500:RWD65500 RMG65500:RMH65500 RCK65500:RCL65500 QSO65500:QSP65500 QIS65500:QIT65500 PYW65500:PYX65500 PPA65500:PPB65500 PFE65500:PFF65500 OVI65500:OVJ65500 OLM65500:OLN65500 OBQ65500:OBR65500 NRU65500:NRV65500 NHY65500:NHZ65500 MYC65500:MYD65500 MOG65500:MOH65500 MEK65500:MEL65500 LUO65500:LUP65500 LKS65500:LKT65500 LAW65500:LAX65500 KRA65500:KRB65500 KHE65500:KHF65500 JXI65500:JXJ65500 JNM65500:JNN65500 JDQ65500:JDR65500 ITU65500:ITV65500 IJY65500:IJZ65500 IAC65500:IAD65500 HQG65500:HQH65500 HGK65500:HGL65500 GWO65500:GWP65500 GMS65500:GMT65500 GCW65500:GCX65500 FTA65500:FTB65500 FJE65500:FJF65500 EZI65500:EZJ65500 EPM65500:EPN65500 EFQ65500:EFR65500 DVU65500:DVV65500 DLY65500:DLZ65500 DCC65500:DCD65500 CSG65500:CSH65500 CIK65500:CIL65500 BYO65500:BYP65500 BOS65500:BOT65500 BEW65500:BEX65500 AVA65500:AVB65500 ALE65500:ALF65500 ABI65500:ABJ65500 RM65500:RN65500 HQ65500:HR65500 WUC983006:WUD983012 WKG983006:WKH983012 WAK983006:WAL983012 VQO983006:VQP983012 VGS983006:VGT983012 UWW983006:UWX983012 UNA983006:UNB983012 UDE983006:UDF983012 TTI983006:TTJ983012 TJM983006:TJN983012 SZQ983006:SZR983012 SPU983006:SPV983012 SFY983006:SFZ983012 RWC983006:RWD983012 RMG983006:RMH983012 RCK983006:RCL983012 QSO983006:QSP983012 QIS983006:QIT983012 PYW983006:PYX983012 PPA983006:PPB983012 PFE983006:PFF983012 OVI983006:OVJ983012 OLM983006:OLN983012 OBQ983006:OBR983012 NRU983006:NRV983012 NHY983006:NHZ983012 MYC983006:MYD983012 MOG983006:MOH983012 MEK983006:MEL983012 LUO983006:LUP983012 LKS983006:LKT983012 LAW983006:LAX983012 KRA983006:KRB983012 KHE983006:KHF983012 JXI983006:JXJ983012 JNM983006:JNN983012 JDQ983006:JDR983012 ITU983006:ITV983012 IJY983006:IJZ983012 IAC983006:IAD983012 HQG983006:HQH983012 HGK983006:HGL983012 GWO983006:GWP983012 GMS983006:GMT983012 GCW983006:GCX983012 FTA983006:FTB983012 FJE983006:FJF983012 EZI983006:EZJ983012 EPM983006:EPN983012 EFQ983006:EFR983012 DVU983006:DVV983012 DLY983006:DLZ983012 DCC983006:DCD983012 CSG983006:CSH983012 CIK983006:CIL983012 BYO983006:BYP983012 BOS983006:BOT983012 BEW983006:BEX983012 AVA983006:AVB983012 ALE983006:ALF983012 ABI983006:ABJ983012 RM983006:RN983012 HQ983006:HR983012 WUC917470:WUD917476 WKG917470:WKH917476 WAK917470:WAL917476 VQO917470:VQP917476 VGS917470:VGT917476 UWW917470:UWX917476 UNA917470:UNB917476 UDE917470:UDF917476 TTI917470:TTJ917476 TJM917470:TJN917476 SZQ917470:SZR917476 SPU917470:SPV917476 SFY917470:SFZ917476 RWC917470:RWD917476 RMG917470:RMH917476 RCK917470:RCL917476 QSO917470:QSP917476 QIS917470:QIT917476 PYW917470:PYX917476 PPA917470:PPB917476 PFE917470:PFF917476 OVI917470:OVJ917476 OLM917470:OLN917476 OBQ917470:OBR917476 NRU917470:NRV917476 NHY917470:NHZ917476 MYC917470:MYD917476 MOG917470:MOH917476 MEK917470:MEL917476 LUO917470:LUP917476 LKS917470:LKT917476 LAW917470:LAX917476 KRA917470:KRB917476 KHE917470:KHF917476 JXI917470:JXJ917476 JNM917470:JNN917476 JDQ917470:JDR917476 ITU917470:ITV917476 IJY917470:IJZ917476 IAC917470:IAD917476 HQG917470:HQH917476 HGK917470:HGL917476 GWO917470:GWP917476 GMS917470:GMT917476 GCW917470:GCX917476 FTA917470:FTB917476 FJE917470:FJF917476 EZI917470:EZJ917476 EPM917470:EPN917476 EFQ917470:EFR917476 DVU917470:DVV917476 DLY917470:DLZ917476 DCC917470:DCD917476 CSG917470:CSH917476 CIK917470:CIL917476 BYO917470:BYP917476 BOS917470:BOT917476 BEW917470:BEX917476 AVA917470:AVB917476 ALE917470:ALF917476 ABI917470:ABJ917476 RM917470:RN917476 HQ917470:HR917476 WUC851934:WUD851940 WKG851934:WKH851940 WAK851934:WAL851940 VQO851934:VQP851940 VGS851934:VGT851940 UWW851934:UWX851940 UNA851934:UNB851940 UDE851934:UDF851940 TTI851934:TTJ851940 TJM851934:TJN851940 SZQ851934:SZR851940 SPU851934:SPV851940 SFY851934:SFZ851940 RWC851934:RWD851940 RMG851934:RMH851940 RCK851934:RCL851940 QSO851934:QSP851940 QIS851934:QIT851940 PYW851934:PYX851940 PPA851934:PPB851940 PFE851934:PFF851940 OVI851934:OVJ851940 OLM851934:OLN851940 OBQ851934:OBR851940 NRU851934:NRV851940 NHY851934:NHZ851940 MYC851934:MYD851940 MOG851934:MOH851940 MEK851934:MEL851940 LUO851934:LUP851940 LKS851934:LKT851940 LAW851934:LAX851940 KRA851934:KRB851940 KHE851934:KHF851940 JXI851934:JXJ851940 JNM851934:JNN851940 JDQ851934:JDR851940 ITU851934:ITV851940 IJY851934:IJZ851940 IAC851934:IAD851940 HQG851934:HQH851940 HGK851934:HGL851940 GWO851934:GWP851940 GMS851934:GMT851940 GCW851934:GCX851940 FTA851934:FTB851940 FJE851934:FJF851940 EZI851934:EZJ851940 EPM851934:EPN851940 EFQ851934:EFR851940 DVU851934:DVV851940 DLY851934:DLZ851940 DCC851934:DCD851940 CSG851934:CSH851940 CIK851934:CIL851940 BYO851934:BYP851940 BOS851934:BOT851940 BEW851934:BEX851940 AVA851934:AVB851940 ALE851934:ALF851940 ABI851934:ABJ851940 RM851934:RN851940 HQ851934:HR851940 WUC786398:WUD786404 WKG786398:WKH786404 WAK786398:WAL786404 VQO786398:VQP786404 VGS786398:VGT786404 UWW786398:UWX786404 UNA786398:UNB786404 UDE786398:UDF786404 TTI786398:TTJ786404 TJM786398:TJN786404 SZQ786398:SZR786404 SPU786398:SPV786404 SFY786398:SFZ786404 RWC786398:RWD786404 RMG786398:RMH786404 RCK786398:RCL786404 QSO786398:QSP786404 QIS786398:QIT786404 PYW786398:PYX786404 PPA786398:PPB786404 PFE786398:PFF786404 OVI786398:OVJ786404 OLM786398:OLN786404 OBQ786398:OBR786404 NRU786398:NRV786404 NHY786398:NHZ786404 MYC786398:MYD786404 MOG786398:MOH786404 MEK786398:MEL786404 LUO786398:LUP786404 LKS786398:LKT786404 LAW786398:LAX786404 KRA786398:KRB786404 KHE786398:KHF786404 JXI786398:JXJ786404 JNM786398:JNN786404 JDQ786398:JDR786404 ITU786398:ITV786404 IJY786398:IJZ786404 IAC786398:IAD786404 HQG786398:HQH786404 HGK786398:HGL786404 GWO786398:GWP786404 GMS786398:GMT786404 GCW786398:GCX786404 FTA786398:FTB786404 FJE786398:FJF786404 EZI786398:EZJ786404 EPM786398:EPN786404 EFQ786398:EFR786404 DVU786398:DVV786404 DLY786398:DLZ786404 DCC786398:DCD786404 CSG786398:CSH786404 CIK786398:CIL786404 BYO786398:BYP786404 BOS786398:BOT786404 BEW786398:BEX786404 AVA786398:AVB786404 ALE786398:ALF786404 ABI786398:ABJ786404 RM786398:RN786404 HQ786398:HR786404 WUC720862:WUD720868 WKG720862:WKH720868 WAK720862:WAL720868 VQO720862:VQP720868 VGS720862:VGT720868 UWW720862:UWX720868 UNA720862:UNB720868 UDE720862:UDF720868 TTI720862:TTJ720868 TJM720862:TJN720868 SZQ720862:SZR720868 SPU720862:SPV720868 SFY720862:SFZ720868 RWC720862:RWD720868 RMG720862:RMH720868 RCK720862:RCL720868 QSO720862:QSP720868 QIS720862:QIT720868 PYW720862:PYX720868 PPA720862:PPB720868 PFE720862:PFF720868 OVI720862:OVJ720868 OLM720862:OLN720868 OBQ720862:OBR720868 NRU720862:NRV720868 NHY720862:NHZ720868 MYC720862:MYD720868 MOG720862:MOH720868 MEK720862:MEL720868 LUO720862:LUP720868 LKS720862:LKT720868 LAW720862:LAX720868 KRA720862:KRB720868 KHE720862:KHF720868 JXI720862:JXJ720868 JNM720862:JNN720868 JDQ720862:JDR720868 ITU720862:ITV720868 IJY720862:IJZ720868 IAC720862:IAD720868 HQG720862:HQH720868 HGK720862:HGL720868 GWO720862:GWP720868 GMS720862:GMT720868 GCW720862:GCX720868 FTA720862:FTB720868 FJE720862:FJF720868 EZI720862:EZJ720868 EPM720862:EPN720868 EFQ720862:EFR720868 DVU720862:DVV720868 DLY720862:DLZ720868 DCC720862:DCD720868 CSG720862:CSH720868 CIK720862:CIL720868 BYO720862:BYP720868 BOS720862:BOT720868 BEW720862:BEX720868 AVA720862:AVB720868 ALE720862:ALF720868 ABI720862:ABJ720868 RM720862:RN720868 HQ720862:HR720868 WUC655326:WUD655332 WKG655326:WKH655332 WAK655326:WAL655332 VQO655326:VQP655332 VGS655326:VGT655332 UWW655326:UWX655332 UNA655326:UNB655332 UDE655326:UDF655332 TTI655326:TTJ655332 TJM655326:TJN655332 SZQ655326:SZR655332 SPU655326:SPV655332 SFY655326:SFZ655332 RWC655326:RWD655332 RMG655326:RMH655332 RCK655326:RCL655332 QSO655326:QSP655332 QIS655326:QIT655332 PYW655326:PYX655332 PPA655326:PPB655332 PFE655326:PFF655332 OVI655326:OVJ655332 OLM655326:OLN655332 OBQ655326:OBR655332 NRU655326:NRV655332 NHY655326:NHZ655332 MYC655326:MYD655332 MOG655326:MOH655332 MEK655326:MEL655332 LUO655326:LUP655332 LKS655326:LKT655332 LAW655326:LAX655332 KRA655326:KRB655332 KHE655326:KHF655332 JXI655326:JXJ655332 JNM655326:JNN655332 JDQ655326:JDR655332 ITU655326:ITV655332 IJY655326:IJZ655332 IAC655326:IAD655332 HQG655326:HQH655332 HGK655326:HGL655332 GWO655326:GWP655332 GMS655326:GMT655332 GCW655326:GCX655332 FTA655326:FTB655332 FJE655326:FJF655332 EZI655326:EZJ655332 EPM655326:EPN655332 EFQ655326:EFR655332 DVU655326:DVV655332 DLY655326:DLZ655332 DCC655326:DCD655332 CSG655326:CSH655332 CIK655326:CIL655332 BYO655326:BYP655332 BOS655326:BOT655332 BEW655326:BEX655332 AVA655326:AVB655332 ALE655326:ALF655332 ABI655326:ABJ655332 RM655326:RN655332 HQ655326:HR655332 WUC589790:WUD589796 WKG589790:WKH589796 WAK589790:WAL589796 VQO589790:VQP589796 VGS589790:VGT589796 UWW589790:UWX589796 UNA589790:UNB589796 UDE589790:UDF589796 TTI589790:TTJ589796 TJM589790:TJN589796 SZQ589790:SZR589796 SPU589790:SPV589796 SFY589790:SFZ589796 RWC589790:RWD589796 RMG589790:RMH589796 RCK589790:RCL589796 QSO589790:QSP589796 QIS589790:QIT589796 PYW589790:PYX589796 PPA589790:PPB589796 PFE589790:PFF589796 OVI589790:OVJ589796 OLM589790:OLN589796 OBQ589790:OBR589796 NRU589790:NRV589796 NHY589790:NHZ589796 MYC589790:MYD589796 MOG589790:MOH589796 MEK589790:MEL589796 LUO589790:LUP589796 LKS589790:LKT589796 LAW589790:LAX589796 KRA589790:KRB589796 KHE589790:KHF589796 JXI589790:JXJ589796 JNM589790:JNN589796 JDQ589790:JDR589796 ITU589790:ITV589796 IJY589790:IJZ589796 IAC589790:IAD589796 HQG589790:HQH589796 HGK589790:HGL589796 GWO589790:GWP589796 GMS589790:GMT589796 GCW589790:GCX589796 FTA589790:FTB589796 FJE589790:FJF589796 EZI589790:EZJ589796 EPM589790:EPN589796 EFQ589790:EFR589796 DVU589790:DVV589796 DLY589790:DLZ589796 DCC589790:DCD589796 CSG589790:CSH589796 CIK589790:CIL589796 BYO589790:BYP589796 BOS589790:BOT589796 BEW589790:BEX589796 AVA589790:AVB589796 ALE589790:ALF589796 ABI589790:ABJ589796 RM589790:RN589796 HQ589790:HR589796 WUC524254:WUD524260 WKG524254:WKH524260 WAK524254:WAL524260 VQO524254:VQP524260 VGS524254:VGT524260 UWW524254:UWX524260 UNA524254:UNB524260 UDE524254:UDF524260 TTI524254:TTJ524260 TJM524254:TJN524260 SZQ524254:SZR524260 SPU524254:SPV524260 SFY524254:SFZ524260 RWC524254:RWD524260 RMG524254:RMH524260 RCK524254:RCL524260 QSO524254:QSP524260 QIS524254:QIT524260 PYW524254:PYX524260 PPA524254:PPB524260 PFE524254:PFF524260 OVI524254:OVJ524260 OLM524254:OLN524260 OBQ524254:OBR524260 NRU524254:NRV524260 NHY524254:NHZ524260 MYC524254:MYD524260 MOG524254:MOH524260 MEK524254:MEL524260 LUO524254:LUP524260 LKS524254:LKT524260 LAW524254:LAX524260 KRA524254:KRB524260 KHE524254:KHF524260 JXI524254:JXJ524260 JNM524254:JNN524260 JDQ524254:JDR524260 ITU524254:ITV524260 IJY524254:IJZ524260 IAC524254:IAD524260 HQG524254:HQH524260 HGK524254:HGL524260 GWO524254:GWP524260 GMS524254:GMT524260 GCW524254:GCX524260 FTA524254:FTB524260 FJE524254:FJF524260 EZI524254:EZJ524260 EPM524254:EPN524260 EFQ524254:EFR524260 DVU524254:DVV524260 DLY524254:DLZ524260 DCC524254:DCD524260 CSG524254:CSH524260 CIK524254:CIL524260 BYO524254:BYP524260 BOS524254:BOT524260 BEW524254:BEX524260 AVA524254:AVB524260 ALE524254:ALF524260 ABI524254:ABJ524260 RM524254:RN524260 HQ524254:HR524260 WUC458718:WUD458724 WKG458718:WKH458724 WAK458718:WAL458724 VQO458718:VQP458724 VGS458718:VGT458724 UWW458718:UWX458724 UNA458718:UNB458724 UDE458718:UDF458724 TTI458718:TTJ458724 TJM458718:TJN458724 SZQ458718:SZR458724 SPU458718:SPV458724 SFY458718:SFZ458724 RWC458718:RWD458724 RMG458718:RMH458724 RCK458718:RCL458724 QSO458718:QSP458724 QIS458718:QIT458724 PYW458718:PYX458724 PPA458718:PPB458724 PFE458718:PFF458724 OVI458718:OVJ458724 OLM458718:OLN458724 OBQ458718:OBR458724 NRU458718:NRV458724 NHY458718:NHZ458724 MYC458718:MYD458724 MOG458718:MOH458724 MEK458718:MEL458724 LUO458718:LUP458724 LKS458718:LKT458724 LAW458718:LAX458724 KRA458718:KRB458724 KHE458718:KHF458724 JXI458718:JXJ458724 JNM458718:JNN458724 JDQ458718:JDR458724 ITU458718:ITV458724 IJY458718:IJZ458724 IAC458718:IAD458724 HQG458718:HQH458724 HGK458718:HGL458724 GWO458718:GWP458724 GMS458718:GMT458724 GCW458718:GCX458724 FTA458718:FTB458724 FJE458718:FJF458724 EZI458718:EZJ458724 EPM458718:EPN458724 EFQ458718:EFR458724 DVU458718:DVV458724 DLY458718:DLZ458724 DCC458718:DCD458724 CSG458718:CSH458724 CIK458718:CIL458724 BYO458718:BYP458724 BOS458718:BOT458724 BEW458718:BEX458724 AVA458718:AVB458724 ALE458718:ALF458724 ABI458718:ABJ458724 RM458718:RN458724 HQ458718:HR458724 WUC393182:WUD393188 WKG393182:WKH393188 WAK393182:WAL393188 VQO393182:VQP393188 VGS393182:VGT393188 UWW393182:UWX393188 UNA393182:UNB393188 UDE393182:UDF393188 TTI393182:TTJ393188 TJM393182:TJN393188 SZQ393182:SZR393188 SPU393182:SPV393188 SFY393182:SFZ393188 RWC393182:RWD393188 RMG393182:RMH393188 RCK393182:RCL393188 QSO393182:QSP393188 QIS393182:QIT393188 PYW393182:PYX393188 PPA393182:PPB393188 PFE393182:PFF393188 OVI393182:OVJ393188 OLM393182:OLN393188 OBQ393182:OBR393188 NRU393182:NRV393188 NHY393182:NHZ393188 MYC393182:MYD393188 MOG393182:MOH393188 MEK393182:MEL393188 LUO393182:LUP393188 LKS393182:LKT393188 LAW393182:LAX393188 KRA393182:KRB393188 KHE393182:KHF393188 JXI393182:JXJ393188 JNM393182:JNN393188 JDQ393182:JDR393188 ITU393182:ITV393188 IJY393182:IJZ393188 IAC393182:IAD393188 HQG393182:HQH393188 HGK393182:HGL393188 GWO393182:GWP393188 GMS393182:GMT393188 GCW393182:GCX393188 FTA393182:FTB393188 FJE393182:FJF393188 EZI393182:EZJ393188 EPM393182:EPN393188 EFQ393182:EFR393188 DVU393182:DVV393188 DLY393182:DLZ393188 DCC393182:DCD393188 CSG393182:CSH393188 CIK393182:CIL393188 BYO393182:BYP393188 BOS393182:BOT393188 BEW393182:BEX393188 AVA393182:AVB393188 ALE393182:ALF393188 ABI393182:ABJ393188 RM393182:RN393188 HQ393182:HR393188 WUC327646:WUD327652 WKG327646:WKH327652 WAK327646:WAL327652 VQO327646:VQP327652 VGS327646:VGT327652 UWW327646:UWX327652 UNA327646:UNB327652 UDE327646:UDF327652 TTI327646:TTJ327652 TJM327646:TJN327652 SZQ327646:SZR327652 SPU327646:SPV327652 SFY327646:SFZ327652 RWC327646:RWD327652 RMG327646:RMH327652 RCK327646:RCL327652 QSO327646:QSP327652 QIS327646:QIT327652 PYW327646:PYX327652 PPA327646:PPB327652 PFE327646:PFF327652 OVI327646:OVJ327652 OLM327646:OLN327652 OBQ327646:OBR327652 NRU327646:NRV327652 NHY327646:NHZ327652 MYC327646:MYD327652 MOG327646:MOH327652 MEK327646:MEL327652 LUO327646:LUP327652 LKS327646:LKT327652 LAW327646:LAX327652 KRA327646:KRB327652 KHE327646:KHF327652 JXI327646:JXJ327652 JNM327646:JNN327652 JDQ327646:JDR327652 ITU327646:ITV327652 IJY327646:IJZ327652 IAC327646:IAD327652 HQG327646:HQH327652 HGK327646:HGL327652 GWO327646:GWP327652 GMS327646:GMT327652 GCW327646:GCX327652 FTA327646:FTB327652 FJE327646:FJF327652 EZI327646:EZJ327652 EPM327646:EPN327652 EFQ327646:EFR327652 DVU327646:DVV327652 DLY327646:DLZ327652 DCC327646:DCD327652 CSG327646:CSH327652 CIK327646:CIL327652 BYO327646:BYP327652 BOS327646:BOT327652 BEW327646:BEX327652 AVA327646:AVB327652 ALE327646:ALF327652 ABI327646:ABJ327652 RM327646:RN327652 HQ327646:HR327652 WUC262110:WUD262116 WKG262110:WKH262116 WAK262110:WAL262116 VQO262110:VQP262116 VGS262110:VGT262116 UWW262110:UWX262116 UNA262110:UNB262116 UDE262110:UDF262116 TTI262110:TTJ262116 TJM262110:TJN262116 SZQ262110:SZR262116 SPU262110:SPV262116 SFY262110:SFZ262116 RWC262110:RWD262116 RMG262110:RMH262116 RCK262110:RCL262116 QSO262110:QSP262116 QIS262110:QIT262116 PYW262110:PYX262116 PPA262110:PPB262116 PFE262110:PFF262116 OVI262110:OVJ262116 OLM262110:OLN262116 OBQ262110:OBR262116 NRU262110:NRV262116 NHY262110:NHZ262116 MYC262110:MYD262116 MOG262110:MOH262116 MEK262110:MEL262116 LUO262110:LUP262116 LKS262110:LKT262116 LAW262110:LAX262116 KRA262110:KRB262116 KHE262110:KHF262116 JXI262110:JXJ262116 JNM262110:JNN262116 JDQ262110:JDR262116 ITU262110:ITV262116 IJY262110:IJZ262116 IAC262110:IAD262116 HQG262110:HQH262116 HGK262110:HGL262116 GWO262110:GWP262116 GMS262110:GMT262116 GCW262110:GCX262116 FTA262110:FTB262116 FJE262110:FJF262116 EZI262110:EZJ262116 EPM262110:EPN262116 EFQ262110:EFR262116 DVU262110:DVV262116 DLY262110:DLZ262116 DCC262110:DCD262116 CSG262110:CSH262116 CIK262110:CIL262116 BYO262110:BYP262116 BOS262110:BOT262116 BEW262110:BEX262116 AVA262110:AVB262116 ALE262110:ALF262116 ABI262110:ABJ262116 RM262110:RN262116 HQ262110:HR262116 WUC196574:WUD196580 WKG196574:WKH196580 WAK196574:WAL196580 VQO196574:VQP196580 VGS196574:VGT196580 UWW196574:UWX196580 UNA196574:UNB196580 UDE196574:UDF196580 TTI196574:TTJ196580 TJM196574:TJN196580 SZQ196574:SZR196580 SPU196574:SPV196580 SFY196574:SFZ196580 RWC196574:RWD196580 RMG196574:RMH196580 RCK196574:RCL196580 QSO196574:QSP196580 QIS196574:QIT196580 PYW196574:PYX196580 PPA196574:PPB196580 PFE196574:PFF196580 OVI196574:OVJ196580 OLM196574:OLN196580 OBQ196574:OBR196580 NRU196574:NRV196580 NHY196574:NHZ196580 MYC196574:MYD196580 MOG196574:MOH196580 MEK196574:MEL196580 LUO196574:LUP196580 LKS196574:LKT196580 LAW196574:LAX196580 KRA196574:KRB196580 KHE196574:KHF196580 JXI196574:JXJ196580 JNM196574:JNN196580 JDQ196574:JDR196580 ITU196574:ITV196580 IJY196574:IJZ196580 IAC196574:IAD196580 HQG196574:HQH196580 HGK196574:HGL196580 GWO196574:GWP196580 GMS196574:GMT196580 GCW196574:GCX196580 FTA196574:FTB196580 FJE196574:FJF196580 EZI196574:EZJ196580 EPM196574:EPN196580 EFQ196574:EFR196580 DVU196574:DVV196580 DLY196574:DLZ196580 DCC196574:DCD196580 CSG196574:CSH196580 CIK196574:CIL196580 BYO196574:BYP196580 BOS196574:BOT196580 BEW196574:BEX196580 AVA196574:AVB196580 ALE196574:ALF196580 ABI196574:ABJ196580 RM196574:RN196580 HQ196574:HR196580 WUC131038:WUD131044 WKG131038:WKH131044 WAK131038:WAL131044 VQO131038:VQP131044 VGS131038:VGT131044 UWW131038:UWX131044 UNA131038:UNB131044 UDE131038:UDF131044 TTI131038:TTJ131044 TJM131038:TJN131044 SZQ131038:SZR131044 SPU131038:SPV131044 SFY131038:SFZ131044 RWC131038:RWD131044 RMG131038:RMH131044 RCK131038:RCL131044 QSO131038:QSP131044 QIS131038:QIT131044 PYW131038:PYX131044 PPA131038:PPB131044 PFE131038:PFF131044 OVI131038:OVJ131044 OLM131038:OLN131044 OBQ131038:OBR131044 NRU131038:NRV131044 NHY131038:NHZ131044 MYC131038:MYD131044 MOG131038:MOH131044 MEK131038:MEL131044 LUO131038:LUP131044 LKS131038:LKT131044 LAW131038:LAX131044 KRA131038:KRB131044 KHE131038:KHF131044 JXI131038:JXJ131044 JNM131038:JNN131044 JDQ131038:JDR131044 ITU131038:ITV131044 IJY131038:IJZ131044 IAC131038:IAD131044 HQG131038:HQH131044 HGK131038:HGL131044 GWO131038:GWP131044 GMS131038:GMT131044 GCW131038:GCX131044 FTA131038:FTB131044 FJE131038:FJF131044 EZI131038:EZJ131044 EPM131038:EPN131044 EFQ131038:EFR131044 DVU131038:DVV131044 DLY131038:DLZ131044 DCC131038:DCD131044 CSG131038:CSH131044 CIK131038:CIL131044 BYO131038:BYP131044 BOS131038:BOT131044 BEW131038:BEX131044 AVA131038:AVB131044 ALE131038:ALF131044 ABI131038:ABJ131044 RM131038:RN131044 HQ131038:HR131044 WUC65502:WUD65508 WKG65502:WKH65508 WAK65502:WAL65508 VQO65502:VQP65508 VGS65502:VGT65508 UWW65502:UWX65508 UNA65502:UNB65508 UDE65502:UDF65508 TTI65502:TTJ65508 TJM65502:TJN65508 SZQ65502:SZR65508 SPU65502:SPV65508 SFY65502:SFZ65508 RWC65502:RWD65508 RMG65502:RMH65508 RCK65502:RCL65508 QSO65502:QSP65508 QIS65502:QIT65508 PYW65502:PYX65508 PPA65502:PPB65508 PFE65502:PFF65508 OVI65502:OVJ65508 OLM65502:OLN65508 OBQ65502:OBR65508 NRU65502:NRV65508 NHY65502:NHZ65508 MYC65502:MYD65508 MOG65502:MOH65508 MEK65502:MEL65508 LUO65502:LUP65508 LKS65502:LKT65508 LAW65502:LAX65508 KRA65502:KRB65508 KHE65502:KHF65508 JXI65502:JXJ65508 JNM65502:JNN65508 JDQ65502:JDR65508 ITU65502:ITV65508 IJY65502:IJZ65508 IAC65502:IAD65508 HQG65502:HQH65508 HGK65502:HGL65508 GWO65502:GWP65508 GMS65502:GMT65508 GCW65502:GCX65508 FTA65502:FTB65508 FJE65502:FJF65508 EZI65502:EZJ65508 EPM65502:EPN65508 EFQ65502:EFR65508 DVU65502:DVV65508 DLY65502:DLZ65508 DCC65502:DCD65508 CSG65502:CSH65508 CIK65502:CIL65508 BYO65502:BYP65508 BOS65502:BOT65508 BEW65502:BEX65508 AVA65502:AVB65508 ALE65502:ALF65508 ABI65502:ABJ65508 RM65502:RN65508 HQ65502:HR65508 WUH983014:WUI983015 WKL983014:WKM983015 WAP983014:WAQ983015 VQT983014:VQU983015 VGX983014:VGY983015 UXB983014:UXC983015 UNF983014:UNG983015 UDJ983014:UDK983015 TTN983014:TTO983015 TJR983014:TJS983015 SZV983014:SZW983015 SPZ983014:SQA983015 SGD983014:SGE983015 RWH983014:RWI983015 RML983014:RMM983015 RCP983014:RCQ983015 QST983014:QSU983015 QIX983014:QIY983015 PZB983014:PZC983015 PPF983014:PPG983015 PFJ983014:PFK983015 OVN983014:OVO983015 OLR983014:OLS983015 OBV983014:OBW983015 NRZ983014:NSA983015 NID983014:NIE983015 MYH983014:MYI983015 MOL983014:MOM983015 MEP983014:MEQ983015 LUT983014:LUU983015 LKX983014:LKY983015 LBB983014:LBC983015 KRF983014:KRG983015 KHJ983014:KHK983015 JXN983014:JXO983015 JNR983014:JNS983015 JDV983014:JDW983015 ITZ983014:IUA983015 IKD983014:IKE983015 IAH983014:IAI983015 HQL983014:HQM983015 HGP983014:HGQ983015 GWT983014:GWU983015 GMX983014:GMY983015 GDB983014:GDC983015 FTF983014:FTG983015 FJJ983014:FJK983015 EZN983014:EZO983015 EPR983014:EPS983015 EFV983014:EFW983015 DVZ983014:DWA983015 DMD983014:DME983015 DCH983014:DCI983015 CSL983014:CSM983015 CIP983014:CIQ983015 BYT983014:BYU983015 BOX983014:BOY983015 BFB983014:BFC983015 AVF983014:AVG983015 ALJ983014:ALK983015 ABN983014:ABO983015 RR983014:RS983015 HV983014:HW983015 WUH917478:WUI917479 WKL917478:WKM917479 WAP917478:WAQ917479 VQT917478:VQU917479 VGX917478:VGY917479 UXB917478:UXC917479 UNF917478:UNG917479 UDJ917478:UDK917479 TTN917478:TTO917479 TJR917478:TJS917479 SZV917478:SZW917479 SPZ917478:SQA917479 SGD917478:SGE917479 RWH917478:RWI917479 RML917478:RMM917479 RCP917478:RCQ917479 QST917478:QSU917479 QIX917478:QIY917479 PZB917478:PZC917479 PPF917478:PPG917479 PFJ917478:PFK917479 OVN917478:OVO917479 OLR917478:OLS917479 OBV917478:OBW917479 NRZ917478:NSA917479 NID917478:NIE917479 MYH917478:MYI917479 MOL917478:MOM917479 MEP917478:MEQ917479 LUT917478:LUU917479 LKX917478:LKY917479 LBB917478:LBC917479 KRF917478:KRG917479 KHJ917478:KHK917479 JXN917478:JXO917479 JNR917478:JNS917479 JDV917478:JDW917479 ITZ917478:IUA917479 IKD917478:IKE917479 IAH917478:IAI917479 HQL917478:HQM917479 HGP917478:HGQ917479 GWT917478:GWU917479 GMX917478:GMY917479 GDB917478:GDC917479 FTF917478:FTG917479 FJJ917478:FJK917479 EZN917478:EZO917479 EPR917478:EPS917479 EFV917478:EFW917479 DVZ917478:DWA917479 DMD917478:DME917479 DCH917478:DCI917479 CSL917478:CSM917479 CIP917478:CIQ917479 BYT917478:BYU917479 BOX917478:BOY917479 BFB917478:BFC917479 AVF917478:AVG917479 ALJ917478:ALK917479 ABN917478:ABO917479 RR917478:RS917479 HV917478:HW917479 WUH851942:WUI851943 WKL851942:WKM851943 WAP851942:WAQ851943 VQT851942:VQU851943 VGX851942:VGY851943 UXB851942:UXC851943 UNF851942:UNG851943 UDJ851942:UDK851943 TTN851942:TTO851943 TJR851942:TJS851943 SZV851942:SZW851943 SPZ851942:SQA851943 SGD851942:SGE851943 RWH851942:RWI851943 RML851942:RMM851943 RCP851942:RCQ851943 QST851942:QSU851943 QIX851942:QIY851943 PZB851942:PZC851943 PPF851942:PPG851943 PFJ851942:PFK851943 OVN851942:OVO851943 OLR851942:OLS851943 OBV851942:OBW851943 NRZ851942:NSA851943 NID851942:NIE851943 MYH851942:MYI851943 MOL851942:MOM851943 MEP851942:MEQ851943 LUT851942:LUU851943 LKX851942:LKY851943 LBB851942:LBC851943 KRF851942:KRG851943 KHJ851942:KHK851943 JXN851942:JXO851943 JNR851942:JNS851943 JDV851942:JDW851943 ITZ851942:IUA851943 IKD851942:IKE851943 IAH851942:IAI851943 HQL851942:HQM851943 HGP851942:HGQ851943 GWT851942:GWU851943 GMX851942:GMY851943 GDB851942:GDC851943 FTF851942:FTG851943 FJJ851942:FJK851943 EZN851942:EZO851943 EPR851942:EPS851943 EFV851942:EFW851943 DVZ851942:DWA851943 DMD851942:DME851943 DCH851942:DCI851943 CSL851942:CSM851943 CIP851942:CIQ851943 BYT851942:BYU851943 BOX851942:BOY851943 BFB851942:BFC851943 AVF851942:AVG851943 ALJ851942:ALK851943 ABN851942:ABO851943 RR851942:RS851943 HV851942:HW851943 WUH786406:WUI786407 WKL786406:WKM786407 WAP786406:WAQ786407 VQT786406:VQU786407 VGX786406:VGY786407 UXB786406:UXC786407 UNF786406:UNG786407 UDJ786406:UDK786407 TTN786406:TTO786407 TJR786406:TJS786407 SZV786406:SZW786407 SPZ786406:SQA786407 SGD786406:SGE786407 RWH786406:RWI786407 RML786406:RMM786407 RCP786406:RCQ786407 QST786406:QSU786407 QIX786406:QIY786407 PZB786406:PZC786407 PPF786406:PPG786407 PFJ786406:PFK786407 OVN786406:OVO786407 OLR786406:OLS786407 OBV786406:OBW786407 NRZ786406:NSA786407 NID786406:NIE786407 MYH786406:MYI786407 MOL786406:MOM786407 MEP786406:MEQ786407 LUT786406:LUU786407 LKX786406:LKY786407 LBB786406:LBC786407 KRF786406:KRG786407 KHJ786406:KHK786407 JXN786406:JXO786407 JNR786406:JNS786407 JDV786406:JDW786407 ITZ786406:IUA786407 IKD786406:IKE786407 IAH786406:IAI786407 HQL786406:HQM786407 HGP786406:HGQ786407 GWT786406:GWU786407 GMX786406:GMY786407 GDB786406:GDC786407 FTF786406:FTG786407 FJJ786406:FJK786407 EZN786406:EZO786407 EPR786406:EPS786407 EFV786406:EFW786407 DVZ786406:DWA786407 DMD786406:DME786407 DCH786406:DCI786407 CSL786406:CSM786407 CIP786406:CIQ786407 BYT786406:BYU786407 BOX786406:BOY786407 BFB786406:BFC786407 AVF786406:AVG786407 ALJ786406:ALK786407 ABN786406:ABO786407 RR786406:RS786407 HV786406:HW786407 WUH720870:WUI720871 WKL720870:WKM720871 WAP720870:WAQ720871 VQT720870:VQU720871 VGX720870:VGY720871 UXB720870:UXC720871 UNF720870:UNG720871 UDJ720870:UDK720871 TTN720870:TTO720871 TJR720870:TJS720871 SZV720870:SZW720871 SPZ720870:SQA720871 SGD720870:SGE720871 RWH720870:RWI720871 RML720870:RMM720871 RCP720870:RCQ720871 QST720870:QSU720871 QIX720870:QIY720871 PZB720870:PZC720871 PPF720870:PPG720871 PFJ720870:PFK720871 OVN720870:OVO720871 OLR720870:OLS720871 OBV720870:OBW720871 NRZ720870:NSA720871 NID720870:NIE720871 MYH720870:MYI720871 MOL720870:MOM720871 MEP720870:MEQ720871 LUT720870:LUU720871 LKX720870:LKY720871 LBB720870:LBC720871 KRF720870:KRG720871 KHJ720870:KHK720871 JXN720870:JXO720871 JNR720870:JNS720871 JDV720870:JDW720871 ITZ720870:IUA720871 IKD720870:IKE720871 IAH720870:IAI720871 HQL720870:HQM720871 HGP720870:HGQ720871 GWT720870:GWU720871 GMX720870:GMY720871 GDB720870:GDC720871 FTF720870:FTG720871 FJJ720870:FJK720871 EZN720870:EZO720871 EPR720870:EPS720871 EFV720870:EFW720871 DVZ720870:DWA720871 DMD720870:DME720871 DCH720870:DCI720871 CSL720870:CSM720871 CIP720870:CIQ720871 BYT720870:BYU720871 BOX720870:BOY720871 BFB720870:BFC720871 AVF720870:AVG720871 ALJ720870:ALK720871 ABN720870:ABO720871 RR720870:RS720871 HV720870:HW720871 WUH655334:WUI655335 WKL655334:WKM655335 WAP655334:WAQ655335 VQT655334:VQU655335 VGX655334:VGY655335 UXB655334:UXC655335 UNF655334:UNG655335 UDJ655334:UDK655335 TTN655334:TTO655335 TJR655334:TJS655335 SZV655334:SZW655335 SPZ655334:SQA655335 SGD655334:SGE655335 RWH655334:RWI655335 RML655334:RMM655335 RCP655334:RCQ655335 QST655334:QSU655335 QIX655334:QIY655335 PZB655334:PZC655335 PPF655334:PPG655335 PFJ655334:PFK655335 OVN655334:OVO655335 OLR655334:OLS655335 OBV655334:OBW655335 NRZ655334:NSA655335 NID655334:NIE655335 MYH655334:MYI655335 MOL655334:MOM655335 MEP655334:MEQ655335 LUT655334:LUU655335 LKX655334:LKY655335 LBB655334:LBC655335 KRF655334:KRG655335 KHJ655334:KHK655335 JXN655334:JXO655335 JNR655334:JNS655335 JDV655334:JDW655335 ITZ655334:IUA655335 IKD655334:IKE655335 IAH655334:IAI655335 HQL655334:HQM655335 HGP655334:HGQ655335 GWT655334:GWU655335 GMX655334:GMY655335 GDB655334:GDC655335 FTF655334:FTG655335 FJJ655334:FJK655335 EZN655334:EZO655335 EPR655334:EPS655335 EFV655334:EFW655335 DVZ655334:DWA655335 DMD655334:DME655335 DCH655334:DCI655335 CSL655334:CSM655335 CIP655334:CIQ655335 BYT655334:BYU655335 BOX655334:BOY655335 BFB655334:BFC655335 AVF655334:AVG655335 ALJ655334:ALK655335 ABN655334:ABO655335 RR655334:RS655335 HV655334:HW655335 WUH589798:WUI589799 WKL589798:WKM589799 WAP589798:WAQ589799 VQT589798:VQU589799 VGX589798:VGY589799 UXB589798:UXC589799 UNF589798:UNG589799 UDJ589798:UDK589799 TTN589798:TTO589799 TJR589798:TJS589799 SZV589798:SZW589799 SPZ589798:SQA589799 SGD589798:SGE589799 RWH589798:RWI589799 RML589798:RMM589799 RCP589798:RCQ589799 QST589798:QSU589799 QIX589798:QIY589799 PZB589798:PZC589799 PPF589798:PPG589799 PFJ589798:PFK589799 OVN589798:OVO589799 OLR589798:OLS589799 OBV589798:OBW589799 NRZ589798:NSA589799 NID589798:NIE589799 MYH589798:MYI589799 MOL589798:MOM589799 MEP589798:MEQ589799 LUT589798:LUU589799 LKX589798:LKY589799 LBB589798:LBC589799 KRF589798:KRG589799 KHJ589798:KHK589799 JXN589798:JXO589799 JNR589798:JNS589799 JDV589798:JDW589799 ITZ589798:IUA589799 IKD589798:IKE589799 IAH589798:IAI589799 HQL589798:HQM589799 HGP589798:HGQ589799 GWT589798:GWU589799 GMX589798:GMY589799 GDB589798:GDC589799 FTF589798:FTG589799 FJJ589798:FJK589799 EZN589798:EZO589799 EPR589798:EPS589799 EFV589798:EFW589799 DVZ589798:DWA589799 DMD589798:DME589799 DCH589798:DCI589799 CSL589798:CSM589799 CIP589798:CIQ589799 BYT589798:BYU589799 BOX589798:BOY589799 BFB589798:BFC589799 AVF589798:AVG589799 ALJ589798:ALK589799 ABN589798:ABO589799 RR589798:RS589799 HV589798:HW589799 WUH524262:WUI524263 WKL524262:WKM524263 WAP524262:WAQ524263 VQT524262:VQU524263 VGX524262:VGY524263 UXB524262:UXC524263 UNF524262:UNG524263 UDJ524262:UDK524263 TTN524262:TTO524263 TJR524262:TJS524263 SZV524262:SZW524263 SPZ524262:SQA524263 SGD524262:SGE524263 RWH524262:RWI524263 RML524262:RMM524263 RCP524262:RCQ524263 QST524262:QSU524263 QIX524262:QIY524263 PZB524262:PZC524263 PPF524262:PPG524263 PFJ524262:PFK524263 OVN524262:OVO524263 OLR524262:OLS524263 OBV524262:OBW524263 NRZ524262:NSA524263 NID524262:NIE524263 MYH524262:MYI524263 MOL524262:MOM524263 MEP524262:MEQ524263 LUT524262:LUU524263 LKX524262:LKY524263 LBB524262:LBC524263 KRF524262:KRG524263 KHJ524262:KHK524263 JXN524262:JXO524263 JNR524262:JNS524263 JDV524262:JDW524263 ITZ524262:IUA524263 IKD524262:IKE524263 IAH524262:IAI524263 HQL524262:HQM524263 HGP524262:HGQ524263 GWT524262:GWU524263 GMX524262:GMY524263 GDB524262:GDC524263 FTF524262:FTG524263 FJJ524262:FJK524263 EZN524262:EZO524263 EPR524262:EPS524263 EFV524262:EFW524263 DVZ524262:DWA524263 DMD524262:DME524263 DCH524262:DCI524263 CSL524262:CSM524263 CIP524262:CIQ524263 BYT524262:BYU524263 BOX524262:BOY524263 BFB524262:BFC524263 AVF524262:AVG524263 ALJ524262:ALK524263 ABN524262:ABO524263 RR524262:RS524263 HV524262:HW524263 WUH458726:WUI458727 WKL458726:WKM458727 WAP458726:WAQ458727 VQT458726:VQU458727 VGX458726:VGY458727 UXB458726:UXC458727 UNF458726:UNG458727 UDJ458726:UDK458727 TTN458726:TTO458727 TJR458726:TJS458727 SZV458726:SZW458727 SPZ458726:SQA458727 SGD458726:SGE458727 RWH458726:RWI458727 RML458726:RMM458727 RCP458726:RCQ458727 QST458726:QSU458727 QIX458726:QIY458727 PZB458726:PZC458727 PPF458726:PPG458727 PFJ458726:PFK458727 OVN458726:OVO458727 OLR458726:OLS458727 OBV458726:OBW458727 NRZ458726:NSA458727 NID458726:NIE458727 MYH458726:MYI458727 MOL458726:MOM458727 MEP458726:MEQ458727 LUT458726:LUU458727 LKX458726:LKY458727 LBB458726:LBC458727 KRF458726:KRG458727 KHJ458726:KHK458727 JXN458726:JXO458727 JNR458726:JNS458727 JDV458726:JDW458727 ITZ458726:IUA458727 IKD458726:IKE458727 IAH458726:IAI458727 HQL458726:HQM458727 HGP458726:HGQ458727 GWT458726:GWU458727 GMX458726:GMY458727 GDB458726:GDC458727 FTF458726:FTG458727 FJJ458726:FJK458727 EZN458726:EZO458727 EPR458726:EPS458727 EFV458726:EFW458727 DVZ458726:DWA458727 DMD458726:DME458727 DCH458726:DCI458727 CSL458726:CSM458727 CIP458726:CIQ458727 BYT458726:BYU458727 BOX458726:BOY458727 BFB458726:BFC458727 AVF458726:AVG458727 ALJ458726:ALK458727 ABN458726:ABO458727 RR458726:RS458727 HV458726:HW458727 WUH393190:WUI393191 WKL393190:WKM393191 WAP393190:WAQ393191 VQT393190:VQU393191 VGX393190:VGY393191 UXB393190:UXC393191 UNF393190:UNG393191 UDJ393190:UDK393191 TTN393190:TTO393191 TJR393190:TJS393191 SZV393190:SZW393191 SPZ393190:SQA393191 SGD393190:SGE393191 RWH393190:RWI393191 RML393190:RMM393191 RCP393190:RCQ393191 QST393190:QSU393191 QIX393190:QIY393191 PZB393190:PZC393191 PPF393190:PPG393191 PFJ393190:PFK393191 OVN393190:OVO393191 OLR393190:OLS393191 OBV393190:OBW393191 NRZ393190:NSA393191 NID393190:NIE393191 MYH393190:MYI393191 MOL393190:MOM393191 MEP393190:MEQ393191 LUT393190:LUU393191 LKX393190:LKY393191 LBB393190:LBC393191 KRF393190:KRG393191 KHJ393190:KHK393191 JXN393190:JXO393191 JNR393190:JNS393191 JDV393190:JDW393191 ITZ393190:IUA393191 IKD393190:IKE393191 IAH393190:IAI393191 HQL393190:HQM393191 HGP393190:HGQ393191 GWT393190:GWU393191 GMX393190:GMY393191 GDB393190:GDC393191 FTF393190:FTG393191 FJJ393190:FJK393191 EZN393190:EZO393191 EPR393190:EPS393191 EFV393190:EFW393191 DVZ393190:DWA393191 DMD393190:DME393191 DCH393190:DCI393191 CSL393190:CSM393191 CIP393190:CIQ393191 BYT393190:BYU393191 BOX393190:BOY393191 BFB393190:BFC393191 AVF393190:AVG393191 ALJ393190:ALK393191 ABN393190:ABO393191 RR393190:RS393191 HV393190:HW393191 WUH327654:WUI327655 WKL327654:WKM327655 WAP327654:WAQ327655 VQT327654:VQU327655 VGX327654:VGY327655 UXB327654:UXC327655 UNF327654:UNG327655 UDJ327654:UDK327655 TTN327654:TTO327655 TJR327654:TJS327655 SZV327654:SZW327655 SPZ327654:SQA327655 SGD327654:SGE327655 RWH327654:RWI327655 RML327654:RMM327655 RCP327654:RCQ327655 QST327654:QSU327655 QIX327654:QIY327655 PZB327654:PZC327655 PPF327654:PPG327655 PFJ327654:PFK327655 OVN327654:OVO327655 OLR327654:OLS327655 OBV327654:OBW327655 NRZ327654:NSA327655 NID327654:NIE327655 MYH327654:MYI327655 MOL327654:MOM327655 MEP327654:MEQ327655 LUT327654:LUU327655 LKX327654:LKY327655 LBB327654:LBC327655 KRF327654:KRG327655 KHJ327654:KHK327655 JXN327654:JXO327655 JNR327654:JNS327655 JDV327654:JDW327655 ITZ327654:IUA327655 IKD327654:IKE327655 IAH327654:IAI327655 HQL327654:HQM327655 HGP327654:HGQ327655 GWT327654:GWU327655 GMX327654:GMY327655 GDB327654:GDC327655 FTF327654:FTG327655 FJJ327654:FJK327655 EZN327654:EZO327655 EPR327654:EPS327655 EFV327654:EFW327655 DVZ327654:DWA327655 DMD327654:DME327655 DCH327654:DCI327655 CSL327654:CSM327655 CIP327654:CIQ327655 BYT327654:BYU327655 BOX327654:BOY327655 BFB327654:BFC327655 AVF327654:AVG327655 ALJ327654:ALK327655 ABN327654:ABO327655 RR327654:RS327655 HV327654:HW327655 WUH262118:WUI262119 WKL262118:WKM262119 WAP262118:WAQ262119 VQT262118:VQU262119 VGX262118:VGY262119 UXB262118:UXC262119 UNF262118:UNG262119 UDJ262118:UDK262119 TTN262118:TTO262119 TJR262118:TJS262119 SZV262118:SZW262119 SPZ262118:SQA262119 SGD262118:SGE262119 RWH262118:RWI262119 RML262118:RMM262119 RCP262118:RCQ262119 QST262118:QSU262119 QIX262118:QIY262119 PZB262118:PZC262119 PPF262118:PPG262119 PFJ262118:PFK262119 OVN262118:OVO262119 OLR262118:OLS262119 OBV262118:OBW262119 NRZ262118:NSA262119 NID262118:NIE262119 MYH262118:MYI262119 MOL262118:MOM262119 MEP262118:MEQ262119 LUT262118:LUU262119 LKX262118:LKY262119 LBB262118:LBC262119 KRF262118:KRG262119 KHJ262118:KHK262119 JXN262118:JXO262119 JNR262118:JNS262119 JDV262118:JDW262119 ITZ262118:IUA262119 IKD262118:IKE262119 IAH262118:IAI262119 HQL262118:HQM262119 HGP262118:HGQ262119 GWT262118:GWU262119 GMX262118:GMY262119 GDB262118:GDC262119 FTF262118:FTG262119 FJJ262118:FJK262119 EZN262118:EZO262119 EPR262118:EPS262119 EFV262118:EFW262119 DVZ262118:DWA262119 DMD262118:DME262119 DCH262118:DCI262119 CSL262118:CSM262119 CIP262118:CIQ262119 BYT262118:BYU262119 BOX262118:BOY262119 BFB262118:BFC262119 AVF262118:AVG262119 ALJ262118:ALK262119 ABN262118:ABO262119 RR262118:RS262119 HV262118:HW262119 WUH196582:WUI196583 WKL196582:WKM196583 WAP196582:WAQ196583 VQT196582:VQU196583 VGX196582:VGY196583 UXB196582:UXC196583 UNF196582:UNG196583 UDJ196582:UDK196583 TTN196582:TTO196583 TJR196582:TJS196583 SZV196582:SZW196583 SPZ196582:SQA196583 SGD196582:SGE196583 RWH196582:RWI196583 RML196582:RMM196583 RCP196582:RCQ196583 QST196582:QSU196583 QIX196582:QIY196583 PZB196582:PZC196583 PPF196582:PPG196583 PFJ196582:PFK196583 OVN196582:OVO196583 OLR196582:OLS196583 OBV196582:OBW196583 NRZ196582:NSA196583 NID196582:NIE196583 MYH196582:MYI196583 MOL196582:MOM196583 MEP196582:MEQ196583 LUT196582:LUU196583 LKX196582:LKY196583 LBB196582:LBC196583 KRF196582:KRG196583 KHJ196582:KHK196583 JXN196582:JXO196583 JNR196582:JNS196583 JDV196582:JDW196583 ITZ196582:IUA196583 IKD196582:IKE196583 IAH196582:IAI196583 HQL196582:HQM196583 HGP196582:HGQ196583 GWT196582:GWU196583 GMX196582:GMY196583 GDB196582:GDC196583 FTF196582:FTG196583 FJJ196582:FJK196583 EZN196582:EZO196583 EPR196582:EPS196583 EFV196582:EFW196583 DVZ196582:DWA196583 DMD196582:DME196583 DCH196582:DCI196583 CSL196582:CSM196583 CIP196582:CIQ196583 BYT196582:BYU196583 BOX196582:BOY196583 BFB196582:BFC196583 AVF196582:AVG196583 ALJ196582:ALK196583 ABN196582:ABO196583 RR196582:RS196583 HV196582:HW196583 WUH131046:WUI131047 WKL131046:WKM131047 WAP131046:WAQ131047 VQT131046:VQU131047 VGX131046:VGY131047 UXB131046:UXC131047 UNF131046:UNG131047 UDJ131046:UDK131047 TTN131046:TTO131047 TJR131046:TJS131047 SZV131046:SZW131047 SPZ131046:SQA131047 SGD131046:SGE131047 RWH131046:RWI131047 RML131046:RMM131047 RCP131046:RCQ131047 QST131046:QSU131047 QIX131046:QIY131047 PZB131046:PZC131047 PPF131046:PPG131047 PFJ131046:PFK131047 OVN131046:OVO131047 OLR131046:OLS131047 OBV131046:OBW131047 NRZ131046:NSA131047 NID131046:NIE131047 MYH131046:MYI131047 MOL131046:MOM131047 MEP131046:MEQ131047 LUT131046:LUU131047 LKX131046:LKY131047 LBB131046:LBC131047 KRF131046:KRG131047 KHJ131046:KHK131047 JXN131046:JXO131047 JNR131046:JNS131047 JDV131046:JDW131047 ITZ131046:IUA131047 IKD131046:IKE131047 IAH131046:IAI131047 HQL131046:HQM131047 HGP131046:HGQ131047 GWT131046:GWU131047 GMX131046:GMY131047 GDB131046:GDC131047 FTF131046:FTG131047 FJJ131046:FJK131047 EZN131046:EZO131047 EPR131046:EPS131047 EFV131046:EFW131047 DVZ131046:DWA131047 DMD131046:DME131047 DCH131046:DCI131047 CSL131046:CSM131047 CIP131046:CIQ131047 BYT131046:BYU131047 BOX131046:BOY131047 BFB131046:BFC131047 AVF131046:AVG131047 ALJ131046:ALK131047 ABN131046:ABO131047 RR131046:RS131047 HV131046:HW131047 WUH65510:WUI65511 WKL65510:WKM65511 WAP65510:WAQ65511 VQT65510:VQU65511 VGX65510:VGY65511 UXB65510:UXC65511 UNF65510:UNG65511 UDJ65510:UDK65511 TTN65510:TTO65511 TJR65510:TJS65511 SZV65510:SZW65511 SPZ65510:SQA65511 SGD65510:SGE65511 RWH65510:RWI65511 RML65510:RMM65511 RCP65510:RCQ65511 QST65510:QSU65511 QIX65510:QIY65511 PZB65510:PZC65511 PPF65510:PPG65511 PFJ65510:PFK65511 OVN65510:OVO65511 OLR65510:OLS65511 OBV65510:OBW65511 NRZ65510:NSA65511 NID65510:NIE65511 MYH65510:MYI65511 MOL65510:MOM65511 MEP65510:MEQ65511 LUT65510:LUU65511 LKX65510:LKY65511 LBB65510:LBC65511 KRF65510:KRG65511 KHJ65510:KHK65511 JXN65510:JXO65511 JNR65510:JNS65511 JDV65510:JDW65511 ITZ65510:IUA65511 IKD65510:IKE65511 IAH65510:IAI65511 HQL65510:HQM65511 HGP65510:HGQ65511 GWT65510:GWU65511 GMX65510:GMY65511 GDB65510:GDC65511 FTF65510:FTG65511 FJJ65510:FJK65511 EZN65510:EZO65511 EPR65510:EPS65511 EFV65510:EFW65511 DVZ65510:DWA65511 DMD65510:DME65511 DCH65510:DCI65511 CSL65510:CSM65511 CIP65510:CIQ65511 BYT65510:BYU65511 BOX65510:BOY65511 BFB65510:BFC65511 AVF65510:AVG65511 ALJ65510:ALK65511 ABN65510:ABO65511 RR65510:RS65511 HV65510:HW65511 WUC983018:WUD983018 WKG983018:WKH983018 WAK983018:WAL983018 VQO983018:VQP983018 VGS983018:VGT983018 UWW983018:UWX983018 UNA983018:UNB983018 UDE983018:UDF983018 TTI983018:TTJ983018 TJM983018:TJN983018 SZQ983018:SZR983018 SPU983018:SPV983018 SFY983018:SFZ983018 RWC983018:RWD983018 RMG983018:RMH983018 RCK983018:RCL983018 QSO983018:QSP983018 QIS983018:QIT983018 PYW983018:PYX983018 PPA983018:PPB983018 PFE983018:PFF983018 OVI983018:OVJ983018 OLM983018:OLN983018 OBQ983018:OBR983018 NRU983018:NRV983018 NHY983018:NHZ983018 MYC983018:MYD983018 MOG983018:MOH983018 MEK983018:MEL983018 LUO983018:LUP983018 LKS983018:LKT983018 LAW983018:LAX983018 KRA983018:KRB983018 KHE983018:KHF983018 JXI983018:JXJ983018 JNM983018:JNN983018 JDQ983018:JDR983018 ITU983018:ITV983018 IJY983018:IJZ983018 IAC983018:IAD983018 HQG983018:HQH983018 HGK983018:HGL983018 GWO983018:GWP983018 GMS983018:GMT983018 GCW983018:GCX983018 FTA983018:FTB983018 FJE983018:FJF983018 EZI983018:EZJ983018 EPM983018:EPN983018 EFQ983018:EFR983018 DVU983018:DVV983018 DLY983018:DLZ983018 DCC983018:DCD983018 CSG983018:CSH983018 CIK983018:CIL983018 BYO983018:BYP983018 BOS983018:BOT983018 BEW983018:BEX983018 AVA983018:AVB983018 ALE983018:ALF983018 ABI983018:ABJ983018 RM983018:RN983018 HQ983018:HR983018 WUC917482:WUD917482 WKG917482:WKH917482 WAK917482:WAL917482 VQO917482:VQP917482 VGS917482:VGT917482 UWW917482:UWX917482 UNA917482:UNB917482 UDE917482:UDF917482 TTI917482:TTJ917482 TJM917482:TJN917482 SZQ917482:SZR917482 SPU917482:SPV917482 SFY917482:SFZ917482 RWC917482:RWD917482 RMG917482:RMH917482 RCK917482:RCL917482 QSO917482:QSP917482 QIS917482:QIT917482 PYW917482:PYX917482 PPA917482:PPB917482 PFE917482:PFF917482 OVI917482:OVJ917482 OLM917482:OLN917482 OBQ917482:OBR917482 NRU917482:NRV917482 NHY917482:NHZ917482 MYC917482:MYD917482 MOG917482:MOH917482 MEK917482:MEL917482 LUO917482:LUP917482 LKS917482:LKT917482 LAW917482:LAX917482 KRA917482:KRB917482 KHE917482:KHF917482 JXI917482:JXJ917482 JNM917482:JNN917482 JDQ917482:JDR917482 ITU917482:ITV917482 IJY917482:IJZ917482 IAC917482:IAD917482 HQG917482:HQH917482 HGK917482:HGL917482 GWO917482:GWP917482 GMS917482:GMT917482 GCW917482:GCX917482 FTA917482:FTB917482 FJE917482:FJF917482 EZI917482:EZJ917482 EPM917482:EPN917482 EFQ917482:EFR917482 DVU917482:DVV917482 DLY917482:DLZ917482 DCC917482:DCD917482 CSG917482:CSH917482 CIK917482:CIL917482 BYO917482:BYP917482 BOS917482:BOT917482 BEW917482:BEX917482 AVA917482:AVB917482 ALE917482:ALF917482 ABI917482:ABJ917482 RM917482:RN917482 HQ917482:HR917482 WUC851946:WUD851946 WKG851946:WKH851946 WAK851946:WAL851946 VQO851946:VQP851946 VGS851946:VGT851946 UWW851946:UWX851946 UNA851946:UNB851946 UDE851946:UDF851946 TTI851946:TTJ851946 TJM851946:TJN851946 SZQ851946:SZR851946 SPU851946:SPV851946 SFY851946:SFZ851946 RWC851946:RWD851946 RMG851946:RMH851946 RCK851946:RCL851946 QSO851946:QSP851946 QIS851946:QIT851946 PYW851946:PYX851946 PPA851946:PPB851946 PFE851946:PFF851946 OVI851946:OVJ851946 OLM851946:OLN851946 OBQ851946:OBR851946 NRU851946:NRV851946 NHY851946:NHZ851946 MYC851946:MYD851946 MOG851946:MOH851946 MEK851946:MEL851946 LUO851946:LUP851946 LKS851946:LKT851946 LAW851946:LAX851946 KRA851946:KRB851946 KHE851946:KHF851946 JXI851946:JXJ851946 JNM851946:JNN851946 JDQ851946:JDR851946 ITU851946:ITV851946 IJY851946:IJZ851946 IAC851946:IAD851946 HQG851946:HQH851946 HGK851946:HGL851946 GWO851946:GWP851946 GMS851946:GMT851946 GCW851946:GCX851946 FTA851946:FTB851946 FJE851946:FJF851946 EZI851946:EZJ851946 EPM851946:EPN851946 EFQ851946:EFR851946 DVU851946:DVV851946 DLY851946:DLZ851946 DCC851946:DCD851946 CSG851946:CSH851946 CIK851946:CIL851946 BYO851946:BYP851946 BOS851946:BOT851946 BEW851946:BEX851946 AVA851946:AVB851946 ALE851946:ALF851946 ABI851946:ABJ851946 RM851946:RN851946 HQ851946:HR851946 WUC786410:WUD786410 WKG786410:WKH786410 WAK786410:WAL786410 VQO786410:VQP786410 VGS786410:VGT786410 UWW786410:UWX786410 UNA786410:UNB786410 UDE786410:UDF786410 TTI786410:TTJ786410 TJM786410:TJN786410 SZQ786410:SZR786410 SPU786410:SPV786410 SFY786410:SFZ786410 RWC786410:RWD786410 RMG786410:RMH786410 RCK786410:RCL786410 QSO786410:QSP786410 QIS786410:QIT786410 PYW786410:PYX786410 PPA786410:PPB786410 PFE786410:PFF786410 OVI786410:OVJ786410 OLM786410:OLN786410 OBQ786410:OBR786410 NRU786410:NRV786410 NHY786410:NHZ786410 MYC786410:MYD786410 MOG786410:MOH786410 MEK786410:MEL786410 LUO786410:LUP786410 LKS786410:LKT786410 LAW786410:LAX786410 KRA786410:KRB786410 KHE786410:KHF786410 JXI786410:JXJ786410 JNM786410:JNN786410 JDQ786410:JDR786410 ITU786410:ITV786410 IJY786410:IJZ786410 IAC786410:IAD786410 HQG786410:HQH786410 HGK786410:HGL786410 GWO786410:GWP786410 GMS786410:GMT786410 GCW786410:GCX786410 FTA786410:FTB786410 FJE786410:FJF786410 EZI786410:EZJ786410 EPM786410:EPN786410 EFQ786410:EFR786410 DVU786410:DVV786410 DLY786410:DLZ786410 DCC786410:DCD786410 CSG786410:CSH786410 CIK786410:CIL786410 BYO786410:BYP786410 BOS786410:BOT786410 BEW786410:BEX786410 AVA786410:AVB786410 ALE786410:ALF786410 ABI786410:ABJ786410 RM786410:RN786410 HQ786410:HR786410 WUC720874:WUD720874 WKG720874:WKH720874 WAK720874:WAL720874 VQO720874:VQP720874 VGS720874:VGT720874 UWW720874:UWX720874 UNA720874:UNB720874 UDE720874:UDF720874 TTI720874:TTJ720874 TJM720874:TJN720874 SZQ720874:SZR720874 SPU720874:SPV720874 SFY720874:SFZ720874 RWC720874:RWD720874 RMG720874:RMH720874 RCK720874:RCL720874 QSO720874:QSP720874 QIS720874:QIT720874 PYW720874:PYX720874 PPA720874:PPB720874 PFE720874:PFF720874 OVI720874:OVJ720874 OLM720874:OLN720874 OBQ720874:OBR720874 NRU720874:NRV720874 NHY720874:NHZ720874 MYC720874:MYD720874 MOG720874:MOH720874 MEK720874:MEL720874 LUO720874:LUP720874 LKS720874:LKT720874 LAW720874:LAX720874 KRA720874:KRB720874 KHE720874:KHF720874 JXI720874:JXJ720874 JNM720874:JNN720874 JDQ720874:JDR720874 ITU720874:ITV720874 IJY720874:IJZ720874 IAC720874:IAD720874 HQG720874:HQH720874 HGK720874:HGL720874 GWO720874:GWP720874 GMS720874:GMT720874 GCW720874:GCX720874 FTA720874:FTB720874 FJE720874:FJF720874 EZI720874:EZJ720874 EPM720874:EPN720874 EFQ720874:EFR720874 DVU720874:DVV720874 DLY720874:DLZ720874 DCC720874:DCD720874 CSG720874:CSH720874 CIK720874:CIL720874 BYO720874:BYP720874 BOS720874:BOT720874 BEW720874:BEX720874 AVA720874:AVB720874 ALE720874:ALF720874 ABI720874:ABJ720874 RM720874:RN720874 HQ720874:HR720874 WUC655338:WUD655338 WKG655338:WKH655338 WAK655338:WAL655338 VQO655338:VQP655338 VGS655338:VGT655338 UWW655338:UWX655338 UNA655338:UNB655338 UDE655338:UDF655338 TTI655338:TTJ655338 TJM655338:TJN655338 SZQ655338:SZR655338 SPU655338:SPV655338 SFY655338:SFZ655338 RWC655338:RWD655338 RMG655338:RMH655338 RCK655338:RCL655338 QSO655338:QSP655338 QIS655338:QIT655338 PYW655338:PYX655338 PPA655338:PPB655338 PFE655338:PFF655338 OVI655338:OVJ655338 OLM655338:OLN655338 OBQ655338:OBR655338 NRU655338:NRV655338 NHY655338:NHZ655338 MYC655338:MYD655338 MOG655338:MOH655338 MEK655338:MEL655338 LUO655338:LUP655338 LKS655338:LKT655338 LAW655338:LAX655338 KRA655338:KRB655338 KHE655338:KHF655338 JXI655338:JXJ655338 JNM655338:JNN655338 JDQ655338:JDR655338 ITU655338:ITV655338 IJY655338:IJZ655338 IAC655338:IAD655338 HQG655338:HQH655338 HGK655338:HGL655338 GWO655338:GWP655338 GMS655338:GMT655338 GCW655338:GCX655338 FTA655338:FTB655338 FJE655338:FJF655338 EZI655338:EZJ655338 EPM655338:EPN655338 EFQ655338:EFR655338 DVU655338:DVV655338 DLY655338:DLZ655338 DCC655338:DCD655338 CSG655338:CSH655338 CIK655338:CIL655338 BYO655338:BYP655338 BOS655338:BOT655338 BEW655338:BEX655338 AVA655338:AVB655338 ALE655338:ALF655338 ABI655338:ABJ655338 RM655338:RN655338 HQ655338:HR655338 WUC589802:WUD589802 WKG589802:WKH589802 WAK589802:WAL589802 VQO589802:VQP589802 VGS589802:VGT589802 UWW589802:UWX589802 UNA589802:UNB589802 UDE589802:UDF589802 TTI589802:TTJ589802 TJM589802:TJN589802 SZQ589802:SZR589802 SPU589802:SPV589802 SFY589802:SFZ589802 RWC589802:RWD589802 RMG589802:RMH589802 RCK589802:RCL589802 QSO589802:QSP589802 QIS589802:QIT589802 PYW589802:PYX589802 PPA589802:PPB589802 PFE589802:PFF589802 OVI589802:OVJ589802 OLM589802:OLN589802 OBQ589802:OBR589802 NRU589802:NRV589802 NHY589802:NHZ589802 MYC589802:MYD589802 MOG589802:MOH589802 MEK589802:MEL589802 LUO589802:LUP589802 LKS589802:LKT589802 LAW589802:LAX589802 KRA589802:KRB589802 KHE589802:KHF589802 JXI589802:JXJ589802 JNM589802:JNN589802 JDQ589802:JDR589802 ITU589802:ITV589802 IJY589802:IJZ589802 IAC589802:IAD589802 HQG589802:HQH589802 HGK589802:HGL589802 GWO589802:GWP589802 GMS589802:GMT589802 GCW589802:GCX589802 FTA589802:FTB589802 FJE589802:FJF589802 EZI589802:EZJ589802 EPM589802:EPN589802 EFQ589802:EFR589802 DVU589802:DVV589802 DLY589802:DLZ589802 DCC589802:DCD589802 CSG589802:CSH589802 CIK589802:CIL589802 BYO589802:BYP589802 BOS589802:BOT589802 BEW589802:BEX589802 AVA589802:AVB589802 ALE589802:ALF589802 ABI589802:ABJ589802 RM589802:RN589802 HQ589802:HR589802 WUC524266:WUD524266 WKG524266:WKH524266 WAK524266:WAL524266 VQO524266:VQP524266 VGS524266:VGT524266 UWW524266:UWX524266 UNA524266:UNB524266 UDE524266:UDF524266 TTI524266:TTJ524266 TJM524266:TJN524266 SZQ524266:SZR524266 SPU524266:SPV524266 SFY524266:SFZ524266 RWC524266:RWD524266 RMG524266:RMH524266 RCK524266:RCL524266 QSO524266:QSP524266 QIS524266:QIT524266 PYW524266:PYX524266 PPA524266:PPB524266 PFE524266:PFF524266 OVI524266:OVJ524266 OLM524266:OLN524266 OBQ524266:OBR524266 NRU524266:NRV524266 NHY524266:NHZ524266 MYC524266:MYD524266 MOG524266:MOH524266 MEK524266:MEL524266 LUO524266:LUP524266 LKS524266:LKT524266 LAW524266:LAX524266 KRA524266:KRB524266 KHE524266:KHF524266 JXI524266:JXJ524266 JNM524266:JNN524266 JDQ524266:JDR524266 ITU524266:ITV524266 IJY524266:IJZ524266 IAC524266:IAD524266 HQG524266:HQH524266 HGK524266:HGL524266 GWO524266:GWP524266 GMS524266:GMT524266 GCW524266:GCX524266 FTA524266:FTB524266 FJE524266:FJF524266 EZI524266:EZJ524266 EPM524266:EPN524266 EFQ524266:EFR524266 DVU524266:DVV524266 DLY524266:DLZ524266 DCC524266:DCD524266 CSG524266:CSH524266 CIK524266:CIL524266 BYO524266:BYP524266 BOS524266:BOT524266 BEW524266:BEX524266 AVA524266:AVB524266 ALE524266:ALF524266 ABI524266:ABJ524266 RM524266:RN524266 HQ524266:HR524266 WUC458730:WUD458730 WKG458730:WKH458730 WAK458730:WAL458730 VQO458730:VQP458730 VGS458730:VGT458730 UWW458730:UWX458730 UNA458730:UNB458730 UDE458730:UDF458730 TTI458730:TTJ458730 TJM458730:TJN458730 SZQ458730:SZR458730 SPU458730:SPV458730 SFY458730:SFZ458730 RWC458730:RWD458730 RMG458730:RMH458730 RCK458730:RCL458730 QSO458730:QSP458730 QIS458730:QIT458730 PYW458730:PYX458730 PPA458730:PPB458730 PFE458730:PFF458730 OVI458730:OVJ458730 OLM458730:OLN458730 OBQ458730:OBR458730 NRU458730:NRV458730 NHY458730:NHZ458730 MYC458730:MYD458730 MOG458730:MOH458730 MEK458730:MEL458730 LUO458730:LUP458730 LKS458730:LKT458730 LAW458730:LAX458730 KRA458730:KRB458730 KHE458730:KHF458730 JXI458730:JXJ458730 JNM458730:JNN458730 JDQ458730:JDR458730 ITU458730:ITV458730 IJY458730:IJZ458730 IAC458730:IAD458730 HQG458730:HQH458730 HGK458730:HGL458730 GWO458730:GWP458730 GMS458730:GMT458730 GCW458730:GCX458730 FTA458730:FTB458730 FJE458730:FJF458730 EZI458730:EZJ458730 EPM458730:EPN458730 EFQ458730:EFR458730 DVU458730:DVV458730 DLY458730:DLZ458730 DCC458730:DCD458730 CSG458730:CSH458730 CIK458730:CIL458730 BYO458730:BYP458730 BOS458730:BOT458730 BEW458730:BEX458730 AVA458730:AVB458730 ALE458730:ALF458730 ABI458730:ABJ458730 RM458730:RN458730 HQ458730:HR458730 WUC393194:WUD393194 WKG393194:WKH393194 WAK393194:WAL393194 VQO393194:VQP393194 VGS393194:VGT393194 UWW393194:UWX393194 UNA393194:UNB393194 UDE393194:UDF393194 TTI393194:TTJ393194 TJM393194:TJN393194 SZQ393194:SZR393194 SPU393194:SPV393194 SFY393194:SFZ393194 RWC393194:RWD393194 RMG393194:RMH393194 RCK393194:RCL393194 QSO393194:QSP393194 QIS393194:QIT393194 PYW393194:PYX393194 PPA393194:PPB393194 PFE393194:PFF393194 OVI393194:OVJ393194 OLM393194:OLN393194 OBQ393194:OBR393194 NRU393194:NRV393194 NHY393194:NHZ393194 MYC393194:MYD393194 MOG393194:MOH393194 MEK393194:MEL393194 LUO393194:LUP393194 LKS393194:LKT393194 LAW393194:LAX393194 KRA393194:KRB393194 KHE393194:KHF393194 JXI393194:JXJ393194 JNM393194:JNN393194 JDQ393194:JDR393194 ITU393194:ITV393194 IJY393194:IJZ393194 IAC393194:IAD393194 HQG393194:HQH393194 HGK393194:HGL393194 GWO393194:GWP393194 GMS393194:GMT393194 GCW393194:GCX393194 FTA393194:FTB393194 FJE393194:FJF393194 EZI393194:EZJ393194 EPM393194:EPN393194 EFQ393194:EFR393194 DVU393194:DVV393194 DLY393194:DLZ393194 DCC393194:DCD393194 CSG393194:CSH393194 CIK393194:CIL393194 BYO393194:BYP393194 BOS393194:BOT393194 BEW393194:BEX393194 AVA393194:AVB393194 ALE393194:ALF393194 ABI393194:ABJ393194 RM393194:RN393194 HQ393194:HR393194 WUC327658:WUD327658 WKG327658:WKH327658 WAK327658:WAL327658 VQO327658:VQP327658 VGS327658:VGT327658 UWW327658:UWX327658 UNA327658:UNB327658 UDE327658:UDF327658 TTI327658:TTJ327658 TJM327658:TJN327658 SZQ327658:SZR327658 SPU327658:SPV327658 SFY327658:SFZ327658 RWC327658:RWD327658 RMG327658:RMH327658 RCK327658:RCL327658 QSO327658:QSP327658 QIS327658:QIT327658 PYW327658:PYX327658 PPA327658:PPB327658 PFE327658:PFF327658 OVI327658:OVJ327658 OLM327658:OLN327658 OBQ327658:OBR327658 NRU327658:NRV327658 NHY327658:NHZ327658 MYC327658:MYD327658 MOG327658:MOH327658 MEK327658:MEL327658 LUO327658:LUP327658 LKS327658:LKT327658 LAW327658:LAX327658 KRA327658:KRB327658 KHE327658:KHF327658 JXI327658:JXJ327658 JNM327658:JNN327658 JDQ327658:JDR327658 ITU327658:ITV327658 IJY327658:IJZ327658 IAC327658:IAD327658 HQG327658:HQH327658 HGK327658:HGL327658 GWO327658:GWP327658 GMS327658:GMT327658 GCW327658:GCX327658 FTA327658:FTB327658 FJE327658:FJF327658 EZI327658:EZJ327658 EPM327658:EPN327658 EFQ327658:EFR327658 DVU327658:DVV327658 DLY327658:DLZ327658 DCC327658:DCD327658 CSG327658:CSH327658 CIK327658:CIL327658 BYO327658:BYP327658 BOS327658:BOT327658 BEW327658:BEX327658 AVA327658:AVB327658 ALE327658:ALF327658 ABI327658:ABJ327658 RM327658:RN327658 HQ327658:HR327658 WUC262122:WUD262122 WKG262122:WKH262122 WAK262122:WAL262122 VQO262122:VQP262122 VGS262122:VGT262122 UWW262122:UWX262122 UNA262122:UNB262122 UDE262122:UDF262122 TTI262122:TTJ262122 TJM262122:TJN262122 SZQ262122:SZR262122 SPU262122:SPV262122 SFY262122:SFZ262122 RWC262122:RWD262122 RMG262122:RMH262122 RCK262122:RCL262122 QSO262122:QSP262122 QIS262122:QIT262122 PYW262122:PYX262122 PPA262122:PPB262122 PFE262122:PFF262122 OVI262122:OVJ262122 OLM262122:OLN262122 OBQ262122:OBR262122 NRU262122:NRV262122 NHY262122:NHZ262122 MYC262122:MYD262122 MOG262122:MOH262122 MEK262122:MEL262122 LUO262122:LUP262122 LKS262122:LKT262122 LAW262122:LAX262122 KRA262122:KRB262122 KHE262122:KHF262122 JXI262122:JXJ262122 JNM262122:JNN262122 JDQ262122:JDR262122 ITU262122:ITV262122 IJY262122:IJZ262122 IAC262122:IAD262122 HQG262122:HQH262122 HGK262122:HGL262122 GWO262122:GWP262122 GMS262122:GMT262122 GCW262122:GCX262122 FTA262122:FTB262122 FJE262122:FJF262122 EZI262122:EZJ262122 EPM262122:EPN262122 EFQ262122:EFR262122 DVU262122:DVV262122 DLY262122:DLZ262122 DCC262122:DCD262122 CSG262122:CSH262122 CIK262122:CIL262122 BYO262122:BYP262122 BOS262122:BOT262122 BEW262122:BEX262122 AVA262122:AVB262122 ALE262122:ALF262122 ABI262122:ABJ262122 RM262122:RN262122 HQ262122:HR262122 WUC196586:WUD196586 WKG196586:WKH196586 WAK196586:WAL196586 VQO196586:VQP196586 VGS196586:VGT196586 UWW196586:UWX196586 UNA196586:UNB196586 UDE196586:UDF196586 TTI196586:TTJ196586 TJM196586:TJN196586 SZQ196586:SZR196586 SPU196586:SPV196586 SFY196586:SFZ196586 RWC196586:RWD196586 RMG196586:RMH196586 RCK196586:RCL196586 QSO196586:QSP196586 QIS196586:QIT196586 PYW196586:PYX196586 PPA196586:PPB196586 PFE196586:PFF196586 OVI196586:OVJ196586 OLM196586:OLN196586 OBQ196586:OBR196586 NRU196586:NRV196586 NHY196586:NHZ196586 MYC196586:MYD196586 MOG196586:MOH196586 MEK196586:MEL196586 LUO196586:LUP196586 LKS196586:LKT196586 LAW196586:LAX196586 KRA196586:KRB196586 KHE196586:KHF196586 JXI196586:JXJ196586 JNM196586:JNN196586 JDQ196586:JDR196586 ITU196586:ITV196586 IJY196586:IJZ196586 IAC196586:IAD196586 HQG196586:HQH196586 HGK196586:HGL196586 GWO196586:GWP196586 GMS196586:GMT196586 GCW196586:GCX196586 FTA196586:FTB196586 FJE196586:FJF196586 EZI196586:EZJ196586 EPM196586:EPN196586 EFQ196586:EFR196586 DVU196586:DVV196586 DLY196586:DLZ196586 DCC196586:DCD196586 CSG196586:CSH196586 CIK196586:CIL196586 BYO196586:BYP196586 BOS196586:BOT196586 BEW196586:BEX196586 AVA196586:AVB196586 ALE196586:ALF196586 ABI196586:ABJ196586 RM196586:RN196586 HQ196586:HR196586 WUC131050:WUD131050 WKG131050:WKH131050 WAK131050:WAL131050 VQO131050:VQP131050 VGS131050:VGT131050 UWW131050:UWX131050 UNA131050:UNB131050 UDE131050:UDF131050 TTI131050:TTJ131050 TJM131050:TJN131050 SZQ131050:SZR131050 SPU131050:SPV131050 SFY131050:SFZ131050 RWC131050:RWD131050 RMG131050:RMH131050 RCK131050:RCL131050 QSO131050:QSP131050 QIS131050:QIT131050 PYW131050:PYX131050 PPA131050:PPB131050 PFE131050:PFF131050 OVI131050:OVJ131050 OLM131050:OLN131050 OBQ131050:OBR131050 NRU131050:NRV131050 NHY131050:NHZ131050 MYC131050:MYD131050 MOG131050:MOH131050 MEK131050:MEL131050 LUO131050:LUP131050 LKS131050:LKT131050 LAW131050:LAX131050 KRA131050:KRB131050 KHE131050:KHF131050 JXI131050:JXJ131050 JNM131050:JNN131050 JDQ131050:JDR131050 ITU131050:ITV131050 IJY131050:IJZ131050 IAC131050:IAD131050 HQG131050:HQH131050 HGK131050:HGL131050 GWO131050:GWP131050 GMS131050:GMT131050 GCW131050:GCX131050 FTA131050:FTB131050 FJE131050:FJF131050 EZI131050:EZJ131050 EPM131050:EPN131050 EFQ131050:EFR131050 DVU131050:DVV131050 DLY131050:DLZ131050 DCC131050:DCD131050 CSG131050:CSH131050 CIK131050:CIL131050 BYO131050:BYP131050 BOS131050:BOT131050 BEW131050:BEX131050 AVA131050:AVB131050 ALE131050:ALF131050 ABI131050:ABJ131050 RM131050:RN131050 HQ131050:HR131050 WUC65514:WUD65514 WKG65514:WKH65514 WAK65514:WAL65514 VQO65514:VQP65514 VGS65514:VGT65514 UWW65514:UWX65514 UNA65514:UNB65514 UDE65514:UDF65514 TTI65514:TTJ65514 TJM65514:TJN65514 SZQ65514:SZR65514 SPU65514:SPV65514 SFY65514:SFZ65514 RWC65514:RWD65514 RMG65514:RMH65514 RCK65514:RCL65514 QSO65514:QSP65514 QIS65514:QIT65514 PYW65514:PYX65514 PPA65514:PPB65514 PFE65514:PFF65514 OVI65514:OVJ65514 OLM65514:OLN65514 OBQ65514:OBR65514 NRU65514:NRV65514 NHY65514:NHZ65514 MYC65514:MYD65514 MOG65514:MOH65514 MEK65514:MEL65514 LUO65514:LUP65514 LKS65514:LKT65514 LAW65514:LAX65514 KRA65514:KRB65514 KHE65514:KHF65514 JXI65514:JXJ65514 JNM65514:JNN65514 JDQ65514:JDR65514 ITU65514:ITV65514 IJY65514:IJZ65514 IAC65514:IAD65514 HQG65514:HQH65514 HGK65514:HGL65514 GWO65514:GWP65514 GMS65514:GMT65514 GCW65514:GCX65514 FTA65514:FTB65514 FJE65514:FJF65514 EZI65514:EZJ65514 EPM65514:EPN65514 EFQ65514:EFR65514 DVU65514:DVV65514 DLY65514:DLZ65514 DCC65514:DCD65514 CSG65514:CSH65514 CIK65514:CIL65514 BYO65514:BYP65514 BOS65514:BOT65514 BEW65514:BEX65514 AVA65514:AVB65514 ALE65514:ALF65514 ABI65514:ABJ65514 RM65514:RN65514 HQ65514:HR65514 WUC983020:WUD983027 WKG983020:WKH983027 WAK983020:WAL983027 VQO983020:VQP983027 VGS983020:VGT983027 UWW983020:UWX983027 UNA983020:UNB983027 UDE983020:UDF983027 TTI983020:TTJ983027 TJM983020:TJN983027 SZQ983020:SZR983027 SPU983020:SPV983027 SFY983020:SFZ983027 RWC983020:RWD983027 RMG983020:RMH983027 RCK983020:RCL983027 QSO983020:QSP983027 QIS983020:QIT983027 PYW983020:PYX983027 PPA983020:PPB983027 PFE983020:PFF983027 OVI983020:OVJ983027 OLM983020:OLN983027 OBQ983020:OBR983027 NRU983020:NRV983027 NHY983020:NHZ983027 MYC983020:MYD983027 MOG983020:MOH983027 MEK983020:MEL983027 LUO983020:LUP983027 LKS983020:LKT983027 LAW983020:LAX983027 KRA983020:KRB983027 KHE983020:KHF983027 JXI983020:JXJ983027 JNM983020:JNN983027 JDQ983020:JDR983027 ITU983020:ITV983027 IJY983020:IJZ983027 IAC983020:IAD983027 HQG983020:HQH983027 HGK983020:HGL983027 GWO983020:GWP983027 GMS983020:GMT983027 GCW983020:GCX983027 FTA983020:FTB983027 FJE983020:FJF983027 EZI983020:EZJ983027 EPM983020:EPN983027 EFQ983020:EFR983027 DVU983020:DVV983027 DLY983020:DLZ983027 DCC983020:DCD983027 CSG983020:CSH983027 CIK983020:CIL983027 BYO983020:BYP983027 BOS983020:BOT983027 BEW983020:BEX983027 AVA983020:AVB983027 ALE983020:ALF983027 ABI983020:ABJ983027 RM983020:RN983027 HQ983020:HR983027 WUC917484:WUD917491 WKG917484:WKH917491 WAK917484:WAL917491 VQO917484:VQP917491 VGS917484:VGT917491 UWW917484:UWX917491 UNA917484:UNB917491 UDE917484:UDF917491 TTI917484:TTJ917491 TJM917484:TJN917491 SZQ917484:SZR917491 SPU917484:SPV917491 SFY917484:SFZ917491 RWC917484:RWD917491 RMG917484:RMH917491 RCK917484:RCL917491 QSO917484:QSP917491 QIS917484:QIT917491 PYW917484:PYX917491 PPA917484:PPB917491 PFE917484:PFF917491 OVI917484:OVJ917491 OLM917484:OLN917491 OBQ917484:OBR917491 NRU917484:NRV917491 NHY917484:NHZ917491 MYC917484:MYD917491 MOG917484:MOH917491 MEK917484:MEL917491 LUO917484:LUP917491 LKS917484:LKT917491 LAW917484:LAX917491 KRA917484:KRB917491 KHE917484:KHF917491 JXI917484:JXJ917491 JNM917484:JNN917491 JDQ917484:JDR917491 ITU917484:ITV917491 IJY917484:IJZ917491 IAC917484:IAD917491 HQG917484:HQH917491 HGK917484:HGL917491 GWO917484:GWP917491 GMS917484:GMT917491 GCW917484:GCX917491 FTA917484:FTB917491 FJE917484:FJF917491 EZI917484:EZJ917491 EPM917484:EPN917491 EFQ917484:EFR917491 DVU917484:DVV917491 DLY917484:DLZ917491 DCC917484:DCD917491 CSG917484:CSH917491 CIK917484:CIL917491 BYO917484:BYP917491 BOS917484:BOT917491 BEW917484:BEX917491 AVA917484:AVB917491 ALE917484:ALF917491 ABI917484:ABJ917491 RM917484:RN917491 HQ917484:HR917491 WUC851948:WUD851955 WKG851948:WKH851955 WAK851948:WAL851955 VQO851948:VQP851955 VGS851948:VGT851955 UWW851948:UWX851955 UNA851948:UNB851955 UDE851948:UDF851955 TTI851948:TTJ851955 TJM851948:TJN851955 SZQ851948:SZR851955 SPU851948:SPV851955 SFY851948:SFZ851955 RWC851948:RWD851955 RMG851948:RMH851955 RCK851948:RCL851955 QSO851948:QSP851955 QIS851948:QIT851955 PYW851948:PYX851955 PPA851948:PPB851955 PFE851948:PFF851955 OVI851948:OVJ851955 OLM851948:OLN851955 OBQ851948:OBR851955 NRU851948:NRV851955 NHY851948:NHZ851955 MYC851948:MYD851955 MOG851948:MOH851955 MEK851948:MEL851955 LUO851948:LUP851955 LKS851948:LKT851955 LAW851948:LAX851955 KRA851948:KRB851955 KHE851948:KHF851955 JXI851948:JXJ851955 JNM851948:JNN851955 JDQ851948:JDR851955 ITU851948:ITV851955 IJY851948:IJZ851955 IAC851948:IAD851955 HQG851948:HQH851955 HGK851948:HGL851955 GWO851948:GWP851955 GMS851948:GMT851955 GCW851948:GCX851955 FTA851948:FTB851955 FJE851948:FJF851955 EZI851948:EZJ851955 EPM851948:EPN851955 EFQ851948:EFR851955 DVU851948:DVV851955 DLY851948:DLZ851955 DCC851948:DCD851955 CSG851948:CSH851955 CIK851948:CIL851955 BYO851948:BYP851955 BOS851948:BOT851955 BEW851948:BEX851955 AVA851948:AVB851955 ALE851948:ALF851955 ABI851948:ABJ851955 RM851948:RN851955 HQ851948:HR851955 WUC786412:WUD786419 WKG786412:WKH786419 WAK786412:WAL786419 VQO786412:VQP786419 VGS786412:VGT786419 UWW786412:UWX786419 UNA786412:UNB786419 UDE786412:UDF786419 TTI786412:TTJ786419 TJM786412:TJN786419 SZQ786412:SZR786419 SPU786412:SPV786419 SFY786412:SFZ786419 RWC786412:RWD786419 RMG786412:RMH786419 RCK786412:RCL786419 QSO786412:QSP786419 QIS786412:QIT786419 PYW786412:PYX786419 PPA786412:PPB786419 PFE786412:PFF786419 OVI786412:OVJ786419 OLM786412:OLN786419 OBQ786412:OBR786419 NRU786412:NRV786419 NHY786412:NHZ786419 MYC786412:MYD786419 MOG786412:MOH786419 MEK786412:MEL786419 LUO786412:LUP786419 LKS786412:LKT786419 LAW786412:LAX786419 KRA786412:KRB786419 KHE786412:KHF786419 JXI786412:JXJ786419 JNM786412:JNN786419 JDQ786412:JDR786419 ITU786412:ITV786419 IJY786412:IJZ786419 IAC786412:IAD786419 HQG786412:HQH786419 HGK786412:HGL786419 GWO786412:GWP786419 GMS786412:GMT786419 GCW786412:GCX786419 FTA786412:FTB786419 FJE786412:FJF786419 EZI786412:EZJ786419 EPM786412:EPN786419 EFQ786412:EFR786419 DVU786412:DVV786419 DLY786412:DLZ786419 DCC786412:DCD786419 CSG786412:CSH786419 CIK786412:CIL786419 BYO786412:BYP786419 BOS786412:BOT786419 BEW786412:BEX786419 AVA786412:AVB786419 ALE786412:ALF786419 ABI786412:ABJ786419 RM786412:RN786419 HQ786412:HR786419 WUC720876:WUD720883 WKG720876:WKH720883 WAK720876:WAL720883 VQO720876:VQP720883 VGS720876:VGT720883 UWW720876:UWX720883 UNA720876:UNB720883 UDE720876:UDF720883 TTI720876:TTJ720883 TJM720876:TJN720883 SZQ720876:SZR720883 SPU720876:SPV720883 SFY720876:SFZ720883 RWC720876:RWD720883 RMG720876:RMH720883 RCK720876:RCL720883 QSO720876:QSP720883 QIS720876:QIT720883 PYW720876:PYX720883 PPA720876:PPB720883 PFE720876:PFF720883 OVI720876:OVJ720883 OLM720876:OLN720883 OBQ720876:OBR720883 NRU720876:NRV720883 NHY720876:NHZ720883 MYC720876:MYD720883 MOG720876:MOH720883 MEK720876:MEL720883 LUO720876:LUP720883 LKS720876:LKT720883 LAW720876:LAX720883 KRA720876:KRB720883 KHE720876:KHF720883 JXI720876:JXJ720883 JNM720876:JNN720883 JDQ720876:JDR720883 ITU720876:ITV720883 IJY720876:IJZ720883 IAC720876:IAD720883 HQG720876:HQH720883 HGK720876:HGL720883 GWO720876:GWP720883 GMS720876:GMT720883 GCW720876:GCX720883 FTA720876:FTB720883 FJE720876:FJF720883 EZI720876:EZJ720883 EPM720876:EPN720883 EFQ720876:EFR720883 DVU720876:DVV720883 DLY720876:DLZ720883 DCC720876:DCD720883 CSG720876:CSH720883 CIK720876:CIL720883 BYO720876:BYP720883 BOS720876:BOT720883 BEW720876:BEX720883 AVA720876:AVB720883 ALE720876:ALF720883 ABI720876:ABJ720883 RM720876:RN720883 HQ720876:HR720883 WUC655340:WUD655347 WKG655340:WKH655347 WAK655340:WAL655347 VQO655340:VQP655347 VGS655340:VGT655347 UWW655340:UWX655347 UNA655340:UNB655347 UDE655340:UDF655347 TTI655340:TTJ655347 TJM655340:TJN655347 SZQ655340:SZR655347 SPU655340:SPV655347 SFY655340:SFZ655347 RWC655340:RWD655347 RMG655340:RMH655347 RCK655340:RCL655347 QSO655340:QSP655347 QIS655340:QIT655347 PYW655340:PYX655347 PPA655340:PPB655347 PFE655340:PFF655347 OVI655340:OVJ655347 OLM655340:OLN655347 OBQ655340:OBR655347 NRU655340:NRV655347 NHY655340:NHZ655347 MYC655340:MYD655347 MOG655340:MOH655347 MEK655340:MEL655347 LUO655340:LUP655347 LKS655340:LKT655347 LAW655340:LAX655347 KRA655340:KRB655347 KHE655340:KHF655347 JXI655340:JXJ655347 JNM655340:JNN655347 JDQ655340:JDR655347 ITU655340:ITV655347 IJY655340:IJZ655347 IAC655340:IAD655347 HQG655340:HQH655347 HGK655340:HGL655347 GWO655340:GWP655347 GMS655340:GMT655347 GCW655340:GCX655347 FTA655340:FTB655347 FJE655340:FJF655347 EZI655340:EZJ655347 EPM655340:EPN655347 EFQ655340:EFR655347 DVU655340:DVV655347 DLY655340:DLZ655347 DCC655340:DCD655347 CSG655340:CSH655347 CIK655340:CIL655347 BYO655340:BYP655347 BOS655340:BOT655347 BEW655340:BEX655347 AVA655340:AVB655347 ALE655340:ALF655347 ABI655340:ABJ655347 RM655340:RN655347 HQ655340:HR655347 WUC589804:WUD589811 WKG589804:WKH589811 WAK589804:WAL589811 VQO589804:VQP589811 VGS589804:VGT589811 UWW589804:UWX589811 UNA589804:UNB589811 UDE589804:UDF589811 TTI589804:TTJ589811 TJM589804:TJN589811 SZQ589804:SZR589811 SPU589804:SPV589811 SFY589804:SFZ589811 RWC589804:RWD589811 RMG589804:RMH589811 RCK589804:RCL589811 QSO589804:QSP589811 QIS589804:QIT589811 PYW589804:PYX589811 PPA589804:PPB589811 PFE589804:PFF589811 OVI589804:OVJ589811 OLM589804:OLN589811 OBQ589804:OBR589811 NRU589804:NRV589811 NHY589804:NHZ589811 MYC589804:MYD589811 MOG589804:MOH589811 MEK589804:MEL589811 LUO589804:LUP589811 LKS589804:LKT589811 LAW589804:LAX589811 KRA589804:KRB589811 KHE589804:KHF589811 JXI589804:JXJ589811 JNM589804:JNN589811 JDQ589804:JDR589811 ITU589804:ITV589811 IJY589804:IJZ589811 IAC589804:IAD589811 HQG589804:HQH589811 HGK589804:HGL589811 GWO589804:GWP589811 GMS589804:GMT589811 GCW589804:GCX589811 FTA589804:FTB589811 FJE589804:FJF589811 EZI589804:EZJ589811 EPM589804:EPN589811 EFQ589804:EFR589811 DVU589804:DVV589811 DLY589804:DLZ589811 DCC589804:DCD589811 CSG589804:CSH589811 CIK589804:CIL589811 BYO589804:BYP589811 BOS589804:BOT589811 BEW589804:BEX589811 AVA589804:AVB589811 ALE589804:ALF589811 ABI589804:ABJ589811 RM589804:RN589811 HQ589804:HR589811 WUC524268:WUD524275 WKG524268:WKH524275 WAK524268:WAL524275 VQO524268:VQP524275 VGS524268:VGT524275 UWW524268:UWX524275 UNA524268:UNB524275 UDE524268:UDF524275 TTI524268:TTJ524275 TJM524268:TJN524275 SZQ524268:SZR524275 SPU524268:SPV524275 SFY524268:SFZ524275 RWC524268:RWD524275 RMG524268:RMH524275 RCK524268:RCL524275 QSO524268:QSP524275 QIS524268:QIT524275 PYW524268:PYX524275 PPA524268:PPB524275 PFE524268:PFF524275 OVI524268:OVJ524275 OLM524268:OLN524275 OBQ524268:OBR524275 NRU524268:NRV524275 NHY524268:NHZ524275 MYC524268:MYD524275 MOG524268:MOH524275 MEK524268:MEL524275 LUO524268:LUP524275 LKS524268:LKT524275 LAW524268:LAX524275 KRA524268:KRB524275 KHE524268:KHF524275 JXI524268:JXJ524275 JNM524268:JNN524275 JDQ524268:JDR524275 ITU524268:ITV524275 IJY524268:IJZ524275 IAC524268:IAD524275 HQG524268:HQH524275 HGK524268:HGL524275 GWO524268:GWP524275 GMS524268:GMT524275 GCW524268:GCX524275 FTA524268:FTB524275 FJE524268:FJF524275 EZI524268:EZJ524275 EPM524268:EPN524275 EFQ524268:EFR524275 DVU524268:DVV524275 DLY524268:DLZ524275 DCC524268:DCD524275 CSG524268:CSH524275 CIK524268:CIL524275 BYO524268:BYP524275 BOS524268:BOT524275 BEW524268:BEX524275 AVA524268:AVB524275 ALE524268:ALF524275 ABI524268:ABJ524275 RM524268:RN524275 HQ524268:HR524275 WUC458732:WUD458739 WKG458732:WKH458739 WAK458732:WAL458739 VQO458732:VQP458739 VGS458732:VGT458739 UWW458732:UWX458739 UNA458732:UNB458739 UDE458732:UDF458739 TTI458732:TTJ458739 TJM458732:TJN458739 SZQ458732:SZR458739 SPU458732:SPV458739 SFY458732:SFZ458739 RWC458732:RWD458739 RMG458732:RMH458739 RCK458732:RCL458739 QSO458732:QSP458739 QIS458732:QIT458739 PYW458732:PYX458739 PPA458732:PPB458739 PFE458732:PFF458739 OVI458732:OVJ458739 OLM458732:OLN458739 OBQ458732:OBR458739 NRU458732:NRV458739 NHY458732:NHZ458739 MYC458732:MYD458739 MOG458732:MOH458739 MEK458732:MEL458739 LUO458732:LUP458739 LKS458732:LKT458739 LAW458732:LAX458739 KRA458732:KRB458739 KHE458732:KHF458739 JXI458732:JXJ458739 JNM458732:JNN458739 JDQ458732:JDR458739 ITU458732:ITV458739 IJY458732:IJZ458739 IAC458732:IAD458739 HQG458732:HQH458739 HGK458732:HGL458739 GWO458732:GWP458739 GMS458732:GMT458739 GCW458732:GCX458739 FTA458732:FTB458739 FJE458732:FJF458739 EZI458732:EZJ458739 EPM458732:EPN458739 EFQ458732:EFR458739 DVU458732:DVV458739 DLY458732:DLZ458739 DCC458732:DCD458739 CSG458732:CSH458739 CIK458732:CIL458739 BYO458732:BYP458739 BOS458732:BOT458739 BEW458732:BEX458739 AVA458732:AVB458739 ALE458732:ALF458739 ABI458732:ABJ458739 RM458732:RN458739 HQ458732:HR458739 WUC393196:WUD393203 WKG393196:WKH393203 WAK393196:WAL393203 VQO393196:VQP393203 VGS393196:VGT393203 UWW393196:UWX393203 UNA393196:UNB393203 UDE393196:UDF393203 TTI393196:TTJ393203 TJM393196:TJN393203 SZQ393196:SZR393203 SPU393196:SPV393203 SFY393196:SFZ393203 RWC393196:RWD393203 RMG393196:RMH393203 RCK393196:RCL393203 QSO393196:QSP393203 QIS393196:QIT393203 PYW393196:PYX393203 PPA393196:PPB393203 PFE393196:PFF393203 OVI393196:OVJ393203 OLM393196:OLN393203 OBQ393196:OBR393203 NRU393196:NRV393203 NHY393196:NHZ393203 MYC393196:MYD393203 MOG393196:MOH393203 MEK393196:MEL393203 LUO393196:LUP393203 LKS393196:LKT393203 LAW393196:LAX393203 KRA393196:KRB393203 KHE393196:KHF393203 JXI393196:JXJ393203 JNM393196:JNN393203 JDQ393196:JDR393203 ITU393196:ITV393203 IJY393196:IJZ393203 IAC393196:IAD393203 HQG393196:HQH393203 HGK393196:HGL393203 GWO393196:GWP393203 GMS393196:GMT393203 GCW393196:GCX393203 FTA393196:FTB393203 FJE393196:FJF393203 EZI393196:EZJ393203 EPM393196:EPN393203 EFQ393196:EFR393203 DVU393196:DVV393203 DLY393196:DLZ393203 DCC393196:DCD393203 CSG393196:CSH393203 CIK393196:CIL393203 BYO393196:BYP393203 BOS393196:BOT393203 BEW393196:BEX393203 AVA393196:AVB393203 ALE393196:ALF393203 ABI393196:ABJ393203 RM393196:RN393203 HQ393196:HR393203 WUC327660:WUD327667 WKG327660:WKH327667 WAK327660:WAL327667 VQO327660:VQP327667 VGS327660:VGT327667 UWW327660:UWX327667 UNA327660:UNB327667 UDE327660:UDF327667 TTI327660:TTJ327667 TJM327660:TJN327667 SZQ327660:SZR327667 SPU327660:SPV327667 SFY327660:SFZ327667 RWC327660:RWD327667 RMG327660:RMH327667 RCK327660:RCL327667 QSO327660:QSP327667 QIS327660:QIT327667 PYW327660:PYX327667 PPA327660:PPB327667 PFE327660:PFF327667 OVI327660:OVJ327667 OLM327660:OLN327667 OBQ327660:OBR327667 NRU327660:NRV327667 NHY327660:NHZ327667 MYC327660:MYD327667 MOG327660:MOH327667 MEK327660:MEL327667 LUO327660:LUP327667 LKS327660:LKT327667 LAW327660:LAX327667 KRA327660:KRB327667 KHE327660:KHF327667 JXI327660:JXJ327667 JNM327660:JNN327667 JDQ327660:JDR327667 ITU327660:ITV327667 IJY327660:IJZ327667 IAC327660:IAD327667 HQG327660:HQH327667 HGK327660:HGL327667 GWO327660:GWP327667 GMS327660:GMT327667 GCW327660:GCX327667 FTA327660:FTB327667 FJE327660:FJF327667 EZI327660:EZJ327667 EPM327660:EPN327667 EFQ327660:EFR327667 DVU327660:DVV327667 DLY327660:DLZ327667 DCC327660:DCD327667 CSG327660:CSH327667 CIK327660:CIL327667 BYO327660:BYP327667 BOS327660:BOT327667 BEW327660:BEX327667 AVA327660:AVB327667 ALE327660:ALF327667 ABI327660:ABJ327667 RM327660:RN327667 HQ327660:HR327667 WUC262124:WUD262131 WKG262124:WKH262131 WAK262124:WAL262131 VQO262124:VQP262131 VGS262124:VGT262131 UWW262124:UWX262131 UNA262124:UNB262131 UDE262124:UDF262131 TTI262124:TTJ262131 TJM262124:TJN262131 SZQ262124:SZR262131 SPU262124:SPV262131 SFY262124:SFZ262131 RWC262124:RWD262131 RMG262124:RMH262131 RCK262124:RCL262131 QSO262124:QSP262131 QIS262124:QIT262131 PYW262124:PYX262131 PPA262124:PPB262131 PFE262124:PFF262131 OVI262124:OVJ262131 OLM262124:OLN262131 OBQ262124:OBR262131 NRU262124:NRV262131 NHY262124:NHZ262131 MYC262124:MYD262131 MOG262124:MOH262131 MEK262124:MEL262131 LUO262124:LUP262131 LKS262124:LKT262131 LAW262124:LAX262131 KRA262124:KRB262131 KHE262124:KHF262131 JXI262124:JXJ262131 JNM262124:JNN262131 JDQ262124:JDR262131 ITU262124:ITV262131 IJY262124:IJZ262131 IAC262124:IAD262131 HQG262124:HQH262131 HGK262124:HGL262131 GWO262124:GWP262131 GMS262124:GMT262131 GCW262124:GCX262131 FTA262124:FTB262131 FJE262124:FJF262131 EZI262124:EZJ262131 EPM262124:EPN262131 EFQ262124:EFR262131 DVU262124:DVV262131 DLY262124:DLZ262131 DCC262124:DCD262131 CSG262124:CSH262131 CIK262124:CIL262131 BYO262124:BYP262131 BOS262124:BOT262131 BEW262124:BEX262131 AVA262124:AVB262131 ALE262124:ALF262131 ABI262124:ABJ262131 RM262124:RN262131 HQ262124:HR262131 WUC196588:WUD196595 WKG196588:WKH196595 WAK196588:WAL196595 VQO196588:VQP196595 VGS196588:VGT196595 UWW196588:UWX196595 UNA196588:UNB196595 UDE196588:UDF196595 TTI196588:TTJ196595 TJM196588:TJN196595 SZQ196588:SZR196595 SPU196588:SPV196595 SFY196588:SFZ196595 RWC196588:RWD196595 RMG196588:RMH196595 RCK196588:RCL196595 QSO196588:QSP196595 QIS196588:QIT196595 PYW196588:PYX196595 PPA196588:PPB196595 PFE196588:PFF196595 OVI196588:OVJ196595 OLM196588:OLN196595 OBQ196588:OBR196595 NRU196588:NRV196595 NHY196588:NHZ196595 MYC196588:MYD196595 MOG196588:MOH196595 MEK196588:MEL196595 LUO196588:LUP196595 LKS196588:LKT196595 LAW196588:LAX196595 KRA196588:KRB196595 KHE196588:KHF196595 JXI196588:JXJ196595 JNM196588:JNN196595 JDQ196588:JDR196595 ITU196588:ITV196595 IJY196588:IJZ196595 IAC196588:IAD196595 HQG196588:HQH196595 HGK196588:HGL196595 GWO196588:GWP196595 GMS196588:GMT196595 GCW196588:GCX196595 FTA196588:FTB196595 FJE196588:FJF196595 EZI196588:EZJ196595 EPM196588:EPN196595 EFQ196588:EFR196595 DVU196588:DVV196595 DLY196588:DLZ196595 DCC196588:DCD196595 CSG196588:CSH196595 CIK196588:CIL196595 BYO196588:BYP196595 BOS196588:BOT196595 BEW196588:BEX196595 AVA196588:AVB196595 ALE196588:ALF196595 ABI196588:ABJ196595 RM196588:RN196595 HQ196588:HR196595 WUC131052:WUD131059 WKG131052:WKH131059 WAK131052:WAL131059 VQO131052:VQP131059 VGS131052:VGT131059 UWW131052:UWX131059 UNA131052:UNB131059 UDE131052:UDF131059 TTI131052:TTJ131059 TJM131052:TJN131059 SZQ131052:SZR131059 SPU131052:SPV131059 SFY131052:SFZ131059 RWC131052:RWD131059 RMG131052:RMH131059 RCK131052:RCL131059 QSO131052:QSP131059 QIS131052:QIT131059 PYW131052:PYX131059 PPA131052:PPB131059 PFE131052:PFF131059 OVI131052:OVJ131059 OLM131052:OLN131059 OBQ131052:OBR131059 NRU131052:NRV131059 NHY131052:NHZ131059 MYC131052:MYD131059 MOG131052:MOH131059 MEK131052:MEL131059 LUO131052:LUP131059 LKS131052:LKT131059 LAW131052:LAX131059 KRA131052:KRB131059 KHE131052:KHF131059 JXI131052:JXJ131059 JNM131052:JNN131059 JDQ131052:JDR131059 ITU131052:ITV131059 IJY131052:IJZ131059 IAC131052:IAD131059 HQG131052:HQH131059 HGK131052:HGL131059 GWO131052:GWP131059 GMS131052:GMT131059 GCW131052:GCX131059 FTA131052:FTB131059 FJE131052:FJF131059 EZI131052:EZJ131059 EPM131052:EPN131059 EFQ131052:EFR131059 DVU131052:DVV131059 DLY131052:DLZ131059 DCC131052:DCD131059 CSG131052:CSH131059 CIK131052:CIL131059 BYO131052:BYP131059 BOS131052:BOT131059 BEW131052:BEX131059 AVA131052:AVB131059 ALE131052:ALF131059 ABI131052:ABJ131059 RM131052:RN131059 HQ131052:HR131059 WUC65516:WUD65523 WKG65516:WKH65523 WAK65516:WAL65523 VQO65516:VQP65523 VGS65516:VGT65523 UWW65516:UWX65523 UNA65516:UNB65523 UDE65516:UDF65523 TTI65516:TTJ65523 TJM65516:TJN65523 SZQ65516:SZR65523 SPU65516:SPV65523 SFY65516:SFZ65523 RWC65516:RWD65523 RMG65516:RMH65523 RCK65516:RCL65523 QSO65516:QSP65523 QIS65516:QIT65523 PYW65516:PYX65523 PPA65516:PPB65523 PFE65516:PFF65523 OVI65516:OVJ65523 OLM65516:OLN65523 OBQ65516:OBR65523 NRU65516:NRV65523 NHY65516:NHZ65523 MYC65516:MYD65523 MOG65516:MOH65523 MEK65516:MEL65523 LUO65516:LUP65523 LKS65516:LKT65523 LAW65516:LAX65523 KRA65516:KRB65523 KHE65516:KHF65523 JXI65516:JXJ65523 JNM65516:JNN65523 JDQ65516:JDR65523 ITU65516:ITV65523 IJY65516:IJZ65523 IAC65516:IAD65523 HQG65516:HQH65523 HGK65516:HGL65523 GWO65516:GWP65523 GMS65516:GMT65523 GCW65516:GCX65523 FTA65516:FTB65523 FJE65516:FJF65523 EZI65516:EZJ65523 EPM65516:EPN65523 EFQ65516:EFR65523 DVU65516:DVV65523 DLY65516:DLZ65523 DCC65516:DCD65523 CSG65516:CSH65523 CIK65516:CIL65523 BYO65516:BYP65523 BOS65516:BOT65523 BEW65516:BEX65523 AVA65516:AVB65523 ALE65516:ALF65523 ABI65516:ABJ65523 RM65516:RN65523 HQ65516:HR65523 WUC983029:WUD983030 WKG983029:WKH983030 WAK983029:WAL983030 VQO983029:VQP983030 VGS983029:VGT983030 UWW983029:UWX983030 UNA983029:UNB983030 UDE983029:UDF983030 TTI983029:TTJ983030 TJM983029:TJN983030 SZQ983029:SZR983030 SPU983029:SPV983030 SFY983029:SFZ983030 RWC983029:RWD983030 RMG983029:RMH983030 RCK983029:RCL983030 QSO983029:QSP983030 QIS983029:QIT983030 PYW983029:PYX983030 PPA983029:PPB983030 PFE983029:PFF983030 OVI983029:OVJ983030 OLM983029:OLN983030 OBQ983029:OBR983030 NRU983029:NRV983030 NHY983029:NHZ983030 MYC983029:MYD983030 MOG983029:MOH983030 MEK983029:MEL983030 LUO983029:LUP983030 LKS983029:LKT983030 LAW983029:LAX983030 KRA983029:KRB983030 KHE983029:KHF983030 JXI983029:JXJ983030 JNM983029:JNN983030 JDQ983029:JDR983030 ITU983029:ITV983030 IJY983029:IJZ983030 IAC983029:IAD983030 HQG983029:HQH983030 HGK983029:HGL983030 GWO983029:GWP983030 GMS983029:GMT983030 GCW983029:GCX983030 FTA983029:FTB983030 FJE983029:FJF983030 EZI983029:EZJ983030 EPM983029:EPN983030 EFQ983029:EFR983030 DVU983029:DVV983030 DLY983029:DLZ983030 DCC983029:DCD983030 CSG983029:CSH983030 CIK983029:CIL983030 BYO983029:BYP983030 BOS983029:BOT983030 BEW983029:BEX983030 AVA983029:AVB983030 ALE983029:ALF983030 ABI983029:ABJ983030 RM983029:RN983030 HQ983029:HR983030 WUC917493:WUD917494 WKG917493:WKH917494 WAK917493:WAL917494 VQO917493:VQP917494 VGS917493:VGT917494 UWW917493:UWX917494 UNA917493:UNB917494 UDE917493:UDF917494 TTI917493:TTJ917494 TJM917493:TJN917494 SZQ917493:SZR917494 SPU917493:SPV917494 SFY917493:SFZ917494 RWC917493:RWD917494 RMG917493:RMH917494 RCK917493:RCL917494 QSO917493:QSP917494 QIS917493:QIT917494 PYW917493:PYX917494 PPA917493:PPB917494 PFE917493:PFF917494 OVI917493:OVJ917494 OLM917493:OLN917494 OBQ917493:OBR917494 NRU917493:NRV917494 NHY917493:NHZ917494 MYC917493:MYD917494 MOG917493:MOH917494 MEK917493:MEL917494 LUO917493:LUP917494 LKS917493:LKT917494 LAW917493:LAX917494 KRA917493:KRB917494 KHE917493:KHF917494 JXI917493:JXJ917494 JNM917493:JNN917494 JDQ917493:JDR917494 ITU917493:ITV917494 IJY917493:IJZ917494 IAC917493:IAD917494 HQG917493:HQH917494 HGK917493:HGL917494 GWO917493:GWP917494 GMS917493:GMT917494 GCW917493:GCX917494 FTA917493:FTB917494 FJE917493:FJF917494 EZI917493:EZJ917494 EPM917493:EPN917494 EFQ917493:EFR917494 DVU917493:DVV917494 DLY917493:DLZ917494 DCC917493:DCD917494 CSG917493:CSH917494 CIK917493:CIL917494 BYO917493:BYP917494 BOS917493:BOT917494 BEW917493:BEX917494 AVA917493:AVB917494 ALE917493:ALF917494 ABI917493:ABJ917494 RM917493:RN917494 HQ917493:HR917494 WUC851957:WUD851958 WKG851957:WKH851958 WAK851957:WAL851958 VQO851957:VQP851958 VGS851957:VGT851958 UWW851957:UWX851958 UNA851957:UNB851958 UDE851957:UDF851958 TTI851957:TTJ851958 TJM851957:TJN851958 SZQ851957:SZR851958 SPU851957:SPV851958 SFY851957:SFZ851958 RWC851957:RWD851958 RMG851957:RMH851958 RCK851957:RCL851958 QSO851957:QSP851958 QIS851957:QIT851958 PYW851957:PYX851958 PPA851957:PPB851958 PFE851957:PFF851958 OVI851957:OVJ851958 OLM851957:OLN851958 OBQ851957:OBR851958 NRU851957:NRV851958 NHY851957:NHZ851958 MYC851957:MYD851958 MOG851957:MOH851958 MEK851957:MEL851958 LUO851957:LUP851958 LKS851957:LKT851958 LAW851957:LAX851958 KRA851957:KRB851958 KHE851957:KHF851958 JXI851957:JXJ851958 JNM851957:JNN851958 JDQ851957:JDR851958 ITU851957:ITV851958 IJY851957:IJZ851958 IAC851957:IAD851958 HQG851957:HQH851958 HGK851957:HGL851958 GWO851957:GWP851958 GMS851957:GMT851958 GCW851957:GCX851958 FTA851957:FTB851958 FJE851957:FJF851958 EZI851957:EZJ851958 EPM851957:EPN851958 EFQ851957:EFR851958 DVU851957:DVV851958 DLY851957:DLZ851958 DCC851957:DCD851958 CSG851957:CSH851958 CIK851957:CIL851958 BYO851957:BYP851958 BOS851957:BOT851958 BEW851957:BEX851958 AVA851957:AVB851958 ALE851957:ALF851958 ABI851957:ABJ851958 RM851957:RN851958 HQ851957:HR851958 WUC786421:WUD786422 WKG786421:WKH786422 WAK786421:WAL786422 VQO786421:VQP786422 VGS786421:VGT786422 UWW786421:UWX786422 UNA786421:UNB786422 UDE786421:UDF786422 TTI786421:TTJ786422 TJM786421:TJN786422 SZQ786421:SZR786422 SPU786421:SPV786422 SFY786421:SFZ786422 RWC786421:RWD786422 RMG786421:RMH786422 RCK786421:RCL786422 QSO786421:QSP786422 QIS786421:QIT786422 PYW786421:PYX786422 PPA786421:PPB786422 PFE786421:PFF786422 OVI786421:OVJ786422 OLM786421:OLN786422 OBQ786421:OBR786422 NRU786421:NRV786422 NHY786421:NHZ786422 MYC786421:MYD786422 MOG786421:MOH786422 MEK786421:MEL786422 LUO786421:LUP786422 LKS786421:LKT786422 LAW786421:LAX786422 KRA786421:KRB786422 KHE786421:KHF786422 JXI786421:JXJ786422 JNM786421:JNN786422 JDQ786421:JDR786422 ITU786421:ITV786422 IJY786421:IJZ786422 IAC786421:IAD786422 HQG786421:HQH786422 HGK786421:HGL786422 GWO786421:GWP786422 GMS786421:GMT786422 GCW786421:GCX786422 FTA786421:FTB786422 FJE786421:FJF786422 EZI786421:EZJ786422 EPM786421:EPN786422 EFQ786421:EFR786422 DVU786421:DVV786422 DLY786421:DLZ786422 DCC786421:DCD786422 CSG786421:CSH786422 CIK786421:CIL786422 BYO786421:BYP786422 BOS786421:BOT786422 BEW786421:BEX786422 AVA786421:AVB786422 ALE786421:ALF786422 ABI786421:ABJ786422 RM786421:RN786422 HQ786421:HR786422 WUC720885:WUD720886 WKG720885:WKH720886 WAK720885:WAL720886 VQO720885:VQP720886 VGS720885:VGT720886 UWW720885:UWX720886 UNA720885:UNB720886 UDE720885:UDF720886 TTI720885:TTJ720886 TJM720885:TJN720886 SZQ720885:SZR720886 SPU720885:SPV720886 SFY720885:SFZ720886 RWC720885:RWD720886 RMG720885:RMH720886 RCK720885:RCL720886 QSO720885:QSP720886 QIS720885:QIT720886 PYW720885:PYX720886 PPA720885:PPB720886 PFE720885:PFF720886 OVI720885:OVJ720886 OLM720885:OLN720886 OBQ720885:OBR720886 NRU720885:NRV720886 NHY720885:NHZ720886 MYC720885:MYD720886 MOG720885:MOH720886 MEK720885:MEL720886 LUO720885:LUP720886 LKS720885:LKT720886 LAW720885:LAX720886 KRA720885:KRB720886 KHE720885:KHF720886 JXI720885:JXJ720886 JNM720885:JNN720886 JDQ720885:JDR720886 ITU720885:ITV720886 IJY720885:IJZ720886 IAC720885:IAD720886 HQG720885:HQH720886 HGK720885:HGL720886 GWO720885:GWP720886 GMS720885:GMT720886 GCW720885:GCX720886 FTA720885:FTB720886 FJE720885:FJF720886 EZI720885:EZJ720886 EPM720885:EPN720886 EFQ720885:EFR720886 DVU720885:DVV720886 DLY720885:DLZ720886 DCC720885:DCD720886 CSG720885:CSH720886 CIK720885:CIL720886 BYO720885:BYP720886 BOS720885:BOT720886 BEW720885:BEX720886 AVA720885:AVB720886 ALE720885:ALF720886 ABI720885:ABJ720886 RM720885:RN720886 HQ720885:HR720886 WUC655349:WUD655350 WKG655349:WKH655350 WAK655349:WAL655350 VQO655349:VQP655350 VGS655349:VGT655350 UWW655349:UWX655350 UNA655349:UNB655350 UDE655349:UDF655350 TTI655349:TTJ655350 TJM655349:TJN655350 SZQ655349:SZR655350 SPU655349:SPV655350 SFY655349:SFZ655350 RWC655349:RWD655350 RMG655349:RMH655350 RCK655349:RCL655350 QSO655349:QSP655350 QIS655349:QIT655350 PYW655349:PYX655350 PPA655349:PPB655350 PFE655349:PFF655350 OVI655349:OVJ655350 OLM655349:OLN655350 OBQ655349:OBR655350 NRU655349:NRV655350 NHY655349:NHZ655350 MYC655349:MYD655350 MOG655349:MOH655350 MEK655349:MEL655350 LUO655349:LUP655350 LKS655349:LKT655350 LAW655349:LAX655350 KRA655349:KRB655350 KHE655349:KHF655350 JXI655349:JXJ655350 JNM655349:JNN655350 JDQ655349:JDR655350 ITU655349:ITV655350 IJY655349:IJZ655350 IAC655349:IAD655350 HQG655349:HQH655350 HGK655349:HGL655350 GWO655349:GWP655350 GMS655349:GMT655350 GCW655349:GCX655350 FTA655349:FTB655350 FJE655349:FJF655350 EZI655349:EZJ655350 EPM655349:EPN655350 EFQ655349:EFR655350 DVU655349:DVV655350 DLY655349:DLZ655350 DCC655349:DCD655350 CSG655349:CSH655350 CIK655349:CIL655350 BYO655349:BYP655350 BOS655349:BOT655350 BEW655349:BEX655350 AVA655349:AVB655350 ALE655349:ALF655350 ABI655349:ABJ655350 RM655349:RN655350 HQ655349:HR655350 WUC589813:WUD589814 WKG589813:WKH589814 WAK589813:WAL589814 VQO589813:VQP589814 VGS589813:VGT589814 UWW589813:UWX589814 UNA589813:UNB589814 UDE589813:UDF589814 TTI589813:TTJ589814 TJM589813:TJN589814 SZQ589813:SZR589814 SPU589813:SPV589814 SFY589813:SFZ589814 RWC589813:RWD589814 RMG589813:RMH589814 RCK589813:RCL589814 QSO589813:QSP589814 QIS589813:QIT589814 PYW589813:PYX589814 PPA589813:PPB589814 PFE589813:PFF589814 OVI589813:OVJ589814 OLM589813:OLN589814 OBQ589813:OBR589814 NRU589813:NRV589814 NHY589813:NHZ589814 MYC589813:MYD589814 MOG589813:MOH589814 MEK589813:MEL589814 LUO589813:LUP589814 LKS589813:LKT589814 LAW589813:LAX589814 KRA589813:KRB589814 KHE589813:KHF589814 JXI589813:JXJ589814 JNM589813:JNN589814 JDQ589813:JDR589814 ITU589813:ITV589814 IJY589813:IJZ589814 IAC589813:IAD589814 HQG589813:HQH589814 HGK589813:HGL589814 GWO589813:GWP589814 GMS589813:GMT589814 GCW589813:GCX589814 FTA589813:FTB589814 FJE589813:FJF589814 EZI589813:EZJ589814 EPM589813:EPN589814 EFQ589813:EFR589814 DVU589813:DVV589814 DLY589813:DLZ589814 DCC589813:DCD589814 CSG589813:CSH589814 CIK589813:CIL589814 BYO589813:BYP589814 BOS589813:BOT589814 BEW589813:BEX589814 AVA589813:AVB589814 ALE589813:ALF589814 ABI589813:ABJ589814 RM589813:RN589814 HQ589813:HR589814 WUC524277:WUD524278 WKG524277:WKH524278 WAK524277:WAL524278 VQO524277:VQP524278 VGS524277:VGT524278 UWW524277:UWX524278 UNA524277:UNB524278 UDE524277:UDF524278 TTI524277:TTJ524278 TJM524277:TJN524278 SZQ524277:SZR524278 SPU524277:SPV524278 SFY524277:SFZ524278 RWC524277:RWD524278 RMG524277:RMH524278 RCK524277:RCL524278 QSO524277:QSP524278 QIS524277:QIT524278 PYW524277:PYX524278 PPA524277:PPB524278 PFE524277:PFF524278 OVI524277:OVJ524278 OLM524277:OLN524278 OBQ524277:OBR524278 NRU524277:NRV524278 NHY524277:NHZ524278 MYC524277:MYD524278 MOG524277:MOH524278 MEK524277:MEL524278 LUO524277:LUP524278 LKS524277:LKT524278 LAW524277:LAX524278 KRA524277:KRB524278 KHE524277:KHF524278 JXI524277:JXJ524278 JNM524277:JNN524278 JDQ524277:JDR524278 ITU524277:ITV524278 IJY524277:IJZ524278 IAC524277:IAD524278 HQG524277:HQH524278 HGK524277:HGL524278 GWO524277:GWP524278 GMS524277:GMT524278 GCW524277:GCX524278 FTA524277:FTB524278 FJE524277:FJF524278 EZI524277:EZJ524278 EPM524277:EPN524278 EFQ524277:EFR524278 DVU524277:DVV524278 DLY524277:DLZ524278 DCC524277:DCD524278 CSG524277:CSH524278 CIK524277:CIL524278 BYO524277:BYP524278 BOS524277:BOT524278 BEW524277:BEX524278 AVA524277:AVB524278 ALE524277:ALF524278 ABI524277:ABJ524278 RM524277:RN524278 HQ524277:HR524278 WUC458741:WUD458742 WKG458741:WKH458742 WAK458741:WAL458742 VQO458741:VQP458742 VGS458741:VGT458742 UWW458741:UWX458742 UNA458741:UNB458742 UDE458741:UDF458742 TTI458741:TTJ458742 TJM458741:TJN458742 SZQ458741:SZR458742 SPU458741:SPV458742 SFY458741:SFZ458742 RWC458741:RWD458742 RMG458741:RMH458742 RCK458741:RCL458742 QSO458741:QSP458742 QIS458741:QIT458742 PYW458741:PYX458742 PPA458741:PPB458742 PFE458741:PFF458742 OVI458741:OVJ458742 OLM458741:OLN458742 OBQ458741:OBR458742 NRU458741:NRV458742 NHY458741:NHZ458742 MYC458741:MYD458742 MOG458741:MOH458742 MEK458741:MEL458742 LUO458741:LUP458742 LKS458741:LKT458742 LAW458741:LAX458742 KRA458741:KRB458742 KHE458741:KHF458742 JXI458741:JXJ458742 JNM458741:JNN458742 JDQ458741:JDR458742 ITU458741:ITV458742 IJY458741:IJZ458742 IAC458741:IAD458742 HQG458741:HQH458742 HGK458741:HGL458742 GWO458741:GWP458742 GMS458741:GMT458742 GCW458741:GCX458742 FTA458741:FTB458742 FJE458741:FJF458742 EZI458741:EZJ458742 EPM458741:EPN458742 EFQ458741:EFR458742 DVU458741:DVV458742 DLY458741:DLZ458742 DCC458741:DCD458742 CSG458741:CSH458742 CIK458741:CIL458742 BYO458741:BYP458742 BOS458741:BOT458742 BEW458741:BEX458742 AVA458741:AVB458742 ALE458741:ALF458742 ABI458741:ABJ458742 RM458741:RN458742 HQ458741:HR458742 WUC393205:WUD393206 WKG393205:WKH393206 WAK393205:WAL393206 VQO393205:VQP393206 VGS393205:VGT393206 UWW393205:UWX393206 UNA393205:UNB393206 UDE393205:UDF393206 TTI393205:TTJ393206 TJM393205:TJN393206 SZQ393205:SZR393206 SPU393205:SPV393206 SFY393205:SFZ393206 RWC393205:RWD393206 RMG393205:RMH393206 RCK393205:RCL393206 QSO393205:QSP393206 QIS393205:QIT393206 PYW393205:PYX393206 PPA393205:PPB393206 PFE393205:PFF393206 OVI393205:OVJ393206 OLM393205:OLN393206 OBQ393205:OBR393206 NRU393205:NRV393206 NHY393205:NHZ393206 MYC393205:MYD393206 MOG393205:MOH393206 MEK393205:MEL393206 LUO393205:LUP393206 LKS393205:LKT393206 LAW393205:LAX393206 KRA393205:KRB393206 KHE393205:KHF393206 JXI393205:JXJ393206 JNM393205:JNN393206 JDQ393205:JDR393206 ITU393205:ITV393206 IJY393205:IJZ393206 IAC393205:IAD393206 HQG393205:HQH393206 HGK393205:HGL393206 GWO393205:GWP393206 GMS393205:GMT393206 GCW393205:GCX393206 FTA393205:FTB393206 FJE393205:FJF393206 EZI393205:EZJ393206 EPM393205:EPN393206 EFQ393205:EFR393206 DVU393205:DVV393206 DLY393205:DLZ393206 DCC393205:DCD393206 CSG393205:CSH393206 CIK393205:CIL393206 BYO393205:BYP393206 BOS393205:BOT393206 BEW393205:BEX393206 AVA393205:AVB393206 ALE393205:ALF393206 ABI393205:ABJ393206 RM393205:RN393206 HQ393205:HR393206 WUC327669:WUD327670 WKG327669:WKH327670 WAK327669:WAL327670 VQO327669:VQP327670 VGS327669:VGT327670 UWW327669:UWX327670 UNA327669:UNB327670 UDE327669:UDF327670 TTI327669:TTJ327670 TJM327669:TJN327670 SZQ327669:SZR327670 SPU327669:SPV327670 SFY327669:SFZ327670 RWC327669:RWD327670 RMG327669:RMH327670 RCK327669:RCL327670 QSO327669:QSP327670 QIS327669:QIT327670 PYW327669:PYX327670 PPA327669:PPB327670 PFE327669:PFF327670 OVI327669:OVJ327670 OLM327669:OLN327670 OBQ327669:OBR327670 NRU327669:NRV327670 NHY327669:NHZ327670 MYC327669:MYD327670 MOG327669:MOH327670 MEK327669:MEL327670 LUO327669:LUP327670 LKS327669:LKT327670 LAW327669:LAX327670 KRA327669:KRB327670 KHE327669:KHF327670 JXI327669:JXJ327670 JNM327669:JNN327670 JDQ327669:JDR327670 ITU327669:ITV327670 IJY327669:IJZ327670 IAC327669:IAD327670 HQG327669:HQH327670 HGK327669:HGL327670 GWO327669:GWP327670 GMS327669:GMT327670 GCW327669:GCX327670 FTA327669:FTB327670 FJE327669:FJF327670 EZI327669:EZJ327670 EPM327669:EPN327670 EFQ327669:EFR327670 DVU327669:DVV327670 DLY327669:DLZ327670 DCC327669:DCD327670 CSG327669:CSH327670 CIK327669:CIL327670 BYO327669:BYP327670 BOS327669:BOT327670 BEW327669:BEX327670 AVA327669:AVB327670 ALE327669:ALF327670 ABI327669:ABJ327670 RM327669:RN327670 HQ327669:HR327670 WUC262133:WUD262134 WKG262133:WKH262134 WAK262133:WAL262134 VQO262133:VQP262134 VGS262133:VGT262134 UWW262133:UWX262134 UNA262133:UNB262134 UDE262133:UDF262134 TTI262133:TTJ262134 TJM262133:TJN262134 SZQ262133:SZR262134 SPU262133:SPV262134 SFY262133:SFZ262134 RWC262133:RWD262134 RMG262133:RMH262134 RCK262133:RCL262134 QSO262133:QSP262134 QIS262133:QIT262134 PYW262133:PYX262134 PPA262133:PPB262134 PFE262133:PFF262134 OVI262133:OVJ262134 OLM262133:OLN262134 OBQ262133:OBR262134 NRU262133:NRV262134 NHY262133:NHZ262134 MYC262133:MYD262134 MOG262133:MOH262134 MEK262133:MEL262134 LUO262133:LUP262134 LKS262133:LKT262134 LAW262133:LAX262134 KRA262133:KRB262134 KHE262133:KHF262134 JXI262133:JXJ262134 JNM262133:JNN262134 JDQ262133:JDR262134 ITU262133:ITV262134 IJY262133:IJZ262134 IAC262133:IAD262134 HQG262133:HQH262134 HGK262133:HGL262134 GWO262133:GWP262134 GMS262133:GMT262134 GCW262133:GCX262134 FTA262133:FTB262134 FJE262133:FJF262134 EZI262133:EZJ262134 EPM262133:EPN262134 EFQ262133:EFR262134 DVU262133:DVV262134 DLY262133:DLZ262134 DCC262133:DCD262134 CSG262133:CSH262134 CIK262133:CIL262134 BYO262133:BYP262134 BOS262133:BOT262134 BEW262133:BEX262134 AVA262133:AVB262134 ALE262133:ALF262134 ABI262133:ABJ262134 RM262133:RN262134 HQ262133:HR262134 WUC196597:WUD196598 WKG196597:WKH196598 WAK196597:WAL196598 VQO196597:VQP196598 VGS196597:VGT196598 UWW196597:UWX196598 UNA196597:UNB196598 UDE196597:UDF196598 TTI196597:TTJ196598 TJM196597:TJN196598 SZQ196597:SZR196598 SPU196597:SPV196598 SFY196597:SFZ196598 RWC196597:RWD196598 RMG196597:RMH196598 RCK196597:RCL196598 QSO196597:QSP196598 QIS196597:QIT196598 PYW196597:PYX196598 PPA196597:PPB196598 PFE196597:PFF196598 OVI196597:OVJ196598 OLM196597:OLN196598 OBQ196597:OBR196598 NRU196597:NRV196598 NHY196597:NHZ196598 MYC196597:MYD196598 MOG196597:MOH196598 MEK196597:MEL196598 LUO196597:LUP196598 LKS196597:LKT196598 LAW196597:LAX196598 KRA196597:KRB196598 KHE196597:KHF196598 JXI196597:JXJ196598 JNM196597:JNN196598 JDQ196597:JDR196598 ITU196597:ITV196598 IJY196597:IJZ196598 IAC196597:IAD196598 HQG196597:HQH196598 HGK196597:HGL196598 GWO196597:GWP196598 GMS196597:GMT196598 GCW196597:GCX196598 FTA196597:FTB196598 FJE196597:FJF196598 EZI196597:EZJ196598 EPM196597:EPN196598 EFQ196597:EFR196598 DVU196597:DVV196598 DLY196597:DLZ196598 DCC196597:DCD196598 CSG196597:CSH196598 CIK196597:CIL196598 BYO196597:BYP196598 BOS196597:BOT196598 BEW196597:BEX196598 AVA196597:AVB196598 ALE196597:ALF196598 ABI196597:ABJ196598 RM196597:RN196598 HQ196597:HR196598 WUC131061:WUD131062 WKG131061:WKH131062 WAK131061:WAL131062 VQO131061:VQP131062 VGS131061:VGT131062 UWW131061:UWX131062 UNA131061:UNB131062 UDE131061:UDF131062 TTI131061:TTJ131062 TJM131061:TJN131062 SZQ131061:SZR131062 SPU131061:SPV131062 SFY131061:SFZ131062 RWC131061:RWD131062 RMG131061:RMH131062 RCK131061:RCL131062 QSO131061:QSP131062 QIS131061:QIT131062 PYW131061:PYX131062 PPA131061:PPB131062 PFE131061:PFF131062 OVI131061:OVJ131062 OLM131061:OLN131062 OBQ131061:OBR131062 NRU131061:NRV131062 NHY131061:NHZ131062 MYC131061:MYD131062 MOG131061:MOH131062 MEK131061:MEL131062 LUO131061:LUP131062 LKS131061:LKT131062 LAW131061:LAX131062 KRA131061:KRB131062 KHE131061:KHF131062 JXI131061:JXJ131062 JNM131061:JNN131062 JDQ131061:JDR131062 ITU131061:ITV131062 IJY131061:IJZ131062 IAC131061:IAD131062 HQG131061:HQH131062 HGK131061:HGL131062 GWO131061:GWP131062 GMS131061:GMT131062 GCW131061:GCX131062 FTA131061:FTB131062 FJE131061:FJF131062 EZI131061:EZJ131062 EPM131061:EPN131062 EFQ131061:EFR131062 DVU131061:DVV131062 DLY131061:DLZ131062 DCC131061:DCD131062 CSG131061:CSH131062 CIK131061:CIL131062 BYO131061:BYP131062 BOS131061:BOT131062 BEW131061:BEX131062 AVA131061:AVB131062 ALE131061:ALF131062 ABI131061:ABJ131062 RM131061:RN131062 HQ131061:HR131062 WUC65525:WUD65526 WKG65525:WKH65526 WAK65525:WAL65526 VQO65525:VQP65526 VGS65525:VGT65526 UWW65525:UWX65526 UNA65525:UNB65526 UDE65525:UDF65526 TTI65525:TTJ65526 TJM65525:TJN65526 SZQ65525:SZR65526 SPU65525:SPV65526 SFY65525:SFZ65526 RWC65525:RWD65526 RMG65525:RMH65526 RCK65525:RCL65526 QSO65525:QSP65526 QIS65525:QIT65526 PYW65525:PYX65526 PPA65525:PPB65526 PFE65525:PFF65526 OVI65525:OVJ65526 OLM65525:OLN65526 OBQ65525:OBR65526 NRU65525:NRV65526 NHY65525:NHZ65526 MYC65525:MYD65526 MOG65525:MOH65526 MEK65525:MEL65526 LUO65525:LUP65526 LKS65525:LKT65526 LAW65525:LAX65526 KRA65525:KRB65526 KHE65525:KHF65526 JXI65525:JXJ65526 JNM65525:JNN65526 JDQ65525:JDR65526 ITU65525:ITV65526 IJY65525:IJZ65526 IAC65525:IAD65526 HQG65525:HQH65526 HGK65525:HGL65526 GWO65525:GWP65526 GMS65525:GMT65526 GCW65525:GCX65526 FTA65525:FTB65526 FJE65525:FJF65526 EZI65525:EZJ65526 EPM65525:EPN65526 EFQ65525:EFR65526 DVU65525:DVV65526 DLY65525:DLZ65526 DCC65525:DCD65526 CSG65525:CSH65526 CIK65525:CIL65526 BYO65525:BYP65526 BOS65525:BOT65526 BEW65525:BEX65526 AVA65525:AVB65526 ALE65525:ALF65526 ABI65525:ABJ65526 RM65525:RN65526 HQ65525:HR65526 WUC982992:WUD982992 WKG982992:WKH982992 WAK982992:WAL982992 VQO982992:VQP982992 VGS982992:VGT982992 UWW982992:UWX982992 UNA982992:UNB982992 UDE982992:UDF982992 TTI982992:TTJ982992 TJM982992:TJN982992 SZQ982992:SZR982992 SPU982992:SPV982992 SFY982992:SFZ982992 RWC982992:RWD982992 RMG982992:RMH982992 RCK982992:RCL982992 QSO982992:QSP982992 QIS982992:QIT982992 PYW982992:PYX982992 PPA982992:PPB982992 PFE982992:PFF982992 OVI982992:OVJ982992 OLM982992:OLN982992 OBQ982992:OBR982992 NRU982992:NRV982992 NHY982992:NHZ982992 MYC982992:MYD982992 MOG982992:MOH982992 MEK982992:MEL982992 LUO982992:LUP982992 LKS982992:LKT982992 LAW982992:LAX982992 KRA982992:KRB982992 KHE982992:KHF982992 JXI982992:JXJ982992 JNM982992:JNN982992 JDQ982992:JDR982992 ITU982992:ITV982992 IJY982992:IJZ982992 IAC982992:IAD982992 HQG982992:HQH982992 HGK982992:HGL982992 GWO982992:GWP982992 GMS982992:GMT982992 GCW982992:GCX982992 FTA982992:FTB982992 FJE982992:FJF982992 EZI982992:EZJ982992 EPM982992:EPN982992 EFQ982992:EFR982992 DVU982992:DVV982992 DLY982992:DLZ982992 DCC982992:DCD982992 CSG982992:CSH982992 CIK982992:CIL982992 BYO982992:BYP982992 BOS982992:BOT982992 BEW982992:BEX982992 AVA982992:AVB982992 ALE982992:ALF982992 ABI982992:ABJ982992 RM982992:RN982992 HQ982992:HR982992 WUC917456:WUD917456 WKG917456:WKH917456 WAK917456:WAL917456 VQO917456:VQP917456 VGS917456:VGT917456 UWW917456:UWX917456 UNA917456:UNB917456 UDE917456:UDF917456 TTI917456:TTJ917456 TJM917456:TJN917456 SZQ917456:SZR917456 SPU917456:SPV917456 SFY917456:SFZ917456 RWC917456:RWD917456 RMG917456:RMH917456 RCK917456:RCL917456 QSO917456:QSP917456 QIS917456:QIT917456 PYW917456:PYX917456 PPA917456:PPB917456 PFE917456:PFF917456 OVI917456:OVJ917456 OLM917456:OLN917456 OBQ917456:OBR917456 NRU917456:NRV917456 NHY917456:NHZ917456 MYC917456:MYD917456 MOG917456:MOH917456 MEK917456:MEL917456 LUO917456:LUP917456 LKS917456:LKT917456 LAW917456:LAX917456 KRA917456:KRB917456 KHE917456:KHF917456 JXI917456:JXJ917456 JNM917456:JNN917456 JDQ917456:JDR917456 ITU917456:ITV917456 IJY917456:IJZ917456 IAC917456:IAD917456 HQG917456:HQH917456 HGK917456:HGL917456 GWO917456:GWP917456 GMS917456:GMT917456 GCW917456:GCX917456 FTA917456:FTB917456 FJE917456:FJF917456 EZI917456:EZJ917456 EPM917456:EPN917456 EFQ917456:EFR917456 DVU917456:DVV917456 DLY917456:DLZ917456 DCC917456:DCD917456 CSG917456:CSH917456 CIK917456:CIL917456 BYO917456:BYP917456 BOS917456:BOT917456 BEW917456:BEX917456 AVA917456:AVB917456 ALE917456:ALF917456 ABI917456:ABJ917456 RM917456:RN917456 HQ917456:HR917456 WUC851920:WUD851920 WKG851920:WKH851920 WAK851920:WAL851920 VQO851920:VQP851920 VGS851920:VGT851920 UWW851920:UWX851920 UNA851920:UNB851920 UDE851920:UDF851920 TTI851920:TTJ851920 TJM851920:TJN851920 SZQ851920:SZR851920 SPU851920:SPV851920 SFY851920:SFZ851920 RWC851920:RWD851920 RMG851920:RMH851920 RCK851920:RCL851920 QSO851920:QSP851920 QIS851920:QIT851920 PYW851920:PYX851920 PPA851920:PPB851920 PFE851920:PFF851920 OVI851920:OVJ851920 OLM851920:OLN851920 OBQ851920:OBR851920 NRU851920:NRV851920 NHY851920:NHZ851920 MYC851920:MYD851920 MOG851920:MOH851920 MEK851920:MEL851920 LUO851920:LUP851920 LKS851920:LKT851920 LAW851920:LAX851920 KRA851920:KRB851920 KHE851920:KHF851920 JXI851920:JXJ851920 JNM851920:JNN851920 JDQ851920:JDR851920 ITU851920:ITV851920 IJY851920:IJZ851920 IAC851920:IAD851920 HQG851920:HQH851920 HGK851920:HGL851920 GWO851920:GWP851920 GMS851920:GMT851920 GCW851920:GCX851920 FTA851920:FTB851920 FJE851920:FJF851920 EZI851920:EZJ851920 EPM851920:EPN851920 EFQ851920:EFR851920 DVU851920:DVV851920 DLY851920:DLZ851920 DCC851920:DCD851920 CSG851920:CSH851920 CIK851920:CIL851920 BYO851920:BYP851920 BOS851920:BOT851920 BEW851920:BEX851920 AVA851920:AVB851920 ALE851920:ALF851920 ABI851920:ABJ851920 RM851920:RN851920 HQ851920:HR851920 WUC786384:WUD786384 WKG786384:WKH786384 WAK786384:WAL786384 VQO786384:VQP786384 VGS786384:VGT786384 UWW786384:UWX786384 UNA786384:UNB786384 UDE786384:UDF786384 TTI786384:TTJ786384 TJM786384:TJN786384 SZQ786384:SZR786384 SPU786384:SPV786384 SFY786384:SFZ786384 RWC786384:RWD786384 RMG786384:RMH786384 RCK786384:RCL786384 QSO786384:QSP786384 QIS786384:QIT786384 PYW786384:PYX786384 PPA786384:PPB786384 PFE786384:PFF786384 OVI786384:OVJ786384 OLM786384:OLN786384 OBQ786384:OBR786384 NRU786384:NRV786384 NHY786384:NHZ786384 MYC786384:MYD786384 MOG786384:MOH786384 MEK786384:MEL786384 LUO786384:LUP786384 LKS786384:LKT786384 LAW786384:LAX786384 KRA786384:KRB786384 KHE786384:KHF786384 JXI786384:JXJ786384 JNM786384:JNN786384 JDQ786384:JDR786384 ITU786384:ITV786384 IJY786384:IJZ786384 IAC786384:IAD786384 HQG786384:HQH786384 HGK786384:HGL786384 GWO786384:GWP786384 GMS786384:GMT786384 GCW786384:GCX786384 FTA786384:FTB786384 FJE786384:FJF786384 EZI786384:EZJ786384 EPM786384:EPN786384 EFQ786384:EFR786384 DVU786384:DVV786384 DLY786384:DLZ786384 DCC786384:DCD786384 CSG786384:CSH786384 CIK786384:CIL786384 BYO786384:BYP786384 BOS786384:BOT786384 BEW786384:BEX786384 AVA786384:AVB786384 ALE786384:ALF786384 ABI786384:ABJ786384 RM786384:RN786384 HQ786384:HR786384 WUC720848:WUD720848 WKG720848:WKH720848 WAK720848:WAL720848 VQO720848:VQP720848 VGS720848:VGT720848 UWW720848:UWX720848 UNA720848:UNB720848 UDE720848:UDF720848 TTI720848:TTJ720848 TJM720848:TJN720848 SZQ720848:SZR720848 SPU720848:SPV720848 SFY720848:SFZ720848 RWC720848:RWD720848 RMG720848:RMH720848 RCK720848:RCL720848 QSO720848:QSP720848 QIS720848:QIT720848 PYW720848:PYX720848 PPA720848:PPB720848 PFE720848:PFF720848 OVI720848:OVJ720848 OLM720848:OLN720848 OBQ720848:OBR720848 NRU720848:NRV720848 NHY720848:NHZ720848 MYC720848:MYD720848 MOG720848:MOH720848 MEK720848:MEL720848 LUO720848:LUP720848 LKS720848:LKT720848 LAW720848:LAX720848 KRA720848:KRB720848 KHE720848:KHF720848 JXI720848:JXJ720848 JNM720848:JNN720848 JDQ720848:JDR720848 ITU720848:ITV720848 IJY720848:IJZ720848 IAC720848:IAD720848 HQG720848:HQH720848 HGK720848:HGL720848 GWO720848:GWP720848 GMS720848:GMT720848 GCW720848:GCX720848 FTA720848:FTB720848 FJE720848:FJF720848 EZI720848:EZJ720848 EPM720848:EPN720848 EFQ720848:EFR720848 DVU720848:DVV720848 DLY720848:DLZ720848 DCC720848:DCD720848 CSG720848:CSH720848 CIK720848:CIL720848 BYO720848:BYP720848 BOS720848:BOT720848 BEW720848:BEX720848 AVA720848:AVB720848 ALE720848:ALF720848 ABI720848:ABJ720848 RM720848:RN720848 HQ720848:HR720848 WUC655312:WUD655312 WKG655312:WKH655312 WAK655312:WAL655312 VQO655312:VQP655312 VGS655312:VGT655312 UWW655312:UWX655312 UNA655312:UNB655312 UDE655312:UDF655312 TTI655312:TTJ655312 TJM655312:TJN655312 SZQ655312:SZR655312 SPU655312:SPV655312 SFY655312:SFZ655312 RWC655312:RWD655312 RMG655312:RMH655312 RCK655312:RCL655312 QSO655312:QSP655312 QIS655312:QIT655312 PYW655312:PYX655312 PPA655312:PPB655312 PFE655312:PFF655312 OVI655312:OVJ655312 OLM655312:OLN655312 OBQ655312:OBR655312 NRU655312:NRV655312 NHY655312:NHZ655312 MYC655312:MYD655312 MOG655312:MOH655312 MEK655312:MEL655312 LUO655312:LUP655312 LKS655312:LKT655312 LAW655312:LAX655312 KRA655312:KRB655312 KHE655312:KHF655312 JXI655312:JXJ655312 JNM655312:JNN655312 JDQ655312:JDR655312 ITU655312:ITV655312 IJY655312:IJZ655312 IAC655312:IAD655312 HQG655312:HQH655312 HGK655312:HGL655312 GWO655312:GWP655312 GMS655312:GMT655312 GCW655312:GCX655312 FTA655312:FTB655312 FJE655312:FJF655312 EZI655312:EZJ655312 EPM655312:EPN655312 EFQ655312:EFR655312 DVU655312:DVV655312 DLY655312:DLZ655312 DCC655312:DCD655312 CSG655312:CSH655312 CIK655312:CIL655312 BYO655312:BYP655312 BOS655312:BOT655312 BEW655312:BEX655312 AVA655312:AVB655312 ALE655312:ALF655312 ABI655312:ABJ655312 RM655312:RN655312 HQ655312:HR655312 WUC589776:WUD589776 WKG589776:WKH589776 WAK589776:WAL589776 VQO589776:VQP589776 VGS589776:VGT589776 UWW589776:UWX589776 UNA589776:UNB589776 UDE589776:UDF589776 TTI589776:TTJ589776 TJM589776:TJN589776 SZQ589776:SZR589776 SPU589776:SPV589776 SFY589776:SFZ589776 RWC589776:RWD589776 RMG589776:RMH589776 RCK589776:RCL589776 QSO589776:QSP589776 QIS589776:QIT589776 PYW589776:PYX589776 PPA589776:PPB589776 PFE589776:PFF589776 OVI589776:OVJ589776 OLM589776:OLN589776 OBQ589776:OBR589776 NRU589776:NRV589776 NHY589776:NHZ589776 MYC589776:MYD589776 MOG589776:MOH589776 MEK589776:MEL589776 LUO589776:LUP589776 LKS589776:LKT589776 LAW589776:LAX589776 KRA589776:KRB589776 KHE589776:KHF589776 JXI589776:JXJ589776 JNM589776:JNN589776 JDQ589776:JDR589776 ITU589776:ITV589776 IJY589776:IJZ589776 IAC589776:IAD589776 HQG589776:HQH589776 HGK589776:HGL589776 GWO589776:GWP589776 GMS589776:GMT589776 GCW589776:GCX589776 FTA589776:FTB589776 FJE589776:FJF589776 EZI589776:EZJ589776 EPM589776:EPN589776 EFQ589776:EFR589776 DVU589776:DVV589776 DLY589776:DLZ589776 DCC589776:DCD589776 CSG589776:CSH589776 CIK589776:CIL589776 BYO589776:BYP589776 BOS589776:BOT589776 BEW589776:BEX589776 AVA589776:AVB589776 ALE589776:ALF589776 ABI589776:ABJ589776 RM589776:RN589776 HQ589776:HR589776 WUC524240:WUD524240 WKG524240:WKH524240 WAK524240:WAL524240 VQO524240:VQP524240 VGS524240:VGT524240 UWW524240:UWX524240 UNA524240:UNB524240 UDE524240:UDF524240 TTI524240:TTJ524240 TJM524240:TJN524240 SZQ524240:SZR524240 SPU524240:SPV524240 SFY524240:SFZ524240 RWC524240:RWD524240 RMG524240:RMH524240 RCK524240:RCL524240 QSO524240:QSP524240 QIS524240:QIT524240 PYW524240:PYX524240 PPA524240:PPB524240 PFE524240:PFF524240 OVI524240:OVJ524240 OLM524240:OLN524240 OBQ524240:OBR524240 NRU524240:NRV524240 NHY524240:NHZ524240 MYC524240:MYD524240 MOG524240:MOH524240 MEK524240:MEL524240 LUO524240:LUP524240 LKS524240:LKT524240 LAW524240:LAX524240 KRA524240:KRB524240 KHE524240:KHF524240 JXI524240:JXJ524240 JNM524240:JNN524240 JDQ524240:JDR524240 ITU524240:ITV524240 IJY524240:IJZ524240 IAC524240:IAD524240 HQG524240:HQH524240 HGK524240:HGL524240 GWO524240:GWP524240 GMS524240:GMT524240 GCW524240:GCX524240 FTA524240:FTB524240 FJE524240:FJF524240 EZI524240:EZJ524240 EPM524240:EPN524240 EFQ524240:EFR524240 DVU524240:DVV524240 DLY524240:DLZ524240 DCC524240:DCD524240 CSG524240:CSH524240 CIK524240:CIL524240 BYO524240:BYP524240 BOS524240:BOT524240 BEW524240:BEX524240 AVA524240:AVB524240 ALE524240:ALF524240 ABI524240:ABJ524240 RM524240:RN524240 HQ524240:HR524240 WUC458704:WUD458704 WKG458704:WKH458704 WAK458704:WAL458704 VQO458704:VQP458704 VGS458704:VGT458704 UWW458704:UWX458704 UNA458704:UNB458704 UDE458704:UDF458704 TTI458704:TTJ458704 TJM458704:TJN458704 SZQ458704:SZR458704 SPU458704:SPV458704 SFY458704:SFZ458704 RWC458704:RWD458704 RMG458704:RMH458704 RCK458704:RCL458704 QSO458704:QSP458704 QIS458704:QIT458704 PYW458704:PYX458704 PPA458704:PPB458704 PFE458704:PFF458704 OVI458704:OVJ458704 OLM458704:OLN458704 OBQ458704:OBR458704 NRU458704:NRV458704 NHY458704:NHZ458704 MYC458704:MYD458704 MOG458704:MOH458704 MEK458704:MEL458704 LUO458704:LUP458704 LKS458704:LKT458704 LAW458704:LAX458704 KRA458704:KRB458704 KHE458704:KHF458704 JXI458704:JXJ458704 JNM458704:JNN458704 JDQ458704:JDR458704 ITU458704:ITV458704 IJY458704:IJZ458704 IAC458704:IAD458704 HQG458704:HQH458704 HGK458704:HGL458704 GWO458704:GWP458704 GMS458704:GMT458704 GCW458704:GCX458704 FTA458704:FTB458704 FJE458704:FJF458704 EZI458704:EZJ458704 EPM458704:EPN458704 EFQ458704:EFR458704 DVU458704:DVV458704 DLY458704:DLZ458704 DCC458704:DCD458704 CSG458704:CSH458704 CIK458704:CIL458704 BYO458704:BYP458704 BOS458704:BOT458704 BEW458704:BEX458704 AVA458704:AVB458704 ALE458704:ALF458704 ABI458704:ABJ458704 RM458704:RN458704 HQ458704:HR458704 WUC393168:WUD393168 WKG393168:WKH393168 WAK393168:WAL393168 VQO393168:VQP393168 VGS393168:VGT393168 UWW393168:UWX393168 UNA393168:UNB393168 UDE393168:UDF393168 TTI393168:TTJ393168 TJM393168:TJN393168 SZQ393168:SZR393168 SPU393168:SPV393168 SFY393168:SFZ393168 RWC393168:RWD393168 RMG393168:RMH393168 RCK393168:RCL393168 QSO393168:QSP393168 QIS393168:QIT393168 PYW393168:PYX393168 PPA393168:PPB393168 PFE393168:PFF393168 OVI393168:OVJ393168 OLM393168:OLN393168 OBQ393168:OBR393168 NRU393168:NRV393168 NHY393168:NHZ393168 MYC393168:MYD393168 MOG393168:MOH393168 MEK393168:MEL393168 LUO393168:LUP393168 LKS393168:LKT393168 LAW393168:LAX393168 KRA393168:KRB393168 KHE393168:KHF393168 JXI393168:JXJ393168 JNM393168:JNN393168 JDQ393168:JDR393168 ITU393168:ITV393168 IJY393168:IJZ393168 IAC393168:IAD393168 HQG393168:HQH393168 HGK393168:HGL393168 GWO393168:GWP393168 GMS393168:GMT393168 GCW393168:GCX393168 FTA393168:FTB393168 FJE393168:FJF393168 EZI393168:EZJ393168 EPM393168:EPN393168 EFQ393168:EFR393168 DVU393168:DVV393168 DLY393168:DLZ393168 DCC393168:DCD393168 CSG393168:CSH393168 CIK393168:CIL393168 BYO393168:BYP393168 BOS393168:BOT393168 BEW393168:BEX393168 AVA393168:AVB393168 ALE393168:ALF393168 ABI393168:ABJ393168 RM393168:RN393168 HQ393168:HR393168 WUC327632:WUD327632 WKG327632:WKH327632 WAK327632:WAL327632 VQO327632:VQP327632 VGS327632:VGT327632 UWW327632:UWX327632 UNA327632:UNB327632 UDE327632:UDF327632 TTI327632:TTJ327632 TJM327632:TJN327632 SZQ327632:SZR327632 SPU327632:SPV327632 SFY327632:SFZ327632 RWC327632:RWD327632 RMG327632:RMH327632 RCK327632:RCL327632 QSO327632:QSP327632 QIS327632:QIT327632 PYW327632:PYX327632 PPA327632:PPB327632 PFE327632:PFF327632 OVI327632:OVJ327632 OLM327632:OLN327632 OBQ327632:OBR327632 NRU327632:NRV327632 NHY327632:NHZ327632 MYC327632:MYD327632 MOG327632:MOH327632 MEK327632:MEL327632 LUO327632:LUP327632 LKS327632:LKT327632 LAW327632:LAX327632 KRA327632:KRB327632 KHE327632:KHF327632 JXI327632:JXJ327632 JNM327632:JNN327632 JDQ327632:JDR327632 ITU327632:ITV327632 IJY327632:IJZ327632 IAC327632:IAD327632 HQG327632:HQH327632 HGK327632:HGL327632 GWO327632:GWP327632 GMS327632:GMT327632 GCW327632:GCX327632 FTA327632:FTB327632 FJE327632:FJF327632 EZI327632:EZJ327632 EPM327632:EPN327632 EFQ327632:EFR327632 DVU327632:DVV327632 DLY327632:DLZ327632 DCC327632:DCD327632 CSG327632:CSH327632 CIK327632:CIL327632 BYO327632:BYP327632 BOS327632:BOT327632 BEW327632:BEX327632 AVA327632:AVB327632 ALE327632:ALF327632 ABI327632:ABJ327632 RM327632:RN327632 HQ327632:HR327632 WUC262096:WUD262096 WKG262096:WKH262096 WAK262096:WAL262096 VQO262096:VQP262096 VGS262096:VGT262096 UWW262096:UWX262096 UNA262096:UNB262096 UDE262096:UDF262096 TTI262096:TTJ262096 TJM262096:TJN262096 SZQ262096:SZR262096 SPU262096:SPV262096 SFY262096:SFZ262096 RWC262096:RWD262096 RMG262096:RMH262096 RCK262096:RCL262096 QSO262096:QSP262096 QIS262096:QIT262096 PYW262096:PYX262096 PPA262096:PPB262096 PFE262096:PFF262096 OVI262096:OVJ262096 OLM262096:OLN262096 OBQ262096:OBR262096 NRU262096:NRV262096 NHY262096:NHZ262096 MYC262096:MYD262096 MOG262096:MOH262096 MEK262096:MEL262096 LUO262096:LUP262096 LKS262096:LKT262096 LAW262096:LAX262096 KRA262096:KRB262096 KHE262096:KHF262096 JXI262096:JXJ262096 JNM262096:JNN262096 JDQ262096:JDR262096 ITU262096:ITV262096 IJY262096:IJZ262096 IAC262096:IAD262096 HQG262096:HQH262096 HGK262096:HGL262096 GWO262096:GWP262096 GMS262096:GMT262096 GCW262096:GCX262096 FTA262096:FTB262096 FJE262096:FJF262096 EZI262096:EZJ262096 EPM262096:EPN262096 EFQ262096:EFR262096 DVU262096:DVV262096 DLY262096:DLZ262096 DCC262096:DCD262096 CSG262096:CSH262096 CIK262096:CIL262096 BYO262096:BYP262096 BOS262096:BOT262096 BEW262096:BEX262096 AVA262096:AVB262096 ALE262096:ALF262096 ABI262096:ABJ262096 RM262096:RN262096 HQ262096:HR262096 WUC196560:WUD196560 WKG196560:WKH196560 WAK196560:WAL196560 VQO196560:VQP196560 VGS196560:VGT196560 UWW196560:UWX196560 UNA196560:UNB196560 UDE196560:UDF196560 TTI196560:TTJ196560 TJM196560:TJN196560 SZQ196560:SZR196560 SPU196560:SPV196560 SFY196560:SFZ196560 RWC196560:RWD196560 RMG196560:RMH196560 RCK196560:RCL196560 QSO196560:QSP196560 QIS196560:QIT196560 PYW196560:PYX196560 PPA196560:PPB196560 PFE196560:PFF196560 OVI196560:OVJ196560 OLM196560:OLN196560 OBQ196560:OBR196560 NRU196560:NRV196560 NHY196560:NHZ196560 MYC196560:MYD196560 MOG196560:MOH196560 MEK196560:MEL196560 LUO196560:LUP196560 LKS196560:LKT196560 LAW196560:LAX196560 KRA196560:KRB196560 KHE196560:KHF196560 JXI196560:JXJ196560 JNM196560:JNN196560 JDQ196560:JDR196560 ITU196560:ITV196560 IJY196560:IJZ196560 IAC196560:IAD196560 HQG196560:HQH196560 HGK196560:HGL196560 GWO196560:GWP196560 GMS196560:GMT196560 GCW196560:GCX196560 FTA196560:FTB196560 FJE196560:FJF196560 EZI196560:EZJ196560 EPM196560:EPN196560 EFQ196560:EFR196560 DVU196560:DVV196560 DLY196560:DLZ196560 DCC196560:DCD196560 CSG196560:CSH196560 CIK196560:CIL196560 BYO196560:BYP196560 BOS196560:BOT196560 BEW196560:BEX196560 AVA196560:AVB196560 ALE196560:ALF196560 ABI196560:ABJ196560 RM196560:RN196560 HQ196560:HR196560 WUC131024:WUD131024 WKG131024:WKH131024 WAK131024:WAL131024 VQO131024:VQP131024 VGS131024:VGT131024 UWW131024:UWX131024 UNA131024:UNB131024 UDE131024:UDF131024 TTI131024:TTJ131024 TJM131024:TJN131024 SZQ131024:SZR131024 SPU131024:SPV131024 SFY131024:SFZ131024 RWC131024:RWD131024 RMG131024:RMH131024 RCK131024:RCL131024 QSO131024:QSP131024 QIS131024:QIT131024 PYW131024:PYX131024 PPA131024:PPB131024 PFE131024:PFF131024 OVI131024:OVJ131024 OLM131024:OLN131024 OBQ131024:OBR131024 NRU131024:NRV131024 NHY131024:NHZ131024 MYC131024:MYD131024 MOG131024:MOH131024 MEK131024:MEL131024 LUO131024:LUP131024 LKS131024:LKT131024 LAW131024:LAX131024 KRA131024:KRB131024 KHE131024:KHF131024 JXI131024:JXJ131024 JNM131024:JNN131024 JDQ131024:JDR131024 ITU131024:ITV131024 IJY131024:IJZ131024 IAC131024:IAD131024 HQG131024:HQH131024 HGK131024:HGL131024 GWO131024:GWP131024 GMS131024:GMT131024 GCW131024:GCX131024 FTA131024:FTB131024 FJE131024:FJF131024 EZI131024:EZJ131024 EPM131024:EPN131024 EFQ131024:EFR131024 DVU131024:DVV131024 DLY131024:DLZ131024 DCC131024:DCD131024 CSG131024:CSH131024 CIK131024:CIL131024 BYO131024:BYP131024 BOS131024:BOT131024 BEW131024:BEX131024 AVA131024:AVB131024 ALE131024:ALF131024 ABI131024:ABJ131024 RM131024:RN131024 HQ131024:HR131024 WUC65488:WUD65488 WKG65488:WKH65488 WAK65488:WAL65488 VQO65488:VQP65488 VGS65488:VGT65488 UWW65488:UWX65488 UNA65488:UNB65488 UDE65488:UDF65488 TTI65488:TTJ65488 TJM65488:TJN65488 SZQ65488:SZR65488 SPU65488:SPV65488 SFY65488:SFZ65488 RWC65488:RWD65488 RMG65488:RMH65488 RCK65488:RCL65488 QSO65488:QSP65488 QIS65488:QIT65488 PYW65488:PYX65488 PPA65488:PPB65488 PFE65488:PFF65488 OVI65488:OVJ65488 OLM65488:OLN65488 OBQ65488:OBR65488 NRU65488:NRV65488 NHY65488:NHZ65488 MYC65488:MYD65488 MOG65488:MOH65488 MEK65488:MEL65488 LUO65488:LUP65488 LKS65488:LKT65488 LAW65488:LAX65488 KRA65488:KRB65488 KHE65488:KHF65488 JXI65488:JXJ65488 JNM65488:JNN65488 JDQ65488:JDR65488 ITU65488:ITV65488 IJY65488:IJZ65488 IAC65488:IAD65488 HQG65488:HQH65488 HGK65488:HGL65488 GWO65488:GWP65488 GMS65488:GMT65488 GCW65488:GCX65488 FTA65488:FTB65488 FJE65488:FJF65488 EZI65488:EZJ65488 EPM65488:EPN65488 EFQ65488:EFR65488 DVU65488:DVV65488 DLY65488:DLZ65488 DCC65488:DCD65488 CSG65488:CSH65488 CIK65488:CIL65488 BYO65488:BYP65488 BOS65488:BOT65488 BEW65488:BEX65488 AVA65488:AVB65488 ALE65488:ALF65488 ABI65488:ABJ65488 RM65488:RN65488 HQ65488:HR65488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83A6-0C70-4B0D-A3AF-1654E44A9730}">
  <sheetPr>
    <tabColor theme="4"/>
    <pageSetUpPr fitToPage="1"/>
  </sheetPr>
  <dimension ref="A1:G209"/>
  <sheetViews>
    <sheetView zoomScale="75" zoomScaleNormal="75" zoomScaleSheetLayoutView="83" workbookViewId="0">
      <pane ySplit="7" topLeftCell="A8" activePane="bottomLeft" state="frozen"/>
      <selection pane="bottomLeft" activeCell="C7" sqref="C7"/>
    </sheetView>
  </sheetViews>
  <sheetFormatPr defaultColWidth="9.08984375" defaultRowHeight="30.65" customHeight="1"/>
  <cols>
    <col min="1" max="1" width="5.08984375" style="309" customWidth="1"/>
    <col min="2" max="2" width="62.90625" style="310" customWidth="1"/>
    <col min="3" max="3" width="36.453125" style="310" customWidth="1"/>
    <col min="4" max="4" width="20.1796875" style="311" customWidth="1"/>
    <col min="5" max="5" width="20.1796875" style="662" customWidth="1"/>
    <col min="6" max="6" width="26.1796875" style="656" customWidth="1"/>
    <col min="7" max="7" width="43.81640625" style="310" customWidth="1"/>
    <col min="8" max="16384" width="9.08984375" style="309"/>
  </cols>
  <sheetData>
    <row r="1" spans="1:7" s="39" customFormat="1" ht="5.15" customHeight="1">
      <c r="A1" s="233"/>
      <c r="B1" s="962"/>
      <c r="C1" s="962"/>
      <c r="D1" s="962"/>
      <c r="E1" s="962"/>
      <c r="F1" s="962"/>
      <c r="G1" s="962"/>
    </row>
    <row r="2" spans="1:7" s="42" customFormat="1" ht="18" customHeight="1">
      <c r="A2" s="1084" t="str">
        <f>"Project Name : " &amp;'Covering Page'!$D$4</f>
        <v>Project Name : Project X</v>
      </c>
      <c r="B2" s="1085"/>
      <c r="C2" s="1085"/>
      <c r="D2" s="1085"/>
      <c r="E2" s="659"/>
      <c r="F2" s="652"/>
      <c r="G2" s="41"/>
    </row>
    <row r="3" spans="1:7" s="42" customFormat="1" ht="18" customHeight="1">
      <c r="A3" s="1086" t="str">
        <f>'Covering Page'!D6</f>
        <v>xxx - xxxxxxx- xx</v>
      </c>
      <c r="B3" s="1087"/>
      <c r="C3" s="1087"/>
      <c r="D3" s="1087"/>
      <c r="E3" s="659"/>
      <c r="F3" s="652"/>
      <c r="G3" s="41"/>
    </row>
    <row r="4" spans="1:7" s="42" customFormat="1" ht="6" customHeight="1">
      <c r="A4" s="290"/>
      <c r="B4" s="290"/>
      <c r="C4" s="290"/>
      <c r="D4" s="314"/>
      <c r="E4" s="660"/>
      <c r="F4" s="653"/>
    </row>
    <row r="5" spans="1:7" s="315" customFormat="1" ht="24.65" customHeight="1">
      <c r="A5" s="910" t="s">
        <v>855</v>
      </c>
      <c r="B5" s="910"/>
      <c r="C5" s="910"/>
      <c r="D5" s="910"/>
      <c r="E5" s="910"/>
      <c r="F5" s="910"/>
      <c r="G5" s="910"/>
    </row>
    <row r="6" spans="1:7" s="315" customFormat="1" ht="16.25" customHeight="1">
      <c r="A6" s="316" t="s">
        <v>372</v>
      </c>
      <c r="B6" s="317"/>
      <c r="C6" s="317"/>
      <c r="D6" s="318"/>
      <c r="E6" s="661"/>
      <c r="F6" s="654"/>
      <c r="G6" s="317"/>
    </row>
    <row r="7" spans="1:7" s="315" customFormat="1" ht="50.4" customHeight="1">
      <c r="A7" s="324" t="s">
        <v>49</v>
      </c>
      <c r="B7" s="650" t="s">
        <v>12</v>
      </c>
      <c r="C7" s="650" t="s">
        <v>811</v>
      </c>
      <c r="D7" s="326" t="s">
        <v>44</v>
      </c>
      <c r="E7" s="657" t="s">
        <v>31</v>
      </c>
      <c r="F7" s="326" t="s">
        <v>182</v>
      </c>
      <c r="G7" s="650" t="s">
        <v>43</v>
      </c>
    </row>
    <row r="8" spans="1:7" s="302" customFormat="1" ht="80.400000000000006" customHeight="1">
      <c r="A8" s="304">
        <v>1</v>
      </c>
      <c r="B8" s="256" t="s">
        <v>366</v>
      </c>
      <c r="C8" s="254" t="s">
        <v>365</v>
      </c>
      <c r="D8" s="255">
        <v>43225</v>
      </c>
      <c r="E8" s="663">
        <v>1000000</v>
      </c>
      <c r="F8" s="655" t="s">
        <v>812</v>
      </c>
      <c r="G8" s="254"/>
    </row>
    <row r="9" spans="1:7" s="302" customFormat="1" ht="79.75" customHeight="1">
      <c r="A9" s="304">
        <v>2</v>
      </c>
      <c r="B9" s="256" t="s">
        <v>366</v>
      </c>
      <c r="C9" s="254" t="s">
        <v>365</v>
      </c>
      <c r="D9" s="255">
        <v>43226</v>
      </c>
      <c r="E9" s="663">
        <v>200000</v>
      </c>
      <c r="F9" s="655" t="s">
        <v>813</v>
      </c>
      <c r="G9" s="254"/>
    </row>
    <row r="10" spans="1:7" s="302" customFormat="1" ht="75" customHeight="1">
      <c r="A10" s="304"/>
      <c r="B10" s="256"/>
      <c r="C10" s="254"/>
      <c r="D10" s="255"/>
      <c r="E10" s="663"/>
      <c r="F10" s="655"/>
      <c r="G10" s="254"/>
    </row>
    <row r="11" spans="1:7" ht="75" customHeight="1">
      <c r="A11" s="304"/>
      <c r="B11" s="256"/>
      <c r="C11" s="254"/>
      <c r="D11" s="255"/>
      <c r="E11" s="663"/>
      <c r="F11" s="655"/>
      <c r="G11" s="254"/>
    </row>
    <row r="12" spans="1:7" ht="75" customHeight="1">
      <c r="A12" s="304"/>
      <c r="B12" s="256"/>
      <c r="C12" s="254"/>
      <c r="D12" s="255"/>
      <c r="E12" s="663"/>
      <c r="F12" s="655"/>
      <c r="G12" s="254"/>
    </row>
    <row r="13" spans="1:7" ht="75" customHeight="1">
      <c r="A13" s="304"/>
      <c r="B13" s="256"/>
      <c r="C13" s="254"/>
      <c r="D13" s="255"/>
      <c r="E13" s="663"/>
      <c r="F13" s="655"/>
      <c r="G13" s="254"/>
    </row>
    <row r="14" spans="1:7" ht="75" customHeight="1">
      <c r="A14" s="304"/>
      <c r="B14" s="256"/>
      <c r="C14" s="254"/>
      <c r="D14" s="255"/>
      <c r="E14" s="663"/>
      <c r="F14" s="655"/>
      <c r="G14" s="254"/>
    </row>
    <row r="15" spans="1:7" ht="75" customHeight="1">
      <c r="A15" s="304"/>
      <c r="B15" s="256"/>
      <c r="C15" s="254"/>
      <c r="D15" s="255"/>
      <c r="E15" s="663"/>
      <c r="F15" s="655"/>
      <c r="G15" s="254"/>
    </row>
    <row r="16" spans="1:7" ht="75" customHeight="1">
      <c r="A16" s="304"/>
      <c r="B16" s="256"/>
      <c r="C16" s="254"/>
      <c r="D16" s="255"/>
      <c r="E16" s="663"/>
      <c r="F16" s="655"/>
      <c r="G16" s="254"/>
    </row>
    <row r="17" spans="1:7" ht="75" customHeight="1">
      <c r="A17" s="304"/>
      <c r="B17" s="256"/>
      <c r="C17" s="254"/>
      <c r="D17" s="255"/>
      <c r="E17" s="663"/>
      <c r="F17" s="655"/>
      <c r="G17" s="254"/>
    </row>
    <row r="18" spans="1:7" ht="75" customHeight="1">
      <c r="A18" s="304"/>
      <c r="B18" s="256"/>
      <c r="C18" s="254"/>
      <c r="D18" s="255"/>
      <c r="E18" s="663"/>
      <c r="F18" s="655"/>
      <c r="G18" s="254"/>
    </row>
    <row r="19" spans="1:7" ht="75" customHeight="1">
      <c r="A19" s="304"/>
      <c r="B19" s="256"/>
      <c r="C19" s="254"/>
      <c r="D19" s="255"/>
      <c r="E19" s="663"/>
      <c r="F19" s="655"/>
      <c r="G19" s="254"/>
    </row>
    <row r="20" spans="1:7" ht="75" customHeight="1">
      <c r="A20" s="304"/>
      <c r="B20" s="256"/>
      <c r="C20" s="254"/>
      <c r="D20" s="255"/>
      <c r="E20" s="663"/>
      <c r="F20" s="655"/>
      <c r="G20" s="254"/>
    </row>
    <row r="21" spans="1:7" ht="75" customHeight="1">
      <c r="A21" s="304"/>
      <c r="B21" s="256"/>
      <c r="C21" s="254"/>
      <c r="D21" s="255"/>
      <c r="E21" s="663"/>
      <c r="F21" s="655"/>
      <c r="G21" s="254"/>
    </row>
    <row r="22" spans="1:7" ht="75" customHeight="1">
      <c r="A22" s="304"/>
      <c r="B22" s="256"/>
      <c r="C22" s="254"/>
      <c r="D22" s="255"/>
      <c r="E22" s="663"/>
      <c r="F22" s="655"/>
      <c r="G22" s="254"/>
    </row>
    <row r="23" spans="1:7" ht="75" customHeight="1">
      <c r="A23" s="304"/>
      <c r="B23" s="256"/>
      <c r="C23" s="254"/>
      <c r="D23" s="255"/>
      <c r="E23" s="663"/>
      <c r="F23" s="655"/>
      <c r="G23" s="254"/>
    </row>
    <row r="24" spans="1:7" ht="75" customHeight="1">
      <c r="A24" s="304"/>
      <c r="B24" s="256"/>
      <c r="C24" s="254"/>
      <c r="D24" s="255"/>
      <c r="E24" s="663"/>
      <c r="F24" s="655"/>
      <c r="G24" s="254"/>
    </row>
    <row r="25" spans="1:7" ht="75" customHeight="1">
      <c r="A25" s="304"/>
      <c r="B25" s="256"/>
      <c r="C25" s="254"/>
      <c r="D25" s="255"/>
      <c r="E25" s="663"/>
      <c r="F25" s="655"/>
      <c r="G25" s="254"/>
    </row>
    <row r="26" spans="1:7" ht="75" customHeight="1">
      <c r="A26" s="304"/>
      <c r="B26" s="256"/>
      <c r="C26" s="254"/>
      <c r="D26" s="255"/>
      <c r="E26" s="663"/>
      <c r="F26" s="655"/>
      <c r="G26" s="254"/>
    </row>
    <row r="27" spans="1:7" ht="75" customHeight="1">
      <c r="A27" s="304"/>
      <c r="B27" s="256"/>
      <c r="C27" s="254"/>
      <c r="D27" s="255"/>
      <c r="E27" s="663"/>
      <c r="F27" s="655"/>
      <c r="G27" s="254"/>
    </row>
    <row r="28" spans="1:7" ht="75" customHeight="1">
      <c r="A28" s="304"/>
      <c r="B28" s="256"/>
      <c r="C28" s="254"/>
      <c r="D28" s="255"/>
      <c r="E28" s="663"/>
      <c r="F28" s="655"/>
      <c r="G28" s="254"/>
    </row>
    <row r="29" spans="1:7" ht="75" customHeight="1">
      <c r="A29" s="304"/>
      <c r="B29" s="256"/>
      <c r="C29" s="254"/>
      <c r="D29" s="255"/>
      <c r="E29" s="663"/>
      <c r="F29" s="655"/>
      <c r="G29" s="254"/>
    </row>
    <row r="30" spans="1:7" ht="75" customHeight="1">
      <c r="A30" s="304"/>
      <c r="B30" s="256"/>
      <c r="C30" s="254"/>
      <c r="D30" s="255"/>
      <c r="E30" s="663"/>
      <c r="F30" s="655"/>
      <c r="G30" s="254"/>
    </row>
    <row r="31" spans="1:7" ht="75" customHeight="1">
      <c r="A31" s="304"/>
      <c r="B31" s="256"/>
      <c r="C31" s="254"/>
      <c r="D31" s="255"/>
      <c r="E31" s="663"/>
      <c r="F31" s="655"/>
      <c r="G31" s="254"/>
    </row>
    <row r="32" spans="1:7" ht="75" customHeight="1">
      <c r="A32" s="304"/>
      <c r="B32" s="256"/>
      <c r="C32" s="254"/>
      <c r="D32" s="255"/>
      <c r="E32" s="663"/>
      <c r="F32" s="655"/>
      <c r="G32" s="254"/>
    </row>
    <row r="33" spans="1:7" ht="75" customHeight="1">
      <c r="A33" s="304"/>
      <c r="B33" s="256"/>
      <c r="C33" s="254"/>
      <c r="D33" s="255"/>
      <c r="E33" s="663"/>
      <c r="F33" s="655"/>
      <c r="G33" s="254"/>
    </row>
    <row r="34" spans="1:7" ht="75" customHeight="1">
      <c r="A34" s="304"/>
      <c r="B34" s="256"/>
      <c r="C34" s="254"/>
      <c r="D34" s="255"/>
      <c r="E34" s="663"/>
      <c r="F34" s="655"/>
      <c r="G34" s="254"/>
    </row>
    <row r="35" spans="1:7" ht="30.65" customHeight="1">
      <c r="A35" s="304"/>
      <c r="B35" s="256"/>
      <c r="C35" s="254"/>
      <c r="D35" s="255"/>
      <c r="E35" s="663"/>
      <c r="F35" s="655"/>
      <c r="G35" s="254"/>
    </row>
    <row r="36" spans="1:7" ht="30.65" customHeight="1">
      <c r="A36" s="304"/>
      <c r="B36" s="256"/>
      <c r="C36" s="254"/>
      <c r="D36" s="255"/>
      <c r="E36" s="663"/>
      <c r="F36" s="655"/>
      <c r="G36" s="254"/>
    </row>
    <row r="37" spans="1:7" ht="30.65" customHeight="1">
      <c r="A37" s="304"/>
      <c r="B37" s="256"/>
      <c r="C37" s="254"/>
      <c r="D37" s="255"/>
      <c r="E37" s="663"/>
      <c r="F37" s="655"/>
      <c r="G37" s="254"/>
    </row>
    <row r="38" spans="1:7" ht="30.65" customHeight="1">
      <c r="A38" s="304"/>
      <c r="B38" s="256"/>
      <c r="C38" s="254"/>
      <c r="D38" s="255"/>
      <c r="E38" s="663"/>
      <c r="F38" s="655"/>
      <c r="G38" s="254"/>
    </row>
    <row r="39" spans="1:7" ht="30.65" customHeight="1">
      <c r="A39" s="304"/>
      <c r="B39" s="256"/>
      <c r="C39" s="254"/>
      <c r="D39" s="255"/>
      <c r="E39" s="663"/>
      <c r="F39" s="655"/>
      <c r="G39" s="254"/>
    </row>
    <row r="40" spans="1:7" ht="30.65" customHeight="1">
      <c r="A40" s="304"/>
      <c r="B40" s="256"/>
      <c r="C40" s="254"/>
      <c r="D40" s="255"/>
      <c r="E40" s="663"/>
      <c r="F40" s="655"/>
      <c r="G40" s="254"/>
    </row>
    <row r="41" spans="1:7" ht="30.65" customHeight="1">
      <c r="A41" s="304"/>
      <c r="B41" s="256"/>
      <c r="C41" s="254"/>
      <c r="D41" s="255"/>
      <c r="E41" s="663"/>
      <c r="F41" s="655"/>
      <c r="G41" s="254"/>
    </row>
    <row r="42" spans="1:7" ht="30.65" customHeight="1">
      <c r="A42" s="304"/>
      <c r="B42" s="256"/>
      <c r="C42" s="254"/>
      <c r="D42" s="255"/>
      <c r="E42" s="663"/>
      <c r="F42" s="655"/>
      <c r="G42" s="254"/>
    </row>
    <row r="43" spans="1:7" ht="30.65" customHeight="1">
      <c r="A43" s="304"/>
      <c r="B43" s="256"/>
      <c r="C43" s="254"/>
      <c r="D43" s="255"/>
      <c r="E43" s="663"/>
      <c r="F43" s="655"/>
      <c r="G43" s="254"/>
    </row>
    <row r="44" spans="1:7" ht="30.65" customHeight="1">
      <c r="A44" s="304"/>
      <c r="B44" s="256"/>
      <c r="C44" s="254"/>
      <c r="D44" s="255"/>
      <c r="E44" s="663"/>
      <c r="F44" s="655"/>
      <c r="G44" s="254"/>
    </row>
    <row r="45" spans="1:7" ht="30.65" customHeight="1">
      <c r="A45" s="304"/>
      <c r="B45" s="256"/>
      <c r="C45" s="254"/>
      <c r="D45" s="255"/>
      <c r="E45" s="663"/>
      <c r="F45" s="655"/>
      <c r="G45" s="254"/>
    </row>
    <row r="46" spans="1:7" ht="30.65" customHeight="1">
      <c r="A46" s="304"/>
      <c r="B46" s="256"/>
      <c r="C46" s="254"/>
      <c r="D46" s="255"/>
      <c r="E46" s="663"/>
      <c r="F46" s="655"/>
      <c r="G46" s="254"/>
    </row>
    <row r="47" spans="1:7" ht="30.65" customHeight="1">
      <c r="A47" s="304"/>
      <c r="B47" s="256"/>
      <c r="C47" s="254"/>
      <c r="D47" s="255"/>
      <c r="E47" s="663"/>
      <c r="F47" s="655"/>
      <c r="G47" s="254"/>
    </row>
    <row r="48" spans="1:7" ht="30.65" customHeight="1">
      <c r="A48" s="304"/>
      <c r="B48" s="256"/>
      <c r="C48" s="254"/>
      <c r="D48" s="255"/>
      <c r="E48" s="663"/>
      <c r="F48" s="655"/>
      <c r="G48" s="254"/>
    </row>
    <row r="49" spans="1:7" ht="30.65" customHeight="1">
      <c r="A49" s="304"/>
      <c r="B49" s="256"/>
      <c r="C49" s="254"/>
      <c r="D49" s="255"/>
      <c r="E49" s="663"/>
      <c r="F49" s="655"/>
      <c r="G49" s="254"/>
    </row>
    <row r="50" spans="1:7" ht="30.65" customHeight="1">
      <c r="A50" s="304"/>
      <c r="B50" s="256"/>
      <c r="C50" s="254"/>
      <c r="D50" s="255"/>
      <c r="E50" s="663"/>
      <c r="F50" s="655"/>
      <c r="G50" s="254"/>
    </row>
    <row r="51" spans="1:7" ht="30.65" customHeight="1">
      <c r="A51" s="304"/>
      <c r="B51" s="256"/>
      <c r="C51" s="254"/>
      <c r="D51" s="255"/>
      <c r="E51" s="663"/>
      <c r="F51" s="655"/>
      <c r="G51" s="254"/>
    </row>
    <row r="52" spans="1:7" ht="30.65" customHeight="1">
      <c r="A52" s="304"/>
      <c r="B52" s="256"/>
      <c r="C52" s="254"/>
      <c r="D52" s="255"/>
      <c r="E52" s="663"/>
      <c r="F52" s="655"/>
      <c r="G52" s="254"/>
    </row>
    <row r="53" spans="1:7" ht="30.65" customHeight="1">
      <c r="A53" s="304"/>
      <c r="B53" s="256"/>
      <c r="C53" s="254"/>
      <c r="D53" s="255"/>
      <c r="E53" s="663"/>
      <c r="F53" s="655"/>
      <c r="G53" s="254"/>
    </row>
    <row r="54" spans="1:7" ht="30.65" customHeight="1">
      <c r="A54" s="304"/>
      <c r="B54" s="256"/>
      <c r="C54" s="254"/>
      <c r="D54" s="255"/>
      <c r="E54" s="663"/>
      <c r="F54" s="655"/>
      <c r="G54" s="254"/>
    </row>
    <row r="55" spans="1:7" ht="30.65" customHeight="1">
      <c r="A55" s="304"/>
      <c r="B55" s="256"/>
      <c r="C55" s="254"/>
      <c r="D55" s="255"/>
      <c r="E55" s="663"/>
      <c r="F55" s="655"/>
      <c r="G55" s="254"/>
    </row>
    <row r="56" spans="1:7" ht="30.65" customHeight="1">
      <c r="A56" s="304"/>
      <c r="B56" s="256"/>
      <c r="C56" s="254"/>
      <c r="D56" s="255"/>
      <c r="E56" s="663"/>
      <c r="F56" s="655"/>
      <c r="G56" s="254"/>
    </row>
    <row r="57" spans="1:7" ht="30.65" customHeight="1">
      <c r="A57" s="304"/>
      <c r="B57" s="256"/>
      <c r="C57" s="254"/>
      <c r="D57" s="255"/>
      <c r="E57" s="663"/>
      <c r="F57" s="655"/>
      <c r="G57" s="254"/>
    </row>
    <row r="58" spans="1:7" ht="30.65" customHeight="1">
      <c r="A58" s="304"/>
      <c r="B58" s="256"/>
      <c r="C58" s="254"/>
      <c r="D58" s="255"/>
      <c r="E58" s="663"/>
      <c r="F58" s="655"/>
      <c r="G58" s="254"/>
    </row>
    <row r="59" spans="1:7" ht="30.65" customHeight="1">
      <c r="A59" s="304"/>
      <c r="B59" s="256"/>
      <c r="C59" s="254"/>
      <c r="D59" s="255"/>
      <c r="E59" s="663"/>
      <c r="F59" s="655"/>
      <c r="G59" s="254"/>
    </row>
    <row r="60" spans="1:7" ht="30.65" customHeight="1">
      <c r="A60" s="304"/>
      <c r="B60" s="256"/>
      <c r="C60" s="254"/>
      <c r="D60" s="255"/>
      <c r="E60" s="663"/>
      <c r="F60" s="655"/>
      <c r="G60" s="254"/>
    </row>
    <row r="61" spans="1:7" ht="30.65" customHeight="1">
      <c r="A61" s="304"/>
      <c r="B61" s="256"/>
      <c r="C61" s="254"/>
      <c r="D61" s="255"/>
      <c r="E61" s="663"/>
      <c r="F61" s="655"/>
      <c r="G61" s="254"/>
    </row>
    <row r="62" spans="1:7" ht="30.65" customHeight="1">
      <c r="A62" s="304"/>
      <c r="B62" s="256"/>
      <c r="C62" s="254"/>
      <c r="D62" s="255"/>
      <c r="E62" s="663"/>
      <c r="F62" s="655"/>
      <c r="G62" s="254"/>
    </row>
    <row r="63" spans="1:7" ht="30.65" customHeight="1">
      <c r="A63" s="304"/>
      <c r="B63" s="256"/>
      <c r="C63" s="254"/>
      <c r="D63" s="255"/>
      <c r="E63" s="663"/>
      <c r="F63" s="655"/>
      <c r="G63" s="254"/>
    </row>
    <row r="64" spans="1:7" ht="30.65" customHeight="1">
      <c r="A64" s="304"/>
      <c r="B64" s="256"/>
      <c r="C64" s="254"/>
      <c r="D64" s="255"/>
      <c r="E64" s="663"/>
      <c r="F64" s="655"/>
      <c r="G64" s="254"/>
    </row>
    <row r="65" spans="1:7" ht="30.65" customHeight="1">
      <c r="A65" s="304"/>
      <c r="B65" s="256"/>
      <c r="C65" s="254"/>
      <c r="D65" s="255"/>
      <c r="E65" s="663"/>
      <c r="F65" s="655"/>
      <c r="G65" s="254"/>
    </row>
    <row r="66" spans="1:7" ht="30.65" customHeight="1">
      <c r="A66" s="304"/>
      <c r="B66" s="256"/>
      <c r="C66" s="254"/>
      <c r="D66" s="255"/>
      <c r="E66" s="663"/>
      <c r="F66" s="655"/>
      <c r="G66" s="254"/>
    </row>
    <row r="67" spans="1:7" ht="30.65" customHeight="1">
      <c r="A67" s="304"/>
      <c r="B67" s="256"/>
      <c r="C67" s="254"/>
      <c r="D67" s="255"/>
      <c r="E67" s="663"/>
      <c r="F67" s="655"/>
      <c r="G67" s="254"/>
    </row>
    <row r="68" spans="1:7" ht="30.65" customHeight="1">
      <c r="A68" s="304"/>
      <c r="B68" s="256"/>
      <c r="C68" s="254"/>
      <c r="D68" s="255"/>
      <c r="E68" s="663"/>
      <c r="F68" s="655"/>
      <c r="G68" s="254"/>
    </row>
    <row r="69" spans="1:7" ht="30.65" customHeight="1">
      <c r="A69" s="304"/>
      <c r="B69" s="256"/>
      <c r="C69" s="254"/>
      <c r="D69" s="255"/>
      <c r="E69" s="663"/>
      <c r="F69" s="655"/>
      <c r="G69" s="254"/>
    </row>
    <row r="70" spans="1:7" ht="30.65" customHeight="1">
      <c r="A70" s="304"/>
      <c r="B70" s="256"/>
      <c r="C70" s="254"/>
      <c r="D70" s="255"/>
      <c r="E70" s="663"/>
      <c r="F70" s="655"/>
      <c r="G70" s="254"/>
    </row>
    <row r="71" spans="1:7" ht="30.65" customHeight="1">
      <c r="A71" s="304"/>
      <c r="B71" s="256"/>
      <c r="C71" s="254"/>
      <c r="D71" s="255"/>
      <c r="E71" s="663"/>
      <c r="F71" s="655"/>
      <c r="G71" s="254"/>
    </row>
    <row r="72" spans="1:7" ht="30.65" customHeight="1">
      <c r="A72" s="304"/>
      <c r="B72" s="256"/>
      <c r="C72" s="254"/>
      <c r="D72" s="255"/>
      <c r="E72" s="663"/>
      <c r="F72" s="655"/>
      <c r="G72" s="254"/>
    </row>
    <row r="73" spans="1:7" ht="30.65" customHeight="1">
      <c r="A73" s="304"/>
      <c r="B73" s="256"/>
      <c r="C73" s="254"/>
      <c r="D73" s="255"/>
      <c r="E73" s="663"/>
      <c r="F73" s="655"/>
      <c r="G73" s="254"/>
    </row>
    <row r="74" spans="1:7" ht="30.65" customHeight="1">
      <c r="A74" s="304"/>
      <c r="B74" s="256"/>
      <c r="C74" s="254"/>
      <c r="D74" s="255"/>
      <c r="E74" s="663"/>
      <c r="F74" s="655"/>
      <c r="G74" s="254"/>
    </row>
    <row r="75" spans="1:7" ht="30.65" customHeight="1">
      <c r="A75" s="304"/>
      <c r="B75" s="256"/>
      <c r="C75" s="254"/>
      <c r="D75" s="255"/>
      <c r="E75" s="663"/>
      <c r="F75" s="655"/>
      <c r="G75" s="254"/>
    </row>
    <row r="76" spans="1:7" ht="30.65" customHeight="1">
      <c r="A76" s="304"/>
      <c r="B76" s="256"/>
      <c r="C76" s="254"/>
      <c r="D76" s="255"/>
      <c r="E76" s="663"/>
      <c r="F76" s="655"/>
      <c r="G76" s="254"/>
    </row>
    <row r="77" spans="1:7" ht="30.65" customHeight="1">
      <c r="A77" s="304"/>
      <c r="B77" s="256"/>
      <c r="C77" s="254"/>
      <c r="D77" s="255"/>
      <c r="E77" s="663"/>
      <c r="F77" s="655"/>
      <c r="G77" s="254"/>
    </row>
    <row r="78" spans="1:7" ht="30.65" customHeight="1">
      <c r="A78" s="304"/>
      <c r="B78" s="256"/>
      <c r="C78" s="254"/>
      <c r="D78" s="255"/>
      <c r="E78" s="663"/>
      <c r="F78" s="655"/>
      <c r="G78" s="254"/>
    </row>
    <row r="79" spans="1:7" ht="30.65" customHeight="1">
      <c r="A79" s="304"/>
      <c r="B79" s="256"/>
      <c r="C79" s="254"/>
      <c r="D79" s="255"/>
      <c r="E79" s="663"/>
      <c r="F79" s="655"/>
      <c r="G79" s="254"/>
    </row>
    <row r="80" spans="1:7" ht="30.65" customHeight="1">
      <c r="A80" s="304"/>
      <c r="B80" s="256"/>
      <c r="C80" s="254"/>
      <c r="D80" s="255"/>
      <c r="E80" s="663"/>
      <c r="F80" s="655"/>
      <c r="G80" s="254"/>
    </row>
    <row r="81" spans="1:7" ht="30.65" customHeight="1">
      <c r="A81" s="304"/>
      <c r="B81" s="256"/>
      <c r="C81" s="254"/>
      <c r="D81" s="255"/>
      <c r="E81" s="663"/>
      <c r="F81" s="655"/>
      <c r="G81" s="254"/>
    </row>
    <row r="82" spans="1:7" ht="30.65" customHeight="1">
      <c r="A82" s="304"/>
      <c r="B82" s="256"/>
      <c r="C82" s="254"/>
      <c r="D82" s="255"/>
      <c r="E82" s="663"/>
      <c r="F82" s="655"/>
      <c r="G82" s="254"/>
    </row>
    <row r="83" spans="1:7" ht="30.65" customHeight="1">
      <c r="A83" s="304"/>
      <c r="B83" s="256"/>
      <c r="C83" s="254"/>
      <c r="D83" s="255"/>
      <c r="E83" s="663"/>
      <c r="F83" s="655"/>
      <c r="G83" s="254"/>
    </row>
    <row r="84" spans="1:7" ht="30.65" customHeight="1">
      <c r="A84" s="304"/>
      <c r="B84" s="256"/>
      <c r="C84" s="254"/>
      <c r="D84" s="255"/>
      <c r="E84" s="663"/>
      <c r="F84" s="655"/>
      <c r="G84" s="254"/>
    </row>
    <row r="85" spans="1:7" ht="30.65" customHeight="1">
      <c r="A85" s="304"/>
      <c r="B85" s="256"/>
      <c r="C85" s="254"/>
      <c r="D85" s="255"/>
      <c r="E85" s="663"/>
      <c r="F85" s="655"/>
      <c r="G85" s="254"/>
    </row>
    <row r="86" spans="1:7" ht="30.65" customHeight="1">
      <c r="A86" s="304"/>
      <c r="B86" s="256"/>
      <c r="C86" s="254"/>
      <c r="D86" s="255"/>
      <c r="E86" s="663"/>
      <c r="F86" s="655"/>
      <c r="G86" s="254"/>
    </row>
    <row r="87" spans="1:7" ht="30.65" customHeight="1">
      <c r="A87" s="304"/>
      <c r="B87" s="256"/>
      <c r="C87" s="254"/>
      <c r="D87" s="255"/>
      <c r="E87" s="663"/>
      <c r="F87" s="655"/>
      <c r="G87" s="254"/>
    </row>
    <row r="88" spans="1:7" ht="30.65" customHeight="1">
      <c r="A88" s="304"/>
      <c r="B88" s="256"/>
      <c r="C88" s="254"/>
      <c r="D88" s="255"/>
      <c r="E88" s="663"/>
      <c r="F88" s="655"/>
      <c r="G88" s="254"/>
    </row>
    <row r="89" spans="1:7" ht="30.65" customHeight="1">
      <c r="A89" s="304"/>
      <c r="B89" s="256"/>
      <c r="C89" s="254"/>
      <c r="D89" s="255"/>
      <c r="E89" s="663"/>
      <c r="F89" s="655"/>
      <c r="G89" s="254"/>
    </row>
    <row r="90" spans="1:7" ht="30.65" customHeight="1">
      <c r="A90" s="304"/>
      <c r="B90" s="256"/>
      <c r="C90" s="254"/>
      <c r="D90" s="255"/>
      <c r="E90" s="663"/>
      <c r="F90" s="655"/>
      <c r="G90" s="254"/>
    </row>
    <row r="91" spans="1:7" ht="30.65" customHeight="1">
      <c r="A91" s="304"/>
      <c r="B91" s="256"/>
      <c r="C91" s="254"/>
      <c r="D91" s="255"/>
      <c r="E91" s="663"/>
      <c r="F91" s="655"/>
      <c r="G91" s="254"/>
    </row>
    <row r="92" spans="1:7" ht="30.65" customHeight="1">
      <c r="A92" s="304"/>
      <c r="B92" s="256"/>
      <c r="C92" s="254"/>
      <c r="D92" s="255"/>
      <c r="E92" s="663"/>
      <c r="F92" s="655"/>
      <c r="G92" s="254"/>
    </row>
    <row r="93" spans="1:7" ht="30.65" customHeight="1">
      <c r="A93" s="304"/>
      <c r="B93" s="256"/>
      <c r="C93" s="254"/>
      <c r="D93" s="255"/>
      <c r="E93" s="663"/>
      <c r="F93" s="655"/>
      <c r="G93" s="254"/>
    </row>
    <row r="94" spans="1:7" ht="30.65" customHeight="1">
      <c r="A94" s="304"/>
      <c r="B94" s="256"/>
      <c r="C94" s="254"/>
      <c r="D94" s="255"/>
      <c r="E94" s="663"/>
      <c r="F94" s="655"/>
      <c r="G94" s="254"/>
    </row>
    <row r="95" spans="1:7" ht="30.65" customHeight="1">
      <c r="A95" s="304"/>
      <c r="B95" s="256"/>
      <c r="C95" s="254"/>
      <c r="D95" s="255"/>
      <c r="E95" s="663"/>
      <c r="F95" s="655"/>
      <c r="G95" s="254"/>
    </row>
    <row r="96" spans="1:7" ht="30.65" customHeight="1">
      <c r="A96" s="304"/>
      <c r="B96" s="256"/>
      <c r="C96" s="254"/>
      <c r="D96" s="255"/>
      <c r="E96" s="663"/>
      <c r="F96" s="655"/>
      <c r="G96" s="254"/>
    </row>
    <row r="97" spans="1:7" ht="30.65" customHeight="1">
      <c r="A97" s="304"/>
      <c r="B97" s="256"/>
      <c r="C97" s="254"/>
      <c r="D97" s="255"/>
      <c r="E97" s="663"/>
      <c r="F97" s="655"/>
      <c r="G97" s="254"/>
    </row>
    <row r="98" spans="1:7" ht="30.65" customHeight="1">
      <c r="A98" s="304"/>
      <c r="B98" s="256"/>
      <c r="C98" s="254"/>
      <c r="D98" s="255"/>
      <c r="E98" s="663"/>
      <c r="F98" s="655"/>
      <c r="G98" s="254"/>
    </row>
    <row r="99" spans="1:7" ht="30.65" customHeight="1">
      <c r="A99" s="304"/>
      <c r="B99" s="256"/>
      <c r="C99" s="254"/>
      <c r="D99" s="255"/>
      <c r="E99" s="663"/>
      <c r="F99" s="655"/>
      <c r="G99" s="254"/>
    </row>
    <row r="100" spans="1:7" ht="30.65" customHeight="1">
      <c r="A100" s="304"/>
      <c r="B100" s="256"/>
      <c r="C100" s="254"/>
      <c r="D100" s="255"/>
      <c r="E100" s="663"/>
      <c r="F100" s="655"/>
      <c r="G100" s="254"/>
    </row>
    <row r="101" spans="1:7" ht="30.65" customHeight="1">
      <c r="A101" s="304"/>
      <c r="B101" s="256"/>
      <c r="C101" s="254"/>
      <c r="D101" s="255"/>
      <c r="E101" s="663"/>
      <c r="F101" s="655"/>
      <c r="G101" s="254"/>
    </row>
    <row r="102" spans="1:7" ht="30.65" customHeight="1">
      <c r="A102" s="304"/>
      <c r="B102" s="256"/>
      <c r="C102" s="254"/>
      <c r="D102" s="255"/>
      <c r="E102" s="663"/>
      <c r="F102" s="655"/>
      <c r="G102" s="254"/>
    </row>
    <row r="103" spans="1:7" ht="30.65" customHeight="1">
      <c r="A103" s="304"/>
      <c r="B103" s="256"/>
      <c r="C103" s="254"/>
      <c r="D103" s="255"/>
      <c r="E103" s="663"/>
      <c r="F103" s="655"/>
      <c r="G103" s="254"/>
    </row>
    <row r="104" spans="1:7" ht="30.65" customHeight="1">
      <c r="A104" s="304"/>
      <c r="B104" s="256"/>
      <c r="C104" s="254"/>
      <c r="D104" s="255"/>
      <c r="E104" s="663"/>
      <c r="F104" s="655"/>
      <c r="G104" s="254"/>
    </row>
    <row r="105" spans="1:7" ht="30.65" customHeight="1">
      <c r="A105" s="304"/>
      <c r="B105" s="256"/>
      <c r="C105" s="254"/>
      <c r="D105" s="255"/>
      <c r="E105" s="663"/>
      <c r="F105" s="655"/>
      <c r="G105" s="254"/>
    </row>
    <row r="106" spans="1:7" ht="30.65" customHeight="1">
      <c r="A106" s="304"/>
      <c r="B106" s="256"/>
      <c r="C106" s="254"/>
      <c r="D106" s="255"/>
      <c r="E106" s="663"/>
      <c r="F106" s="655"/>
      <c r="G106" s="254"/>
    </row>
    <row r="107" spans="1:7" ht="30.65" customHeight="1">
      <c r="A107" s="304"/>
      <c r="B107" s="256"/>
      <c r="C107" s="254"/>
      <c r="D107" s="255"/>
      <c r="E107" s="663"/>
      <c r="F107" s="655"/>
      <c r="G107" s="254"/>
    </row>
    <row r="108" spans="1:7" ht="30.65" customHeight="1">
      <c r="A108" s="304"/>
      <c r="B108" s="256"/>
      <c r="C108" s="254"/>
      <c r="D108" s="255"/>
      <c r="E108" s="663"/>
      <c r="F108" s="655"/>
      <c r="G108" s="254"/>
    </row>
    <row r="109" spans="1:7" ht="30.65" customHeight="1">
      <c r="A109" s="304"/>
      <c r="B109" s="256"/>
      <c r="C109" s="254"/>
      <c r="D109" s="255"/>
      <c r="E109" s="663"/>
      <c r="F109" s="655"/>
      <c r="G109" s="254"/>
    </row>
    <row r="110" spans="1:7" ht="30.65" customHeight="1">
      <c r="A110" s="304"/>
      <c r="B110" s="256"/>
      <c r="C110" s="254"/>
      <c r="D110" s="255"/>
      <c r="E110" s="663"/>
      <c r="F110" s="655"/>
      <c r="G110" s="254"/>
    </row>
    <row r="111" spans="1:7" ht="30.65" customHeight="1">
      <c r="A111" s="304"/>
      <c r="B111" s="256"/>
      <c r="C111" s="254"/>
      <c r="D111" s="255"/>
      <c r="E111" s="663"/>
      <c r="F111" s="655"/>
      <c r="G111" s="254"/>
    </row>
    <row r="112" spans="1:7" ht="30.65" customHeight="1">
      <c r="A112" s="304"/>
      <c r="B112" s="256"/>
      <c r="C112" s="254"/>
      <c r="D112" s="255"/>
      <c r="E112" s="663"/>
      <c r="F112" s="655"/>
      <c r="G112" s="254"/>
    </row>
    <row r="113" spans="1:7" ht="30.65" customHeight="1">
      <c r="A113" s="304"/>
      <c r="B113" s="256"/>
      <c r="C113" s="254"/>
      <c r="D113" s="255"/>
      <c r="E113" s="663"/>
      <c r="F113" s="655"/>
      <c r="G113" s="254"/>
    </row>
    <row r="114" spans="1:7" ht="30.65" customHeight="1">
      <c r="A114" s="304"/>
      <c r="B114" s="256"/>
      <c r="C114" s="254"/>
      <c r="D114" s="255"/>
      <c r="E114" s="663"/>
      <c r="F114" s="655"/>
      <c r="G114" s="254"/>
    </row>
    <row r="115" spans="1:7" ht="30.65" customHeight="1">
      <c r="A115" s="304"/>
      <c r="B115" s="256"/>
      <c r="C115" s="254"/>
      <c r="D115" s="255"/>
      <c r="E115" s="663"/>
      <c r="F115" s="655"/>
      <c r="G115" s="254"/>
    </row>
    <row r="116" spans="1:7" ht="30.65" customHeight="1">
      <c r="A116" s="258"/>
      <c r="B116" s="248"/>
      <c r="C116" s="248"/>
      <c r="D116" s="307"/>
      <c r="E116" s="658"/>
      <c r="F116" s="655"/>
      <c r="G116" s="254"/>
    </row>
    <row r="117" spans="1:7" ht="30.65" customHeight="1">
      <c r="A117" s="258"/>
      <c r="B117" s="248"/>
      <c r="C117" s="248"/>
      <c r="D117" s="307"/>
      <c r="E117" s="658"/>
      <c r="F117" s="655"/>
      <c r="G117" s="254"/>
    </row>
    <row r="118" spans="1:7" ht="30.65" customHeight="1">
      <c r="A118" s="258"/>
      <c r="B118" s="248"/>
      <c r="C118" s="248"/>
      <c r="D118" s="307"/>
      <c r="E118" s="658"/>
      <c r="F118" s="655"/>
      <c r="G118" s="254"/>
    </row>
    <row r="119" spans="1:7" ht="30.65" customHeight="1">
      <c r="A119" s="258"/>
      <c r="B119" s="248"/>
      <c r="C119" s="248"/>
      <c r="D119" s="307"/>
      <c r="E119" s="658"/>
      <c r="F119" s="655"/>
      <c r="G119" s="254"/>
    </row>
    <row r="120" spans="1:7" ht="30.65" customHeight="1">
      <c r="A120" s="258"/>
      <c r="B120" s="248"/>
      <c r="C120" s="248"/>
      <c r="D120" s="307"/>
      <c r="E120" s="658"/>
      <c r="F120" s="655"/>
      <c r="G120" s="254"/>
    </row>
    <row r="121" spans="1:7" ht="30.65" customHeight="1">
      <c r="A121" s="258"/>
      <c r="B121" s="248"/>
      <c r="C121" s="248"/>
      <c r="D121" s="307"/>
      <c r="E121" s="658"/>
      <c r="F121" s="655"/>
      <c r="G121" s="254"/>
    </row>
    <row r="122" spans="1:7" ht="30.65" customHeight="1">
      <c r="A122" s="258"/>
      <c r="B122" s="248"/>
      <c r="C122" s="248"/>
      <c r="D122" s="307"/>
      <c r="E122" s="658"/>
      <c r="F122" s="655"/>
      <c r="G122" s="254"/>
    </row>
    <row r="123" spans="1:7" ht="30.65" customHeight="1">
      <c r="A123" s="258"/>
      <c r="B123" s="248"/>
      <c r="C123" s="248"/>
      <c r="D123" s="307"/>
      <c r="E123" s="658"/>
      <c r="F123" s="655"/>
      <c r="G123" s="254"/>
    </row>
    <row r="124" spans="1:7" ht="30.65" customHeight="1">
      <c r="A124" s="258"/>
      <c r="B124" s="248"/>
      <c r="C124" s="248"/>
      <c r="D124" s="307"/>
      <c r="E124" s="658"/>
      <c r="F124" s="655"/>
      <c r="G124" s="254"/>
    </row>
    <row r="125" spans="1:7" ht="30.65" customHeight="1">
      <c r="A125" s="258"/>
      <c r="B125" s="248"/>
      <c r="C125" s="248"/>
      <c r="D125" s="307"/>
      <c r="E125" s="658"/>
      <c r="F125" s="655"/>
      <c r="G125" s="254"/>
    </row>
    <row r="126" spans="1:7" ht="30.65" customHeight="1">
      <c r="A126" s="258"/>
      <c r="B126" s="248"/>
      <c r="C126" s="248"/>
      <c r="D126" s="307"/>
      <c r="E126" s="658"/>
      <c r="F126" s="655"/>
      <c r="G126" s="254"/>
    </row>
    <row r="127" spans="1:7" ht="30.65" customHeight="1">
      <c r="A127" s="258"/>
      <c r="B127" s="248"/>
      <c r="C127" s="248"/>
      <c r="D127" s="307"/>
      <c r="E127" s="658"/>
      <c r="F127" s="655"/>
      <c r="G127" s="254"/>
    </row>
    <row r="128" spans="1:7" ht="30.65" customHeight="1">
      <c r="A128" s="258"/>
      <c r="B128" s="248"/>
      <c r="C128" s="248"/>
      <c r="D128" s="307"/>
      <c r="E128" s="658"/>
      <c r="F128" s="655"/>
      <c r="G128" s="254"/>
    </row>
    <row r="129" spans="1:7" ht="30.65" customHeight="1">
      <c r="A129" s="258"/>
      <c r="B129" s="248"/>
      <c r="C129" s="248"/>
      <c r="D129" s="307"/>
      <c r="E129" s="658"/>
      <c r="F129" s="655"/>
      <c r="G129" s="254"/>
    </row>
    <row r="130" spans="1:7" ht="30.65" customHeight="1">
      <c r="A130" s="258"/>
      <c r="B130" s="248"/>
      <c r="C130" s="248"/>
      <c r="D130" s="307"/>
      <c r="E130" s="658"/>
      <c r="F130" s="655"/>
      <c r="G130" s="254"/>
    </row>
    <row r="131" spans="1:7" ht="30.65" customHeight="1">
      <c r="A131" s="258"/>
      <c r="B131" s="248"/>
      <c r="C131" s="248"/>
      <c r="D131" s="307"/>
      <c r="E131" s="658"/>
      <c r="F131" s="655"/>
      <c r="G131" s="254"/>
    </row>
    <row r="132" spans="1:7" ht="30.65" customHeight="1">
      <c r="A132" s="258"/>
      <c r="B132" s="248"/>
      <c r="C132" s="248"/>
      <c r="D132" s="307"/>
      <c r="E132" s="658"/>
      <c r="F132" s="655"/>
      <c r="G132" s="254"/>
    </row>
    <row r="133" spans="1:7" ht="30.65" customHeight="1">
      <c r="A133" s="258"/>
      <c r="B133" s="248"/>
      <c r="C133" s="248"/>
      <c r="D133" s="307"/>
      <c r="E133" s="658"/>
      <c r="F133" s="655"/>
      <c r="G133" s="254"/>
    </row>
    <row r="134" spans="1:7" ht="30.65" customHeight="1">
      <c r="A134" s="258"/>
      <c r="B134" s="248"/>
      <c r="C134" s="248"/>
      <c r="D134" s="307"/>
      <c r="E134" s="658"/>
      <c r="F134" s="655"/>
      <c r="G134" s="254"/>
    </row>
    <row r="135" spans="1:7" ht="30.65" customHeight="1">
      <c r="A135" s="258"/>
      <c r="B135" s="248"/>
      <c r="C135" s="248"/>
      <c r="D135" s="307"/>
      <c r="E135" s="658"/>
      <c r="F135" s="655"/>
      <c r="G135" s="254"/>
    </row>
    <row r="136" spans="1:7" ht="30.65" customHeight="1">
      <c r="A136" s="258"/>
      <c r="B136" s="248"/>
      <c r="C136" s="248"/>
      <c r="D136" s="307"/>
      <c r="E136" s="658"/>
      <c r="F136" s="655"/>
      <c r="G136" s="254"/>
    </row>
    <row r="137" spans="1:7" ht="30.65" customHeight="1">
      <c r="A137" s="258"/>
      <c r="B137" s="248"/>
      <c r="C137" s="248"/>
      <c r="D137" s="307"/>
      <c r="E137" s="658"/>
      <c r="F137" s="655"/>
      <c r="G137" s="254"/>
    </row>
    <row r="138" spans="1:7" ht="30.65" customHeight="1">
      <c r="A138" s="258"/>
      <c r="B138" s="248"/>
      <c r="C138" s="248"/>
      <c r="D138" s="307"/>
      <c r="E138" s="658"/>
      <c r="F138" s="655"/>
      <c r="G138" s="254"/>
    </row>
    <row r="139" spans="1:7" ht="30.65" customHeight="1">
      <c r="A139" s="258"/>
      <c r="B139" s="248"/>
      <c r="C139" s="248"/>
      <c r="D139" s="307"/>
      <c r="E139" s="658"/>
      <c r="F139" s="655"/>
      <c r="G139" s="254"/>
    </row>
    <row r="140" spans="1:7" ht="30.65" customHeight="1">
      <c r="A140" s="258"/>
      <c r="B140" s="248"/>
      <c r="C140" s="248"/>
      <c r="D140" s="307"/>
      <c r="E140" s="658"/>
      <c r="F140" s="655"/>
      <c r="G140" s="254"/>
    </row>
    <row r="141" spans="1:7" ht="30.65" customHeight="1">
      <c r="A141" s="258"/>
      <c r="B141" s="248"/>
      <c r="C141" s="248"/>
      <c r="D141" s="307"/>
      <c r="E141" s="658"/>
      <c r="F141" s="655"/>
      <c r="G141" s="254"/>
    </row>
    <row r="142" spans="1:7" ht="30.65" customHeight="1">
      <c r="A142" s="258"/>
      <c r="B142" s="248"/>
      <c r="C142" s="248"/>
      <c r="D142" s="307"/>
      <c r="E142" s="658"/>
      <c r="F142" s="655"/>
      <c r="G142" s="254"/>
    </row>
    <row r="143" spans="1:7" ht="30.65" customHeight="1">
      <c r="A143" s="258"/>
      <c r="B143" s="248"/>
      <c r="C143" s="248"/>
      <c r="D143" s="307"/>
      <c r="E143" s="658"/>
      <c r="F143" s="655"/>
      <c r="G143" s="254"/>
    </row>
    <row r="144" spans="1:7" ht="30.65" customHeight="1">
      <c r="A144" s="258"/>
      <c r="B144" s="248"/>
      <c r="C144" s="248"/>
      <c r="D144" s="307"/>
      <c r="E144" s="658"/>
      <c r="F144" s="655"/>
      <c r="G144" s="254"/>
    </row>
    <row r="145" spans="1:7" ht="30.65" customHeight="1">
      <c r="A145" s="258"/>
      <c r="B145" s="248"/>
      <c r="C145" s="248"/>
      <c r="D145" s="307"/>
      <c r="E145" s="658"/>
      <c r="F145" s="655"/>
      <c r="G145" s="254"/>
    </row>
    <row r="146" spans="1:7" ht="30.65" customHeight="1">
      <c r="A146" s="258"/>
      <c r="B146" s="248"/>
      <c r="C146" s="248"/>
      <c r="D146" s="307"/>
      <c r="E146" s="658"/>
      <c r="F146" s="655"/>
      <c r="G146" s="254"/>
    </row>
    <row r="147" spans="1:7" ht="30.65" customHeight="1">
      <c r="A147" s="258"/>
      <c r="B147" s="248"/>
      <c r="C147" s="248"/>
      <c r="D147" s="307"/>
      <c r="E147" s="658"/>
      <c r="F147" s="655"/>
      <c r="G147" s="254"/>
    </row>
    <row r="148" spans="1:7" ht="30.65" customHeight="1">
      <c r="A148" s="258"/>
      <c r="B148" s="248"/>
      <c r="C148" s="248"/>
      <c r="D148" s="307"/>
      <c r="E148" s="658"/>
      <c r="F148" s="655"/>
      <c r="G148" s="254"/>
    </row>
    <row r="149" spans="1:7" ht="30.65" customHeight="1">
      <c r="A149" s="258"/>
      <c r="B149" s="248"/>
      <c r="C149" s="248"/>
      <c r="D149" s="307"/>
      <c r="E149" s="658"/>
      <c r="F149" s="655"/>
      <c r="G149" s="254"/>
    </row>
    <row r="150" spans="1:7" ht="30.65" customHeight="1">
      <c r="A150" s="258"/>
      <c r="B150" s="248"/>
      <c r="C150" s="248"/>
      <c r="D150" s="307"/>
      <c r="E150" s="658"/>
      <c r="F150" s="655"/>
      <c r="G150" s="254"/>
    </row>
    <row r="151" spans="1:7" ht="30.65" customHeight="1">
      <c r="A151" s="258"/>
      <c r="B151" s="248"/>
      <c r="C151" s="248"/>
      <c r="D151" s="307"/>
      <c r="E151" s="658"/>
      <c r="F151" s="655"/>
      <c r="G151" s="254"/>
    </row>
    <row r="152" spans="1:7" ht="30.65" customHeight="1">
      <c r="A152" s="258"/>
      <c r="B152" s="248"/>
      <c r="C152" s="248"/>
      <c r="D152" s="307"/>
      <c r="E152" s="658"/>
      <c r="F152" s="655"/>
      <c r="G152" s="254"/>
    </row>
    <row r="153" spans="1:7" ht="30.65" customHeight="1">
      <c r="A153" s="258"/>
      <c r="B153" s="248"/>
      <c r="C153" s="248"/>
      <c r="D153" s="307"/>
      <c r="E153" s="658"/>
      <c r="F153" s="655"/>
      <c r="G153" s="254"/>
    </row>
    <row r="154" spans="1:7" ht="30.65" customHeight="1">
      <c r="A154" s="258"/>
      <c r="B154" s="248"/>
      <c r="C154" s="248"/>
      <c r="D154" s="307"/>
      <c r="E154" s="658"/>
      <c r="F154" s="655"/>
      <c r="G154" s="254"/>
    </row>
    <row r="155" spans="1:7" ht="30.65" customHeight="1">
      <c r="A155" s="258"/>
      <c r="B155" s="248"/>
      <c r="C155" s="248"/>
      <c r="D155" s="307"/>
      <c r="E155" s="658"/>
      <c r="F155" s="655"/>
      <c r="G155" s="254"/>
    </row>
    <row r="156" spans="1:7" ht="30.65" customHeight="1">
      <c r="A156" s="258"/>
      <c r="B156" s="248"/>
      <c r="C156" s="248"/>
      <c r="D156" s="307"/>
      <c r="E156" s="658"/>
      <c r="F156" s="655"/>
      <c r="G156" s="254"/>
    </row>
    <row r="157" spans="1:7" ht="30.65" customHeight="1">
      <c r="A157" s="258"/>
      <c r="B157" s="248"/>
      <c r="C157" s="248"/>
      <c r="D157" s="307"/>
      <c r="E157" s="658"/>
      <c r="F157" s="655"/>
      <c r="G157" s="254"/>
    </row>
    <row r="158" spans="1:7" ht="30.65" customHeight="1">
      <c r="A158" s="258"/>
      <c r="B158" s="248"/>
      <c r="C158" s="248"/>
      <c r="D158" s="307"/>
      <c r="E158" s="658"/>
      <c r="F158" s="655"/>
      <c r="G158" s="254"/>
    </row>
    <row r="159" spans="1:7" ht="30.65" customHeight="1">
      <c r="A159" s="258"/>
      <c r="B159" s="248"/>
      <c r="C159" s="248"/>
      <c r="D159" s="307"/>
      <c r="E159" s="658"/>
      <c r="F159" s="655"/>
      <c r="G159" s="254"/>
    </row>
    <row r="160" spans="1:7" ht="30.65" customHeight="1">
      <c r="A160" s="258"/>
      <c r="B160" s="248"/>
      <c r="C160" s="248"/>
      <c r="D160" s="307"/>
      <c r="E160" s="658"/>
      <c r="F160" s="655"/>
      <c r="G160" s="254"/>
    </row>
    <row r="161" spans="1:7" ht="30.65" customHeight="1">
      <c r="A161" s="258"/>
      <c r="B161" s="248"/>
      <c r="C161" s="248"/>
      <c r="D161" s="307"/>
      <c r="E161" s="658"/>
      <c r="F161" s="655"/>
      <c r="G161" s="254"/>
    </row>
    <row r="162" spans="1:7" ht="30.65" customHeight="1">
      <c r="A162" s="258"/>
      <c r="B162" s="248"/>
      <c r="C162" s="248"/>
      <c r="D162" s="307"/>
      <c r="E162" s="658"/>
      <c r="F162" s="655"/>
      <c r="G162" s="254"/>
    </row>
    <row r="163" spans="1:7" ht="30.65" customHeight="1">
      <c r="A163" s="258"/>
      <c r="B163" s="248"/>
      <c r="C163" s="248"/>
      <c r="D163" s="307"/>
      <c r="E163" s="658"/>
      <c r="F163" s="655"/>
      <c r="G163" s="254"/>
    </row>
    <row r="164" spans="1:7" ht="30.65" customHeight="1">
      <c r="A164" s="258"/>
      <c r="B164" s="248"/>
      <c r="C164" s="248"/>
      <c r="D164" s="307"/>
      <c r="E164" s="658"/>
      <c r="F164" s="655"/>
      <c r="G164" s="254"/>
    </row>
    <row r="165" spans="1:7" ht="30.65" customHeight="1">
      <c r="A165" s="258"/>
      <c r="B165" s="248"/>
      <c r="C165" s="248"/>
      <c r="D165" s="307"/>
      <c r="E165" s="658"/>
      <c r="F165" s="655"/>
      <c r="G165" s="254"/>
    </row>
    <row r="166" spans="1:7" ht="30.65" customHeight="1">
      <c r="A166" s="258"/>
      <c r="B166" s="248"/>
      <c r="C166" s="248"/>
      <c r="D166" s="307"/>
      <c r="E166" s="658"/>
      <c r="F166" s="655"/>
      <c r="G166" s="254"/>
    </row>
    <row r="167" spans="1:7" ht="30.65" customHeight="1">
      <c r="A167" s="258"/>
      <c r="B167" s="248"/>
      <c r="C167" s="248"/>
      <c r="D167" s="307"/>
      <c r="E167" s="658"/>
      <c r="F167" s="655"/>
      <c r="G167" s="254"/>
    </row>
    <row r="168" spans="1:7" ht="30.65" customHeight="1">
      <c r="A168" s="258"/>
      <c r="B168" s="248"/>
      <c r="C168" s="248"/>
      <c r="D168" s="307"/>
      <c r="E168" s="658"/>
      <c r="F168" s="655"/>
      <c r="G168" s="254"/>
    </row>
    <row r="169" spans="1:7" ht="30.65" customHeight="1">
      <c r="A169" s="258"/>
      <c r="B169" s="248"/>
      <c r="C169" s="248"/>
      <c r="D169" s="307"/>
      <c r="E169" s="658"/>
      <c r="F169" s="655"/>
      <c r="G169" s="254"/>
    </row>
    <row r="170" spans="1:7" ht="30.65" customHeight="1">
      <c r="A170" s="258"/>
      <c r="B170" s="248"/>
      <c r="C170" s="248"/>
      <c r="D170" s="307"/>
      <c r="E170" s="658"/>
      <c r="F170" s="655"/>
      <c r="G170" s="254"/>
    </row>
    <row r="171" spans="1:7" ht="30.65" customHeight="1">
      <c r="A171" s="258"/>
      <c r="B171" s="248"/>
      <c r="C171" s="248"/>
      <c r="D171" s="307"/>
      <c r="E171" s="658"/>
      <c r="F171" s="655"/>
      <c r="G171" s="254"/>
    </row>
    <row r="172" spans="1:7" ht="30.65" customHeight="1">
      <c r="A172" s="258"/>
      <c r="B172" s="248"/>
      <c r="C172" s="248"/>
      <c r="D172" s="307"/>
      <c r="E172" s="658"/>
      <c r="F172" s="655"/>
      <c r="G172" s="254"/>
    </row>
    <row r="173" spans="1:7" ht="30.65" customHeight="1">
      <c r="A173" s="258"/>
      <c r="B173" s="248"/>
      <c r="C173" s="248"/>
      <c r="D173" s="307"/>
      <c r="E173" s="658"/>
      <c r="F173" s="655"/>
      <c r="G173" s="254"/>
    </row>
    <row r="174" spans="1:7" ht="30.65" customHeight="1">
      <c r="A174" s="258"/>
      <c r="B174" s="248"/>
      <c r="C174" s="248"/>
      <c r="D174" s="307"/>
      <c r="E174" s="658"/>
      <c r="F174" s="655"/>
      <c r="G174" s="254"/>
    </row>
    <row r="175" spans="1:7" ht="30.65" customHeight="1">
      <c r="A175" s="258"/>
      <c r="B175" s="248"/>
      <c r="C175" s="248"/>
      <c r="D175" s="307"/>
      <c r="E175" s="658"/>
      <c r="F175" s="655"/>
      <c r="G175" s="254"/>
    </row>
    <row r="176" spans="1:7" ht="30.65" customHeight="1">
      <c r="A176" s="258"/>
      <c r="B176" s="248"/>
      <c r="C176" s="248"/>
      <c r="D176" s="307"/>
      <c r="E176" s="658"/>
      <c r="F176" s="655"/>
      <c r="G176" s="254"/>
    </row>
    <row r="177" spans="1:7" ht="30.65" customHeight="1">
      <c r="A177" s="258"/>
      <c r="B177" s="248"/>
      <c r="C177" s="248"/>
      <c r="D177" s="307"/>
      <c r="E177" s="658"/>
      <c r="F177" s="655"/>
      <c r="G177" s="254"/>
    </row>
    <row r="178" spans="1:7" ht="30.65" customHeight="1">
      <c r="A178" s="258"/>
      <c r="B178" s="248"/>
      <c r="C178" s="248"/>
      <c r="D178" s="307"/>
      <c r="E178" s="658"/>
      <c r="F178" s="655"/>
      <c r="G178" s="254"/>
    </row>
    <row r="179" spans="1:7" ht="30.65" customHeight="1">
      <c r="A179" s="258"/>
      <c r="B179" s="248"/>
      <c r="C179" s="248"/>
      <c r="D179" s="307"/>
      <c r="E179" s="658"/>
      <c r="F179" s="655"/>
      <c r="G179" s="254"/>
    </row>
    <row r="180" spans="1:7" ht="30.65" customHeight="1">
      <c r="A180" s="258"/>
      <c r="B180" s="248"/>
      <c r="C180" s="248"/>
      <c r="D180" s="307"/>
      <c r="E180" s="658"/>
      <c r="F180" s="655"/>
      <c r="G180" s="254"/>
    </row>
    <row r="181" spans="1:7" ht="30.65" customHeight="1">
      <c r="A181" s="258"/>
      <c r="B181" s="248"/>
      <c r="C181" s="248"/>
      <c r="D181" s="307"/>
      <c r="E181" s="658"/>
      <c r="F181" s="655"/>
      <c r="G181" s="254"/>
    </row>
    <row r="182" spans="1:7" ht="30.65" customHeight="1">
      <c r="A182" s="258"/>
      <c r="B182" s="248"/>
      <c r="C182" s="248"/>
      <c r="D182" s="307"/>
      <c r="E182" s="658"/>
      <c r="F182" s="655"/>
      <c r="G182" s="254"/>
    </row>
    <row r="183" spans="1:7" ht="30.65" customHeight="1">
      <c r="A183" s="258"/>
      <c r="B183" s="248"/>
      <c r="C183" s="248"/>
      <c r="D183" s="307"/>
      <c r="E183" s="658"/>
      <c r="F183" s="655"/>
      <c r="G183" s="254"/>
    </row>
    <row r="184" spans="1:7" ht="30.65" customHeight="1">
      <c r="A184" s="258"/>
      <c r="B184" s="248"/>
      <c r="C184" s="248"/>
      <c r="D184" s="307"/>
      <c r="E184" s="658"/>
      <c r="F184" s="655"/>
      <c r="G184" s="254"/>
    </row>
    <row r="185" spans="1:7" ht="30.65" customHeight="1">
      <c r="A185" s="258"/>
      <c r="B185" s="248"/>
      <c r="C185" s="248"/>
      <c r="D185" s="307"/>
      <c r="E185" s="658"/>
      <c r="F185" s="655"/>
      <c r="G185" s="254"/>
    </row>
    <row r="186" spans="1:7" ht="30.65" customHeight="1">
      <c r="A186" s="258"/>
      <c r="B186" s="248"/>
      <c r="C186" s="248"/>
      <c r="D186" s="307"/>
      <c r="E186" s="658"/>
      <c r="F186" s="655"/>
      <c r="G186" s="254"/>
    </row>
    <row r="187" spans="1:7" ht="30.65" customHeight="1">
      <c r="A187" s="258"/>
      <c r="B187" s="248"/>
      <c r="C187" s="248"/>
      <c r="D187" s="307"/>
      <c r="E187" s="658"/>
      <c r="F187" s="655"/>
      <c r="G187" s="254"/>
    </row>
    <row r="188" spans="1:7" ht="30.65" customHeight="1">
      <c r="A188" s="258"/>
      <c r="B188" s="248"/>
      <c r="C188" s="248"/>
      <c r="D188" s="307"/>
      <c r="E188" s="658"/>
      <c r="F188" s="655"/>
      <c r="G188" s="254"/>
    </row>
    <row r="189" spans="1:7" ht="30.65" customHeight="1">
      <c r="A189" s="258"/>
      <c r="B189" s="248"/>
      <c r="C189" s="248"/>
      <c r="D189" s="307"/>
      <c r="E189" s="658"/>
      <c r="F189" s="655"/>
      <c r="G189" s="254"/>
    </row>
    <row r="190" spans="1:7" ht="30.65" customHeight="1">
      <c r="A190" s="258"/>
      <c r="B190" s="248"/>
      <c r="C190" s="248"/>
      <c r="D190" s="307"/>
      <c r="E190" s="658"/>
      <c r="F190" s="655"/>
      <c r="G190" s="254"/>
    </row>
    <row r="191" spans="1:7" ht="30.65" customHeight="1">
      <c r="A191" s="258"/>
      <c r="B191" s="248"/>
      <c r="C191" s="248"/>
      <c r="D191" s="307"/>
      <c r="E191" s="658"/>
      <c r="F191" s="655"/>
      <c r="G191" s="254"/>
    </row>
    <row r="192" spans="1:7" ht="30.65" customHeight="1">
      <c r="A192" s="258"/>
      <c r="B192" s="248"/>
      <c r="C192" s="248"/>
      <c r="D192" s="307"/>
      <c r="E192" s="658"/>
      <c r="F192" s="655"/>
      <c r="G192" s="254"/>
    </row>
    <row r="193" spans="1:7" ht="30.65" customHeight="1">
      <c r="A193" s="258"/>
      <c r="B193" s="248"/>
      <c r="C193" s="248"/>
      <c r="D193" s="307"/>
      <c r="E193" s="658"/>
      <c r="F193" s="655"/>
      <c r="G193" s="254"/>
    </row>
    <row r="194" spans="1:7" ht="30.65" customHeight="1">
      <c r="A194" s="258"/>
      <c r="B194" s="248"/>
      <c r="C194" s="248"/>
      <c r="D194" s="307"/>
      <c r="E194" s="658"/>
      <c r="F194" s="655"/>
      <c r="G194" s="254"/>
    </row>
    <row r="195" spans="1:7" ht="30.65" customHeight="1">
      <c r="A195" s="258"/>
      <c r="B195" s="248"/>
      <c r="C195" s="248"/>
      <c r="D195" s="307"/>
      <c r="E195" s="658"/>
      <c r="F195" s="655"/>
      <c r="G195" s="254"/>
    </row>
    <row r="196" spans="1:7" ht="30.65" customHeight="1">
      <c r="A196" s="258"/>
      <c r="B196" s="248"/>
      <c r="C196" s="248"/>
      <c r="D196" s="307"/>
      <c r="E196" s="658"/>
      <c r="F196" s="655"/>
      <c r="G196" s="254"/>
    </row>
    <row r="197" spans="1:7" ht="30.65" customHeight="1">
      <c r="A197" s="258"/>
      <c r="B197" s="248"/>
      <c r="C197" s="248"/>
      <c r="D197" s="307"/>
      <c r="E197" s="658"/>
      <c r="F197" s="655"/>
      <c r="G197" s="254"/>
    </row>
    <row r="198" spans="1:7" ht="30.65" customHeight="1">
      <c r="A198" s="258"/>
      <c r="B198" s="248"/>
      <c r="C198" s="248"/>
      <c r="D198" s="307"/>
      <c r="E198" s="658"/>
      <c r="F198" s="655"/>
      <c r="G198" s="254"/>
    </row>
    <row r="199" spans="1:7" ht="30.65" customHeight="1">
      <c r="A199" s="258"/>
      <c r="B199" s="248"/>
      <c r="C199" s="248"/>
      <c r="D199" s="307"/>
      <c r="E199" s="658"/>
      <c r="F199" s="655"/>
      <c r="G199" s="254"/>
    </row>
    <row r="200" spans="1:7" ht="30.65" customHeight="1">
      <c r="A200" s="258"/>
      <c r="B200" s="248"/>
      <c r="C200" s="248"/>
      <c r="D200" s="307"/>
      <c r="E200" s="658"/>
      <c r="F200" s="655"/>
      <c r="G200" s="254"/>
    </row>
    <row r="201" spans="1:7" ht="30.65" customHeight="1">
      <c r="A201" s="258"/>
      <c r="B201" s="248"/>
      <c r="C201" s="248"/>
      <c r="D201" s="307"/>
      <c r="E201" s="658"/>
      <c r="F201" s="655"/>
      <c r="G201" s="254"/>
    </row>
    <row r="202" spans="1:7" ht="30.65" customHeight="1">
      <c r="A202" s="258"/>
      <c r="B202" s="248"/>
      <c r="C202" s="248"/>
      <c r="D202" s="307"/>
      <c r="E202" s="658"/>
      <c r="F202" s="655"/>
      <c r="G202" s="254"/>
    </row>
    <row r="203" spans="1:7" ht="30.65" customHeight="1">
      <c r="A203" s="258"/>
      <c r="B203" s="248"/>
      <c r="C203" s="248"/>
      <c r="D203" s="307"/>
      <c r="E203" s="658"/>
      <c r="F203" s="655"/>
      <c r="G203" s="254"/>
    </row>
    <row r="204" spans="1:7" ht="30.65" customHeight="1">
      <c r="A204" s="258"/>
      <c r="B204" s="248"/>
      <c r="C204" s="248"/>
      <c r="D204" s="307"/>
      <c r="E204" s="658"/>
      <c r="F204" s="655"/>
      <c r="G204" s="254"/>
    </row>
    <row r="205" spans="1:7" ht="30.65" customHeight="1">
      <c r="A205" s="258"/>
      <c r="B205" s="248"/>
      <c r="C205" s="248"/>
      <c r="D205" s="307"/>
      <c r="E205" s="658"/>
      <c r="F205" s="655"/>
      <c r="G205" s="254"/>
    </row>
    <row r="206" spans="1:7" ht="30.65" customHeight="1">
      <c r="A206" s="258"/>
      <c r="B206" s="248"/>
      <c r="C206" s="248"/>
      <c r="D206" s="307"/>
      <c r="E206" s="658"/>
      <c r="F206" s="655"/>
      <c r="G206" s="254"/>
    </row>
    <row r="207" spans="1:7" ht="30.65" customHeight="1">
      <c r="A207" s="258"/>
      <c r="B207" s="248"/>
      <c r="C207" s="248"/>
      <c r="D207" s="307"/>
      <c r="E207" s="658"/>
      <c r="F207" s="655"/>
      <c r="G207" s="254"/>
    </row>
    <row r="208" spans="1:7" ht="30.65" customHeight="1">
      <c r="A208" s="258"/>
      <c r="B208" s="248"/>
      <c r="C208" s="248"/>
      <c r="D208" s="307"/>
      <c r="E208" s="658"/>
      <c r="F208" s="655"/>
      <c r="G208" s="254"/>
    </row>
    <row r="209" spans="1:7" ht="30.65" customHeight="1">
      <c r="A209" s="258"/>
      <c r="B209" s="248"/>
      <c r="C209" s="248"/>
      <c r="D209" s="307"/>
      <c r="E209" s="658"/>
      <c r="F209" s="655"/>
      <c r="G209" s="254"/>
    </row>
  </sheetData>
  <sheetProtection algorithmName="SHA-512" hashValue="4LkkAq+oxvioeCBJnxHAXm5EmhQc8iMQtA7V5/yAUFVUWkIlX5q1ijau4+XJz+8qrxXzgAXF59Rsh1IGKxXNSw==" saltValue="IQ+MFkQpGMpLh5KDtJiLVg==" spinCount="100000" sheet="1" objects="1" scenarios="1" formatColumns="0" formatRows="0"/>
  <mergeCells count="4">
    <mergeCell ref="B1:G1"/>
    <mergeCell ref="A2:D2"/>
    <mergeCell ref="A3:D3"/>
    <mergeCell ref="A5:G5"/>
  </mergeCells>
  <dataValidations count="1">
    <dataValidation type="list" allowBlank="1" showInputMessage="1" showErrorMessage="1" sqref="F8:F115" xr:uid="{D2DA7FCF-23CB-4E6E-8191-7F881B23D9EE}">
      <formula1>"Notified to Contractor, Agreed by Contractor, Disagreed by Contractor, Deducted from Contractor's Payment"</formula1>
    </dataValidation>
  </dataValidations>
  <printOptions horizontalCentered="1"/>
  <pageMargins left="0.43307086614173201" right="0.23622047244094499" top="0.78740157480314998" bottom="0.78740157480314998" header="0" footer="0"/>
  <pageSetup paperSize="9" scale="63" fitToHeight="31"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14C1562A-8941-4ABC-A2F1-46B2629369E9}">
          <x14:formula1>
            <xm:f>"5,,4,3,2,1"</xm:f>
          </x14:formula1>
          <xm:sqref>WTN983014:WTO983015 WJR983014:WJS983015 VZV983014:VZW983015 VPZ983014:VQA983015 VGD983014:VGE983015 UWH983014:UWI983015 UML983014:UMM983015 UCP983014:UCQ983015 TST983014:TSU983015 TIX983014:TIY983015 SZB983014:SZC983015 SPF983014:SPG983015 SFJ983014:SFK983015 RVN983014:RVO983015 RLR983014:RLS983015 RBV983014:RBW983015 QRZ983014:QSA983015 QID983014:QIE983015 PYH983014:PYI983015 POL983014:POM983015 PEP983014:PEQ983015 OUT983014:OUU983015 OKX983014:OKY983015 OBB983014:OBC983015 NRF983014:NRG983015 NHJ983014:NHK983015 MXN983014:MXO983015 MNR983014:MNS983015 MDV983014:MDW983015 LTZ983014:LUA983015 LKD983014:LKE983015 LAH983014:LAI983015 KQL983014:KQM983015 KGP983014:KGQ983015 JWT983014:JWU983015 JMX983014:JMY983015 JDB983014:JDC983015 ITF983014:ITG983015 IJJ983014:IJK983015 HZN983014:HZO983015 HPR983014:HPS983015 HFV983014:HFW983015 GVZ983014:GWA983015 GMD983014:GME983015 GCH983014:GCI983015 FSL983014:FSM983015 FIP983014:FIQ983015 EYT983014:EYU983015 EOX983014:EOY983015 EFB983014:EFC983015 DVF983014:DVG983015 DLJ983014:DLK983015 DBN983014:DBO983015 CRR983014:CRS983015 CHV983014:CHW983015 BXZ983014:BYA983015 BOD983014:BOE983015 BEH983014:BEI983015 AUL983014:AUM983015 AKP983014:AKQ983015 AAT983014:AAU983015 QX983014:QY983015 HB983014:HC983015 WTN917478:WTO917479 WJR917478:WJS917479 VZV917478:VZW917479 VPZ917478:VQA917479 VGD917478:VGE917479 UWH917478:UWI917479 UML917478:UMM917479 UCP917478:UCQ917479 TST917478:TSU917479 TIX917478:TIY917479 SZB917478:SZC917479 SPF917478:SPG917479 SFJ917478:SFK917479 RVN917478:RVO917479 RLR917478:RLS917479 RBV917478:RBW917479 QRZ917478:QSA917479 QID917478:QIE917479 PYH917478:PYI917479 POL917478:POM917479 PEP917478:PEQ917479 OUT917478:OUU917479 OKX917478:OKY917479 OBB917478:OBC917479 NRF917478:NRG917479 NHJ917478:NHK917479 MXN917478:MXO917479 MNR917478:MNS917479 MDV917478:MDW917479 LTZ917478:LUA917479 LKD917478:LKE917479 LAH917478:LAI917479 KQL917478:KQM917479 KGP917478:KGQ917479 JWT917478:JWU917479 JMX917478:JMY917479 JDB917478:JDC917479 ITF917478:ITG917479 IJJ917478:IJK917479 HZN917478:HZO917479 HPR917478:HPS917479 HFV917478:HFW917479 GVZ917478:GWA917479 GMD917478:GME917479 GCH917478:GCI917479 FSL917478:FSM917479 FIP917478:FIQ917479 EYT917478:EYU917479 EOX917478:EOY917479 EFB917478:EFC917479 DVF917478:DVG917479 DLJ917478:DLK917479 DBN917478:DBO917479 CRR917478:CRS917479 CHV917478:CHW917479 BXZ917478:BYA917479 BOD917478:BOE917479 BEH917478:BEI917479 AUL917478:AUM917479 AKP917478:AKQ917479 AAT917478:AAU917479 QX917478:QY917479 HB917478:HC917479 WTN851942:WTO851943 WJR851942:WJS851943 VZV851942:VZW851943 VPZ851942:VQA851943 VGD851942:VGE851943 UWH851942:UWI851943 UML851942:UMM851943 UCP851942:UCQ851943 TST851942:TSU851943 TIX851942:TIY851943 SZB851942:SZC851943 SPF851942:SPG851943 SFJ851942:SFK851943 RVN851942:RVO851943 RLR851942:RLS851943 RBV851942:RBW851943 QRZ851942:QSA851943 QID851942:QIE851943 PYH851942:PYI851943 POL851942:POM851943 PEP851942:PEQ851943 OUT851942:OUU851943 OKX851942:OKY851943 OBB851942:OBC851943 NRF851942:NRG851943 NHJ851942:NHK851943 MXN851942:MXO851943 MNR851942:MNS851943 MDV851942:MDW851943 LTZ851942:LUA851943 LKD851942:LKE851943 LAH851942:LAI851943 KQL851942:KQM851943 KGP851942:KGQ851943 JWT851942:JWU851943 JMX851942:JMY851943 JDB851942:JDC851943 ITF851942:ITG851943 IJJ851942:IJK851943 HZN851942:HZO851943 HPR851942:HPS851943 HFV851942:HFW851943 GVZ851942:GWA851943 GMD851942:GME851943 GCH851942:GCI851943 FSL851942:FSM851943 FIP851942:FIQ851943 EYT851942:EYU851943 EOX851942:EOY851943 EFB851942:EFC851943 DVF851942:DVG851943 DLJ851942:DLK851943 DBN851942:DBO851943 CRR851942:CRS851943 CHV851942:CHW851943 BXZ851942:BYA851943 BOD851942:BOE851943 BEH851942:BEI851943 AUL851942:AUM851943 AKP851942:AKQ851943 AAT851942:AAU851943 QX851942:QY851943 HB851942:HC851943 WTN786406:WTO786407 WJR786406:WJS786407 VZV786406:VZW786407 VPZ786406:VQA786407 VGD786406:VGE786407 UWH786406:UWI786407 UML786406:UMM786407 UCP786406:UCQ786407 TST786406:TSU786407 TIX786406:TIY786407 SZB786406:SZC786407 SPF786406:SPG786407 SFJ786406:SFK786407 RVN786406:RVO786407 RLR786406:RLS786407 RBV786406:RBW786407 QRZ786406:QSA786407 QID786406:QIE786407 PYH786406:PYI786407 POL786406:POM786407 PEP786406:PEQ786407 OUT786406:OUU786407 OKX786406:OKY786407 OBB786406:OBC786407 NRF786406:NRG786407 NHJ786406:NHK786407 MXN786406:MXO786407 MNR786406:MNS786407 MDV786406:MDW786407 LTZ786406:LUA786407 LKD786406:LKE786407 LAH786406:LAI786407 KQL786406:KQM786407 KGP786406:KGQ786407 JWT786406:JWU786407 JMX786406:JMY786407 JDB786406:JDC786407 ITF786406:ITG786407 IJJ786406:IJK786407 HZN786406:HZO786407 HPR786406:HPS786407 HFV786406:HFW786407 GVZ786406:GWA786407 GMD786406:GME786407 GCH786406:GCI786407 FSL786406:FSM786407 FIP786406:FIQ786407 EYT786406:EYU786407 EOX786406:EOY786407 EFB786406:EFC786407 DVF786406:DVG786407 DLJ786406:DLK786407 DBN786406:DBO786407 CRR786406:CRS786407 CHV786406:CHW786407 BXZ786406:BYA786407 BOD786406:BOE786407 BEH786406:BEI786407 AUL786406:AUM786407 AKP786406:AKQ786407 AAT786406:AAU786407 QX786406:QY786407 HB786406:HC786407 WTN720870:WTO720871 WJR720870:WJS720871 VZV720870:VZW720871 VPZ720870:VQA720871 VGD720870:VGE720871 UWH720870:UWI720871 UML720870:UMM720871 UCP720870:UCQ720871 TST720870:TSU720871 TIX720870:TIY720871 SZB720870:SZC720871 SPF720870:SPG720871 SFJ720870:SFK720871 RVN720870:RVO720871 RLR720870:RLS720871 RBV720870:RBW720871 QRZ720870:QSA720871 QID720870:QIE720871 PYH720870:PYI720871 POL720870:POM720871 PEP720870:PEQ720871 OUT720870:OUU720871 OKX720870:OKY720871 OBB720870:OBC720871 NRF720870:NRG720871 NHJ720870:NHK720871 MXN720870:MXO720871 MNR720870:MNS720871 MDV720870:MDW720871 LTZ720870:LUA720871 LKD720870:LKE720871 LAH720870:LAI720871 KQL720870:KQM720871 KGP720870:KGQ720871 JWT720870:JWU720871 JMX720870:JMY720871 JDB720870:JDC720871 ITF720870:ITG720871 IJJ720870:IJK720871 HZN720870:HZO720871 HPR720870:HPS720871 HFV720870:HFW720871 GVZ720870:GWA720871 GMD720870:GME720871 GCH720870:GCI720871 FSL720870:FSM720871 FIP720870:FIQ720871 EYT720870:EYU720871 EOX720870:EOY720871 EFB720870:EFC720871 DVF720870:DVG720871 DLJ720870:DLK720871 DBN720870:DBO720871 CRR720870:CRS720871 CHV720870:CHW720871 BXZ720870:BYA720871 BOD720870:BOE720871 BEH720870:BEI720871 AUL720870:AUM720871 AKP720870:AKQ720871 AAT720870:AAU720871 QX720870:QY720871 HB720870:HC720871 WTN655334:WTO655335 WJR655334:WJS655335 VZV655334:VZW655335 VPZ655334:VQA655335 VGD655334:VGE655335 UWH655334:UWI655335 UML655334:UMM655335 UCP655334:UCQ655335 TST655334:TSU655335 TIX655334:TIY655335 SZB655334:SZC655335 SPF655334:SPG655335 SFJ655334:SFK655335 RVN655334:RVO655335 RLR655334:RLS655335 RBV655334:RBW655335 QRZ655334:QSA655335 QID655334:QIE655335 PYH655334:PYI655335 POL655334:POM655335 PEP655334:PEQ655335 OUT655334:OUU655335 OKX655334:OKY655335 OBB655334:OBC655335 NRF655334:NRG655335 NHJ655334:NHK655335 MXN655334:MXO655335 MNR655334:MNS655335 MDV655334:MDW655335 LTZ655334:LUA655335 LKD655334:LKE655335 LAH655334:LAI655335 KQL655334:KQM655335 KGP655334:KGQ655335 JWT655334:JWU655335 JMX655334:JMY655335 JDB655334:JDC655335 ITF655334:ITG655335 IJJ655334:IJK655335 HZN655334:HZO655335 HPR655334:HPS655335 HFV655334:HFW655335 GVZ655334:GWA655335 GMD655334:GME655335 GCH655334:GCI655335 FSL655334:FSM655335 FIP655334:FIQ655335 EYT655334:EYU655335 EOX655334:EOY655335 EFB655334:EFC655335 DVF655334:DVG655335 DLJ655334:DLK655335 DBN655334:DBO655335 CRR655334:CRS655335 CHV655334:CHW655335 BXZ655334:BYA655335 BOD655334:BOE655335 BEH655334:BEI655335 AUL655334:AUM655335 AKP655334:AKQ655335 AAT655334:AAU655335 QX655334:QY655335 HB655334:HC655335 WTN589798:WTO589799 WJR589798:WJS589799 VZV589798:VZW589799 VPZ589798:VQA589799 VGD589798:VGE589799 UWH589798:UWI589799 UML589798:UMM589799 UCP589798:UCQ589799 TST589798:TSU589799 TIX589798:TIY589799 SZB589798:SZC589799 SPF589798:SPG589799 SFJ589798:SFK589799 RVN589798:RVO589799 RLR589798:RLS589799 RBV589798:RBW589799 QRZ589798:QSA589799 QID589798:QIE589799 PYH589798:PYI589799 POL589798:POM589799 PEP589798:PEQ589799 OUT589798:OUU589799 OKX589798:OKY589799 OBB589798:OBC589799 NRF589798:NRG589799 NHJ589798:NHK589799 MXN589798:MXO589799 MNR589798:MNS589799 MDV589798:MDW589799 LTZ589798:LUA589799 LKD589798:LKE589799 LAH589798:LAI589799 KQL589798:KQM589799 KGP589798:KGQ589799 JWT589798:JWU589799 JMX589798:JMY589799 JDB589798:JDC589799 ITF589798:ITG589799 IJJ589798:IJK589799 HZN589798:HZO589799 HPR589798:HPS589799 HFV589798:HFW589799 GVZ589798:GWA589799 GMD589798:GME589799 GCH589798:GCI589799 FSL589798:FSM589799 FIP589798:FIQ589799 EYT589798:EYU589799 EOX589798:EOY589799 EFB589798:EFC589799 DVF589798:DVG589799 DLJ589798:DLK589799 DBN589798:DBO589799 CRR589798:CRS589799 CHV589798:CHW589799 BXZ589798:BYA589799 BOD589798:BOE589799 BEH589798:BEI589799 AUL589798:AUM589799 AKP589798:AKQ589799 AAT589798:AAU589799 QX589798:QY589799 HB589798:HC589799 WTN524262:WTO524263 WJR524262:WJS524263 VZV524262:VZW524263 VPZ524262:VQA524263 VGD524262:VGE524263 UWH524262:UWI524263 UML524262:UMM524263 UCP524262:UCQ524263 TST524262:TSU524263 TIX524262:TIY524263 SZB524262:SZC524263 SPF524262:SPG524263 SFJ524262:SFK524263 RVN524262:RVO524263 RLR524262:RLS524263 RBV524262:RBW524263 QRZ524262:QSA524263 QID524262:QIE524263 PYH524262:PYI524263 POL524262:POM524263 PEP524262:PEQ524263 OUT524262:OUU524263 OKX524262:OKY524263 OBB524262:OBC524263 NRF524262:NRG524263 NHJ524262:NHK524263 MXN524262:MXO524263 MNR524262:MNS524263 MDV524262:MDW524263 LTZ524262:LUA524263 LKD524262:LKE524263 LAH524262:LAI524263 KQL524262:KQM524263 KGP524262:KGQ524263 JWT524262:JWU524263 JMX524262:JMY524263 JDB524262:JDC524263 ITF524262:ITG524263 IJJ524262:IJK524263 HZN524262:HZO524263 HPR524262:HPS524263 HFV524262:HFW524263 GVZ524262:GWA524263 GMD524262:GME524263 GCH524262:GCI524263 FSL524262:FSM524263 FIP524262:FIQ524263 EYT524262:EYU524263 EOX524262:EOY524263 EFB524262:EFC524263 DVF524262:DVG524263 DLJ524262:DLK524263 DBN524262:DBO524263 CRR524262:CRS524263 CHV524262:CHW524263 BXZ524262:BYA524263 BOD524262:BOE524263 BEH524262:BEI524263 AUL524262:AUM524263 AKP524262:AKQ524263 AAT524262:AAU524263 QX524262:QY524263 HB524262:HC524263 WTN458726:WTO458727 WJR458726:WJS458727 VZV458726:VZW458727 VPZ458726:VQA458727 VGD458726:VGE458727 UWH458726:UWI458727 UML458726:UMM458727 UCP458726:UCQ458727 TST458726:TSU458727 TIX458726:TIY458727 SZB458726:SZC458727 SPF458726:SPG458727 SFJ458726:SFK458727 RVN458726:RVO458727 RLR458726:RLS458727 RBV458726:RBW458727 QRZ458726:QSA458727 QID458726:QIE458727 PYH458726:PYI458727 POL458726:POM458727 PEP458726:PEQ458727 OUT458726:OUU458727 OKX458726:OKY458727 OBB458726:OBC458727 NRF458726:NRG458727 NHJ458726:NHK458727 MXN458726:MXO458727 MNR458726:MNS458727 MDV458726:MDW458727 LTZ458726:LUA458727 LKD458726:LKE458727 LAH458726:LAI458727 KQL458726:KQM458727 KGP458726:KGQ458727 JWT458726:JWU458727 JMX458726:JMY458727 JDB458726:JDC458727 ITF458726:ITG458727 IJJ458726:IJK458727 HZN458726:HZO458727 HPR458726:HPS458727 HFV458726:HFW458727 GVZ458726:GWA458727 GMD458726:GME458727 GCH458726:GCI458727 FSL458726:FSM458727 FIP458726:FIQ458727 EYT458726:EYU458727 EOX458726:EOY458727 EFB458726:EFC458727 DVF458726:DVG458727 DLJ458726:DLK458727 DBN458726:DBO458727 CRR458726:CRS458727 CHV458726:CHW458727 BXZ458726:BYA458727 BOD458726:BOE458727 BEH458726:BEI458727 AUL458726:AUM458727 AKP458726:AKQ458727 AAT458726:AAU458727 QX458726:QY458727 HB458726:HC458727 WTN393190:WTO393191 WJR393190:WJS393191 VZV393190:VZW393191 VPZ393190:VQA393191 VGD393190:VGE393191 UWH393190:UWI393191 UML393190:UMM393191 UCP393190:UCQ393191 TST393190:TSU393191 TIX393190:TIY393191 SZB393190:SZC393191 SPF393190:SPG393191 SFJ393190:SFK393191 RVN393190:RVO393191 RLR393190:RLS393191 RBV393190:RBW393191 QRZ393190:QSA393191 QID393190:QIE393191 PYH393190:PYI393191 POL393190:POM393191 PEP393190:PEQ393191 OUT393190:OUU393191 OKX393190:OKY393191 OBB393190:OBC393191 NRF393190:NRG393191 NHJ393190:NHK393191 MXN393190:MXO393191 MNR393190:MNS393191 MDV393190:MDW393191 LTZ393190:LUA393191 LKD393190:LKE393191 LAH393190:LAI393191 KQL393190:KQM393191 KGP393190:KGQ393191 JWT393190:JWU393191 JMX393190:JMY393191 JDB393190:JDC393191 ITF393190:ITG393191 IJJ393190:IJK393191 HZN393190:HZO393191 HPR393190:HPS393191 HFV393190:HFW393191 GVZ393190:GWA393191 GMD393190:GME393191 GCH393190:GCI393191 FSL393190:FSM393191 FIP393190:FIQ393191 EYT393190:EYU393191 EOX393190:EOY393191 EFB393190:EFC393191 DVF393190:DVG393191 DLJ393190:DLK393191 DBN393190:DBO393191 CRR393190:CRS393191 CHV393190:CHW393191 BXZ393190:BYA393191 BOD393190:BOE393191 BEH393190:BEI393191 AUL393190:AUM393191 AKP393190:AKQ393191 AAT393190:AAU393191 QX393190:QY393191 HB393190:HC393191 WTN327654:WTO327655 WJR327654:WJS327655 VZV327654:VZW327655 VPZ327654:VQA327655 VGD327654:VGE327655 UWH327654:UWI327655 UML327654:UMM327655 UCP327654:UCQ327655 TST327654:TSU327655 TIX327654:TIY327655 SZB327654:SZC327655 SPF327654:SPG327655 SFJ327654:SFK327655 RVN327654:RVO327655 RLR327654:RLS327655 RBV327654:RBW327655 QRZ327654:QSA327655 QID327654:QIE327655 PYH327654:PYI327655 POL327654:POM327655 PEP327654:PEQ327655 OUT327654:OUU327655 OKX327654:OKY327655 OBB327654:OBC327655 NRF327654:NRG327655 NHJ327654:NHK327655 MXN327654:MXO327655 MNR327654:MNS327655 MDV327654:MDW327655 LTZ327654:LUA327655 LKD327654:LKE327655 LAH327654:LAI327655 KQL327654:KQM327655 KGP327654:KGQ327655 JWT327654:JWU327655 JMX327654:JMY327655 JDB327654:JDC327655 ITF327654:ITG327655 IJJ327654:IJK327655 HZN327654:HZO327655 HPR327654:HPS327655 HFV327654:HFW327655 GVZ327654:GWA327655 GMD327654:GME327655 GCH327654:GCI327655 FSL327654:FSM327655 FIP327654:FIQ327655 EYT327654:EYU327655 EOX327654:EOY327655 EFB327654:EFC327655 DVF327654:DVG327655 DLJ327654:DLK327655 DBN327654:DBO327655 CRR327654:CRS327655 CHV327654:CHW327655 BXZ327654:BYA327655 BOD327654:BOE327655 BEH327654:BEI327655 AUL327654:AUM327655 AKP327654:AKQ327655 AAT327654:AAU327655 QX327654:QY327655 HB327654:HC327655 WTN262118:WTO262119 WJR262118:WJS262119 VZV262118:VZW262119 VPZ262118:VQA262119 VGD262118:VGE262119 UWH262118:UWI262119 UML262118:UMM262119 UCP262118:UCQ262119 TST262118:TSU262119 TIX262118:TIY262119 SZB262118:SZC262119 SPF262118:SPG262119 SFJ262118:SFK262119 RVN262118:RVO262119 RLR262118:RLS262119 RBV262118:RBW262119 QRZ262118:QSA262119 QID262118:QIE262119 PYH262118:PYI262119 POL262118:POM262119 PEP262118:PEQ262119 OUT262118:OUU262119 OKX262118:OKY262119 OBB262118:OBC262119 NRF262118:NRG262119 NHJ262118:NHK262119 MXN262118:MXO262119 MNR262118:MNS262119 MDV262118:MDW262119 LTZ262118:LUA262119 LKD262118:LKE262119 LAH262118:LAI262119 KQL262118:KQM262119 KGP262118:KGQ262119 JWT262118:JWU262119 JMX262118:JMY262119 JDB262118:JDC262119 ITF262118:ITG262119 IJJ262118:IJK262119 HZN262118:HZO262119 HPR262118:HPS262119 HFV262118:HFW262119 GVZ262118:GWA262119 GMD262118:GME262119 GCH262118:GCI262119 FSL262118:FSM262119 FIP262118:FIQ262119 EYT262118:EYU262119 EOX262118:EOY262119 EFB262118:EFC262119 DVF262118:DVG262119 DLJ262118:DLK262119 DBN262118:DBO262119 CRR262118:CRS262119 CHV262118:CHW262119 BXZ262118:BYA262119 BOD262118:BOE262119 BEH262118:BEI262119 AUL262118:AUM262119 AKP262118:AKQ262119 AAT262118:AAU262119 QX262118:QY262119 HB262118:HC262119 WTN196582:WTO196583 WJR196582:WJS196583 VZV196582:VZW196583 VPZ196582:VQA196583 VGD196582:VGE196583 UWH196582:UWI196583 UML196582:UMM196583 UCP196582:UCQ196583 TST196582:TSU196583 TIX196582:TIY196583 SZB196582:SZC196583 SPF196582:SPG196583 SFJ196582:SFK196583 RVN196582:RVO196583 RLR196582:RLS196583 RBV196582:RBW196583 QRZ196582:QSA196583 QID196582:QIE196583 PYH196582:PYI196583 POL196582:POM196583 PEP196582:PEQ196583 OUT196582:OUU196583 OKX196582:OKY196583 OBB196582:OBC196583 NRF196582:NRG196583 NHJ196582:NHK196583 MXN196582:MXO196583 MNR196582:MNS196583 MDV196582:MDW196583 LTZ196582:LUA196583 LKD196582:LKE196583 LAH196582:LAI196583 KQL196582:KQM196583 KGP196582:KGQ196583 JWT196582:JWU196583 JMX196582:JMY196583 JDB196582:JDC196583 ITF196582:ITG196583 IJJ196582:IJK196583 HZN196582:HZO196583 HPR196582:HPS196583 HFV196582:HFW196583 GVZ196582:GWA196583 GMD196582:GME196583 GCH196582:GCI196583 FSL196582:FSM196583 FIP196582:FIQ196583 EYT196582:EYU196583 EOX196582:EOY196583 EFB196582:EFC196583 DVF196582:DVG196583 DLJ196582:DLK196583 DBN196582:DBO196583 CRR196582:CRS196583 CHV196582:CHW196583 BXZ196582:BYA196583 BOD196582:BOE196583 BEH196582:BEI196583 AUL196582:AUM196583 AKP196582:AKQ196583 AAT196582:AAU196583 QX196582:QY196583 HB196582:HC196583 WTN131046:WTO131047 WJR131046:WJS131047 VZV131046:VZW131047 VPZ131046:VQA131047 VGD131046:VGE131047 UWH131046:UWI131047 UML131046:UMM131047 UCP131046:UCQ131047 TST131046:TSU131047 TIX131046:TIY131047 SZB131046:SZC131047 SPF131046:SPG131047 SFJ131046:SFK131047 RVN131046:RVO131047 RLR131046:RLS131047 RBV131046:RBW131047 QRZ131046:QSA131047 QID131046:QIE131047 PYH131046:PYI131047 POL131046:POM131047 PEP131046:PEQ131047 OUT131046:OUU131047 OKX131046:OKY131047 OBB131046:OBC131047 NRF131046:NRG131047 NHJ131046:NHK131047 MXN131046:MXO131047 MNR131046:MNS131047 MDV131046:MDW131047 LTZ131046:LUA131047 LKD131046:LKE131047 LAH131046:LAI131047 KQL131046:KQM131047 KGP131046:KGQ131047 JWT131046:JWU131047 JMX131046:JMY131047 JDB131046:JDC131047 ITF131046:ITG131047 IJJ131046:IJK131047 HZN131046:HZO131047 HPR131046:HPS131047 HFV131046:HFW131047 GVZ131046:GWA131047 GMD131046:GME131047 GCH131046:GCI131047 FSL131046:FSM131047 FIP131046:FIQ131047 EYT131046:EYU131047 EOX131046:EOY131047 EFB131046:EFC131047 DVF131046:DVG131047 DLJ131046:DLK131047 DBN131046:DBO131047 CRR131046:CRS131047 CHV131046:CHW131047 BXZ131046:BYA131047 BOD131046:BOE131047 BEH131046:BEI131047 AUL131046:AUM131047 AKP131046:AKQ131047 AAT131046:AAU131047 QX131046:QY131047 HB131046:HC131047 WTN65510:WTO65511 WJR65510:WJS65511 VZV65510:VZW65511 VPZ65510:VQA65511 VGD65510:VGE65511 UWH65510:UWI65511 UML65510:UMM65511 UCP65510:UCQ65511 TST65510:TSU65511 TIX65510:TIY65511 SZB65510:SZC65511 SPF65510:SPG65511 SFJ65510:SFK65511 RVN65510:RVO65511 RLR65510:RLS65511 RBV65510:RBW65511 QRZ65510:QSA65511 QID65510:QIE65511 PYH65510:PYI65511 POL65510:POM65511 PEP65510:PEQ65511 OUT65510:OUU65511 OKX65510:OKY65511 OBB65510:OBC65511 NRF65510:NRG65511 NHJ65510:NHK65511 MXN65510:MXO65511 MNR65510:MNS65511 MDV65510:MDW65511 LTZ65510:LUA65511 LKD65510:LKE65511 LAH65510:LAI65511 KQL65510:KQM65511 KGP65510:KGQ65511 JWT65510:JWU65511 JMX65510:JMY65511 JDB65510:JDC65511 ITF65510:ITG65511 IJJ65510:IJK65511 HZN65510:HZO65511 HPR65510:HPS65511 HFV65510:HFW65511 GVZ65510:GWA65511 GMD65510:GME65511 GCH65510:GCI65511 FSL65510:FSM65511 FIP65510:FIQ65511 EYT65510:EYU65511 EOX65510:EOY65511 EFB65510:EFC65511 DVF65510:DVG65511 DLJ65510:DLK65511 DBN65510:DBO65511 CRR65510:CRS65511 CHV65510:CHW65511 BXZ65510:BYA65511 BOD65510:BOE65511 BEH65510:BEI65511 AUL65510:AUM65511 AKP65510:AKQ65511 AAT65510:AAU65511 QX65510:QY65511 HB65510:HC65511 WTS983002:WTT983002 WJW983002:WJX983002 WAA983002:WAB983002 VQE983002:VQF983002 VGI983002:VGJ983002 UWM983002:UWN983002 UMQ983002:UMR983002 UCU983002:UCV983002 TSY983002:TSZ983002 TJC983002:TJD983002 SZG983002:SZH983002 SPK983002:SPL983002 SFO983002:SFP983002 RVS983002:RVT983002 RLW983002:RLX983002 RCA983002:RCB983002 QSE983002:QSF983002 QII983002:QIJ983002 PYM983002:PYN983002 POQ983002:POR983002 PEU983002:PEV983002 OUY983002:OUZ983002 OLC983002:OLD983002 OBG983002:OBH983002 NRK983002:NRL983002 NHO983002:NHP983002 MXS983002:MXT983002 MNW983002:MNX983002 MEA983002:MEB983002 LUE983002:LUF983002 LKI983002:LKJ983002 LAM983002:LAN983002 KQQ983002:KQR983002 KGU983002:KGV983002 JWY983002:JWZ983002 JNC983002:JND983002 JDG983002:JDH983002 ITK983002:ITL983002 IJO983002:IJP983002 HZS983002:HZT983002 HPW983002:HPX983002 HGA983002:HGB983002 GWE983002:GWF983002 GMI983002:GMJ983002 GCM983002:GCN983002 FSQ983002:FSR983002 FIU983002:FIV983002 EYY983002:EYZ983002 EPC983002:EPD983002 EFG983002:EFH983002 DVK983002:DVL983002 DLO983002:DLP983002 DBS983002:DBT983002 CRW983002:CRX983002 CIA983002:CIB983002 BYE983002:BYF983002 BOI983002:BOJ983002 BEM983002:BEN983002 AUQ983002:AUR983002 AKU983002:AKV983002 AAY983002:AAZ983002 RC983002:RD983002 HG983002:HH983002 WTS917466:WTT917466 WJW917466:WJX917466 WAA917466:WAB917466 VQE917466:VQF917466 VGI917466:VGJ917466 UWM917466:UWN917466 UMQ917466:UMR917466 UCU917466:UCV917466 TSY917466:TSZ917466 TJC917466:TJD917466 SZG917466:SZH917466 SPK917466:SPL917466 SFO917466:SFP917466 RVS917466:RVT917466 RLW917466:RLX917466 RCA917466:RCB917466 QSE917466:QSF917466 QII917466:QIJ917466 PYM917466:PYN917466 POQ917466:POR917466 PEU917466:PEV917466 OUY917466:OUZ917466 OLC917466:OLD917466 OBG917466:OBH917466 NRK917466:NRL917466 NHO917466:NHP917466 MXS917466:MXT917466 MNW917466:MNX917466 MEA917466:MEB917466 LUE917466:LUF917466 LKI917466:LKJ917466 LAM917466:LAN917466 KQQ917466:KQR917466 KGU917466:KGV917466 JWY917466:JWZ917466 JNC917466:JND917466 JDG917466:JDH917466 ITK917466:ITL917466 IJO917466:IJP917466 HZS917466:HZT917466 HPW917466:HPX917466 HGA917466:HGB917466 GWE917466:GWF917466 GMI917466:GMJ917466 GCM917466:GCN917466 FSQ917466:FSR917466 FIU917466:FIV917466 EYY917466:EYZ917466 EPC917466:EPD917466 EFG917466:EFH917466 DVK917466:DVL917466 DLO917466:DLP917466 DBS917466:DBT917466 CRW917466:CRX917466 CIA917466:CIB917466 BYE917466:BYF917466 BOI917466:BOJ917466 BEM917466:BEN917466 AUQ917466:AUR917466 AKU917466:AKV917466 AAY917466:AAZ917466 RC917466:RD917466 HG917466:HH917466 WTS851930:WTT851930 WJW851930:WJX851930 WAA851930:WAB851930 VQE851930:VQF851930 VGI851930:VGJ851930 UWM851930:UWN851930 UMQ851930:UMR851930 UCU851930:UCV851930 TSY851930:TSZ851930 TJC851930:TJD851930 SZG851930:SZH851930 SPK851930:SPL851930 SFO851930:SFP851930 RVS851930:RVT851930 RLW851930:RLX851930 RCA851930:RCB851930 QSE851930:QSF851930 QII851930:QIJ851930 PYM851930:PYN851930 POQ851930:POR851930 PEU851930:PEV851930 OUY851930:OUZ851930 OLC851930:OLD851930 OBG851930:OBH851930 NRK851930:NRL851930 NHO851930:NHP851930 MXS851930:MXT851930 MNW851930:MNX851930 MEA851930:MEB851930 LUE851930:LUF851930 LKI851930:LKJ851930 LAM851930:LAN851930 KQQ851930:KQR851930 KGU851930:KGV851930 JWY851930:JWZ851930 JNC851930:JND851930 JDG851930:JDH851930 ITK851930:ITL851930 IJO851930:IJP851930 HZS851930:HZT851930 HPW851930:HPX851930 HGA851930:HGB851930 GWE851930:GWF851930 GMI851930:GMJ851930 GCM851930:GCN851930 FSQ851930:FSR851930 FIU851930:FIV851930 EYY851930:EYZ851930 EPC851930:EPD851930 EFG851930:EFH851930 DVK851930:DVL851930 DLO851930:DLP851930 DBS851930:DBT851930 CRW851930:CRX851930 CIA851930:CIB851930 BYE851930:BYF851930 BOI851930:BOJ851930 BEM851930:BEN851930 AUQ851930:AUR851930 AKU851930:AKV851930 AAY851930:AAZ851930 RC851930:RD851930 HG851930:HH851930 WTS786394:WTT786394 WJW786394:WJX786394 WAA786394:WAB786394 VQE786394:VQF786394 VGI786394:VGJ786394 UWM786394:UWN786394 UMQ786394:UMR786394 UCU786394:UCV786394 TSY786394:TSZ786394 TJC786394:TJD786394 SZG786394:SZH786394 SPK786394:SPL786394 SFO786394:SFP786394 RVS786394:RVT786394 RLW786394:RLX786394 RCA786394:RCB786394 QSE786394:QSF786394 QII786394:QIJ786394 PYM786394:PYN786394 POQ786394:POR786394 PEU786394:PEV786394 OUY786394:OUZ786394 OLC786394:OLD786394 OBG786394:OBH786394 NRK786394:NRL786394 NHO786394:NHP786394 MXS786394:MXT786394 MNW786394:MNX786394 MEA786394:MEB786394 LUE786394:LUF786394 LKI786394:LKJ786394 LAM786394:LAN786394 KQQ786394:KQR786394 KGU786394:KGV786394 JWY786394:JWZ786394 JNC786394:JND786394 JDG786394:JDH786394 ITK786394:ITL786394 IJO786394:IJP786394 HZS786394:HZT786394 HPW786394:HPX786394 HGA786394:HGB786394 GWE786394:GWF786394 GMI786394:GMJ786394 GCM786394:GCN786394 FSQ786394:FSR786394 FIU786394:FIV786394 EYY786394:EYZ786394 EPC786394:EPD786394 EFG786394:EFH786394 DVK786394:DVL786394 DLO786394:DLP786394 DBS786394:DBT786394 CRW786394:CRX786394 CIA786394:CIB786394 BYE786394:BYF786394 BOI786394:BOJ786394 BEM786394:BEN786394 AUQ786394:AUR786394 AKU786394:AKV786394 AAY786394:AAZ786394 RC786394:RD786394 HG786394:HH786394 WTS720858:WTT720858 WJW720858:WJX720858 WAA720858:WAB720858 VQE720858:VQF720858 VGI720858:VGJ720858 UWM720858:UWN720858 UMQ720858:UMR720858 UCU720858:UCV720858 TSY720858:TSZ720858 TJC720858:TJD720858 SZG720858:SZH720858 SPK720858:SPL720858 SFO720858:SFP720858 RVS720858:RVT720858 RLW720858:RLX720858 RCA720858:RCB720858 QSE720858:QSF720858 QII720858:QIJ720858 PYM720858:PYN720858 POQ720858:POR720858 PEU720858:PEV720858 OUY720858:OUZ720858 OLC720858:OLD720858 OBG720858:OBH720858 NRK720858:NRL720858 NHO720858:NHP720858 MXS720858:MXT720858 MNW720858:MNX720858 MEA720858:MEB720858 LUE720858:LUF720858 LKI720858:LKJ720858 LAM720858:LAN720858 KQQ720858:KQR720858 KGU720858:KGV720858 JWY720858:JWZ720858 JNC720858:JND720858 JDG720858:JDH720858 ITK720858:ITL720858 IJO720858:IJP720858 HZS720858:HZT720858 HPW720858:HPX720858 HGA720858:HGB720858 GWE720858:GWF720858 GMI720858:GMJ720858 GCM720858:GCN720858 FSQ720858:FSR720858 FIU720858:FIV720858 EYY720858:EYZ720858 EPC720858:EPD720858 EFG720858:EFH720858 DVK720858:DVL720858 DLO720858:DLP720858 DBS720858:DBT720858 CRW720858:CRX720858 CIA720858:CIB720858 BYE720858:BYF720858 BOI720858:BOJ720858 BEM720858:BEN720858 AUQ720858:AUR720858 AKU720858:AKV720858 AAY720858:AAZ720858 RC720858:RD720858 HG720858:HH720858 WTS655322:WTT655322 WJW655322:WJX655322 WAA655322:WAB655322 VQE655322:VQF655322 VGI655322:VGJ655322 UWM655322:UWN655322 UMQ655322:UMR655322 UCU655322:UCV655322 TSY655322:TSZ655322 TJC655322:TJD655322 SZG655322:SZH655322 SPK655322:SPL655322 SFO655322:SFP655322 RVS655322:RVT655322 RLW655322:RLX655322 RCA655322:RCB655322 QSE655322:QSF655322 QII655322:QIJ655322 PYM655322:PYN655322 POQ655322:POR655322 PEU655322:PEV655322 OUY655322:OUZ655322 OLC655322:OLD655322 OBG655322:OBH655322 NRK655322:NRL655322 NHO655322:NHP655322 MXS655322:MXT655322 MNW655322:MNX655322 MEA655322:MEB655322 LUE655322:LUF655322 LKI655322:LKJ655322 LAM655322:LAN655322 KQQ655322:KQR655322 KGU655322:KGV655322 JWY655322:JWZ655322 JNC655322:JND655322 JDG655322:JDH655322 ITK655322:ITL655322 IJO655322:IJP655322 HZS655322:HZT655322 HPW655322:HPX655322 HGA655322:HGB655322 GWE655322:GWF655322 GMI655322:GMJ655322 GCM655322:GCN655322 FSQ655322:FSR655322 FIU655322:FIV655322 EYY655322:EYZ655322 EPC655322:EPD655322 EFG655322:EFH655322 DVK655322:DVL655322 DLO655322:DLP655322 DBS655322:DBT655322 CRW655322:CRX655322 CIA655322:CIB655322 BYE655322:BYF655322 BOI655322:BOJ655322 BEM655322:BEN655322 AUQ655322:AUR655322 AKU655322:AKV655322 AAY655322:AAZ655322 RC655322:RD655322 HG655322:HH655322 WTS589786:WTT589786 WJW589786:WJX589786 WAA589786:WAB589786 VQE589786:VQF589786 VGI589786:VGJ589786 UWM589786:UWN589786 UMQ589786:UMR589786 UCU589786:UCV589786 TSY589786:TSZ589786 TJC589786:TJD589786 SZG589786:SZH589786 SPK589786:SPL589786 SFO589786:SFP589786 RVS589786:RVT589786 RLW589786:RLX589786 RCA589786:RCB589786 QSE589786:QSF589786 QII589786:QIJ589786 PYM589786:PYN589786 POQ589786:POR589786 PEU589786:PEV589786 OUY589786:OUZ589786 OLC589786:OLD589786 OBG589786:OBH589786 NRK589786:NRL589786 NHO589786:NHP589786 MXS589786:MXT589786 MNW589786:MNX589786 MEA589786:MEB589786 LUE589786:LUF589786 LKI589786:LKJ589786 LAM589786:LAN589786 KQQ589786:KQR589786 KGU589786:KGV589786 JWY589786:JWZ589786 JNC589786:JND589786 JDG589786:JDH589786 ITK589786:ITL589786 IJO589786:IJP589786 HZS589786:HZT589786 HPW589786:HPX589786 HGA589786:HGB589786 GWE589786:GWF589786 GMI589786:GMJ589786 GCM589786:GCN589786 FSQ589786:FSR589786 FIU589786:FIV589786 EYY589786:EYZ589786 EPC589786:EPD589786 EFG589786:EFH589786 DVK589786:DVL589786 DLO589786:DLP589786 DBS589786:DBT589786 CRW589786:CRX589786 CIA589786:CIB589786 BYE589786:BYF589786 BOI589786:BOJ589786 BEM589786:BEN589786 AUQ589786:AUR589786 AKU589786:AKV589786 AAY589786:AAZ589786 RC589786:RD589786 HG589786:HH589786 WTS524250:WTT524250 WJW524250:WJX524250 WAA524250:WAB524250 VQE524250:VQF524250 VGI524250:VGJ524250 UWM524250:UWN524250 UMQ524250:UMR524250 UCU524250:UCV524250 TSY524250:TSZ524250 TJC524250:TJD524250 SZG524250:SZH524250 SPK524250:SPL524250 SFO524250:SFP524250 RVS524250:RVT524250 RLW524250:RLX524250 RCA524250:RCB524250 QSE524250:QSF524250 QII524250:QIJ524250 PYM524250:PYN524250 POQ524250:POR524250 PEU524250:PEV524250 OUY524250:OUZ524250 OLC524250:OLD524250 OBG524250:OBH524250 NRK524250:NRL524250 NHO524250:NHP524250 MXS524250:MXT524250 MNW524250:MNX524250 MEA524250:MEB524250 LUE524250:LUF524250 LKI524250:LKJ524250 LAM524250:LAN524250 KQQ524250:KQR524250 KGU524250:KGV524250 JWY524250:JWZ524250 JNC524250:JND524250 JDG524250:JDH524250 ITK524250:ITL524250 IJO524250:IJP524250 HZS524250:HZT524250 HPW524250:HPX524250 HGA524250:HGB524250 GWE524250:GWF524250 GMI524250:GMJ524250 GCM524250:GCN524250 FSQ524250:FSR524250 FIU524250:FIV524250 EYY524250:EYZ524250 EPC524250:EPD524250 EFG524250:EFH524250 DVK524250:DVL524250 DLO524250:DLP524250 DBS524250:DBT524250 CRW524250:CRX524250 CIA524250:CIB524250 BYE524250:BYF524250 BOI524250:BOJ524250 BEM524250:BEN524250 AUQ524250:AUR524250 AKU524250:AKV524250 AAY524250:AAZ524250 RC524250:RD524250 HG524250:HH524250 WTS458714:WTT458714 WJW458714:WJX458714 WAA458714:WAB458714 VQE458714:VQF458714 VGI458714:VGJ458714 UWM458714:UWN458714 UMQ458714:UMR458714 UCU458714:UCV458714 TSY458714:TSZ458714 TJC458714:TJD458714 SZG458714:SZH458714 SPK458714:SPL458714 SFO458714:SFP458714 RVS458714:RVT458714 RLW458714:RLX458714 RCA458714:RCB458714 QSE458714:QSF458714 QII458714:QIJ458714 PYM458714:PYN458714 POQ458714:POR458714 PEU458714:PEV458714 OUY458714:OUZ458714 OLC458714:OLD458714 OBG458714:OBH458714 NRK458714:NRL458714 NHO458714:NHP458714 MXS458714:MXT458714 MNW458714:MNX458714 MEA458714:MEB458714 LUE458714:LUF458714 LKI458714:LKJ458714 LAM458714:LAN458714 KQQ458714:KQR458714 KGU458714:KGV458714 JWY458714:JWZ458714 JNC458714:JND458714 JDG458714:JDH458714 ITK458714:ITL458714 IJO458714:IJP458714 HZS458714:HZT458714 HPW458714:HPX458714 HGA458714:HGB458714 GWE458714:GWF458714 GMI458714:GMJ458714 GCM458714:GCN458714 FSQ458714:FSR458714 FIU458714:FIV458714 EYY458714:EYZ458714 EPC458714:EPD458714 EFG458714:EFH458714 DVK458714:DVL458714 DLO458714:DLP458714 DBS458714:DBT458714 CRW458714:CRX458714 CIA458714:CIB458714 BYE458714:BYF458714 BOI458714:BOJ458714 BEM458714:BEN458714 AUQ458714:AUR458714 AKU458714:AKV458714 AAY458714:AAZ458714 RC458714:RD458714 HG458714:HH458714 WTS393178:WTT393178 WJW393178:WJX393178 WAA393178:WAB393178 VQE393178:VQF393178 VGI393178:VGJ393178 UWM393178:UWN393178 UMQ393178:UMR393178 UCU393178:UCV393178 TSY393178:TSZ393178 TJC393178:TJD393178 SZG393178:SZH393178 SPK393178:SPL393178 SFO393178:SFP393178 RVS393178:RVT393178 RLW393178:RLX393178 RCA393178:RCB393178 QSE393178:QSF393178 QII393178:QIJ393178 PYM393178:PYN393178 POQ393178:POR393178 PEU393178:PEV393178 OUY393178:OUZ393178 OLC393178:OLD393178 OBG393178:OBH393178 NRK393178:NRL393178 NHO393178:NHP393178 MXS393178:MXT393178 MNW393178:MNX393178 MEA393178:MEB393178 LUE393178:LUF393178 LKI393178:LKJ393178 LAM393178:LAN393178 KQQ393178:KQR393178 KGU393178:KGV393178 JWY393178:JWZ393178 JNC393178:JND393178 JDG393178:JDH393178 ITK393178:ITL393178 IJO393178:IJP393178 HZS393178:HZT393178 HPW393178:HPX393178 HGA393178:HGB393178 GWE393178:GWF393178 GMI393178:GMJ393178 GCM393178:GCN393178 FSQ393178:FSR393178 FIU393178:FIV393178 EYY393178:EYZ393178 EPC393178:EPD393178 EFG393178:EFH393178 DVK393178:DVL393178 DLO393178:DLP393178 DBS393178:DBT393178 CRW393178:CRX393178 CIA393178:CIB393178 BYE393178:BYF393178 BOI393178:BOJ393178 BEM393178:BEN393178 AUQ393178:AUR393178 AKU393178:AKV393178 AAY393178:AAZ393178 RC393178:RD393178 HG393178:HH393178 WTS327642:WTT327642 WJW327642:WJX327642 WAA327642:WAB327642 VQE327642:VQF327642 VGI327642:VGJ327642 UWM327642:UWN327642 UMQ327642:UMR327642 UCU327642:UCV327642 TSY327642:TSZ327642 TJC327642:TJD327642 SZG327642:SZH327642 SPK327642:SPL327642 SFO327642:SFP327642 RVS327642:RVT327642 RLW327642:RLX327642 RCA327642:RCB327642 QSE327642:QSF327642 QII327642:QIJ327642 PYM327642:PYN327642 POQ327642:POR327642 PEU327642:PEV327642 OUY327642:OUZ327642 OLC327642:OLD327642 OBG327642:OBH327642 NRK327642:NRL327642 NHO327642:NHP327642 MXS327642:MXT327642 MNW327642:MNX327642 MEA327642:MEB327642 LUE327642:LUF327642 LKI327642:LKJ327642 LAM327642:LAN327642 KQQ327642:KQR327642 KGU327642:KGV327642 JWY327642:JWZ327642 JNC327642:JND327642 JDG327642:JDH327642 ITK327642:ITL327642 IJO327642:IJP327642 HZS327642:HZT327642 HPW327642:HPX327642 HGA327642:HGB327642 GWE327642:GWF327642 GMI327642:GMJ327642 GCM327642:GCN327642 FSQ327642:FSR327642 FIU327642:FIV327642 EYY327642:EYZ327642 EPC327642:EPD327642 EFG327642:EFH327642 DVK327642:DVL327642 DLO327642:DLP327642 DBS327642:DBT327642 CRW327642:CRX327642 CIA327642:CIB327642 BYE327642:BYF327642 BOI327642:BOJ327642 BEM327642:BEN327642 AUQ327642:AUR327642 AKU327642:AKV327642 AAY327642:AAZ327642 RC327642:RD327642 HG327642:HH327642 WTS262106:WTT262106 WJW262106:WJX262106 WAA262106:WAB262106 VQE262106:VQF262106 VGI262106:VGJ262106 UWM262106:UWN262106 UMQ262106:UMR262106 UCU262106:UCV262106 TSY262106:TSZ262106 TJC262106:TJD262106 SZG262106:SZH262106 SPK262106:SPL262106 SFO262106:SFP262106 RVS262106:RVT262106 RLW262106:RLX262106 RCA262106:RCB262106 QSE262106:QSF262106 QII262106:QIJ262106 PYM262106:PYN262106 POQ262106:POR262106 PEU262106:PEV262106 OUY262106:OUZ262106 OLC262106:OLD262106 OBG262106:OBH262106 NRK262106:NRL262106 NHO262106:NHP262106 MXS262106:MXT262106 MNW262106:MNX262106 MEA262106:MEB262106 LUE262106:LUF262106 LKI262106:LKJ262106 LAM262106:LAN262106 KQQ262106:KQR262106 KGU262106:KGV262106 JWY262106:JWZ262106 JNC262106:JND262106 JDG262106:JDH262106 ITK262106:ITL262106 IJO262106:IJP262106 HZS262106:HZT262106 HPW262106:HPX262106 HGA262106:HGB262106 GWE262106:GWF262106 GMI262106:GMJ262106 GCM262106:GCN262106 FSQ262106:FSR262106 FIU262106:FIV262106 EYY262106:EYZ262106 EPC262106:EPD262106 EFG262106:EFH262106 DVK262106:DVL262106 DLO262106:DLP262106 DBS262106:DBT262106 CRW262106:CRX262106 CIA262106:CIB262106 BYE262106:BYF262106 BOI262106:BOJ262106 BEM262106:BEN262106 AUQ262106:AUR262106 AKU262106:AKV262106 AAY262106:AAZ262106 RC262106:RD262106 HG262106:HH262106 WTS196570:WTT196570 WJW196570:WJX196570 WAA196570:WAB196570 VQE196570:VQF196570 VGI196570:VGJ196570 UWM196570:UWN196570 UMQ196570:UMR196570 UCU196570:UCV196570 TSY196570:TSZ196570 TJC196570:TJD196570 SZG196570:SZH196570 SPK196570:SPL196570 SFO196570:SFP196570 RVS196570:RVT196570 RLW196570:RLX196570 RCA196570:RCB196570 QSE196570:QSF196570 QII196570:QIJ196570 PYM196570:PYN196570 POQ196570:POR196570 PEU196570:PEV196570 OUY196570:OUZ196570 OLC196570:OLD196570 OBG196570:OBH196570 NRK196570:NRL196570 NHO196570:NHP196570 MXS196570:MXT196570 MNW196570:MNX196570 MEA196570:MEB196570 LUE196570:LUF196570 LKI196570:LKJ196570 LAM196570:LAN196570 KQQ196570:KQR196570 KGU196570:KGV196570 JWY196570:JWZ196570 JNC196570:JND196570 JDG196570:JDH196570 ITK196570:ITL196570 IJO196570:IJP196570 HZS196570:HZT196570 HPW196570:HPX196570 HGA196570:HGB196570 GWE196570:GWF196570 GMI196570:GMJ196570 GCM196570:GCN196570 FSQ196570:FSR196570 FIU196570:FIV196570 EYY196570:EYZ196570 EPC196570:EPD196570 EFG196570:EFH196570 DVK196570:DVL196570 DLO196570:DLP196570 DBS196570:DBT196570 CRW196570:CRX196570 CIA196570:CIB196570 BYE196570:BYF196570 BOI196570:BOJ196570 BEM196570:BEN196570 AUQ196570:AUR196570 AKU196570:AKV196570 AAY196570:AAZ196570 RC196570:RD196570 HG196570:HH196570 WTS131034:WTT131034 WJW131034:WJX131034 WAA131034:WAB131034 VQE131034:VQF131034 VGI131034:VGJ131034 UWM131034:UWN131034 UMQ131034:UMR131034 UCU131034:UCV131034 TSY131034:TSZ131034 TJC131034:TJD131034 SZG131034:SZH131034 SPK131034:SPL131034 SFO131034:SFP131034 RVS131034:RVT131034 RLW131034:RLX131034 RCA131034:RCB131034 QSE131034:QSF131034 QII131034:QIJ131034 PYM131034:PYN131034 POQ131034:POR131034 PEU131034:PEV131034 OUY131034:OUZ131034 OLC131034:OLD131034 OBG131034:OBH131034 NRK131034:NRL131034 NHO131034:NHP131034 MXS131034:MXT131034 MNW131034:MNX131034 MEA131034:MEB131034 LUE131034:LUF131034 LKI131034:LKJ131034 LAM131034:LAN131034 KQQ131034:KQR131034 KGU131034:KGV131034 JWY131034:JWZ131034 JNC131034:JND131034 JDG131034:JDH131034 ITK131034:ITL131034 IJO131034:IJP131034 HZS131034:HZT131034 HPW131034:HPX131034 HGA131034:HGB131034 GWE131034:GWF131034 GMI131034:GMJ131034 GCM131034:GCN131034 FSQ131034:FSR131034 FIU131034:FIV131034 EYY131034:EYZ131034 EPC131034:EPD131034 EFG131034:EFH131034 DVK131034:DVL131034 DLO131034:DLP131034 DBS131034:DBT131034 CRW131034:CRX131034 CIA131034:CIB131034 BYE131034:BYF131034 BOI131034:BOJ131034 BEM131034:BEN131034 AUQ131034:AUR131034 AKU131034:AKV131034 AAY131034:AAZ131034 RC131034:RD131034 HG131034:HH131034 WTS65498:WTT65498 WJW65498:WJX65498 WAA65498:WAB65498 VQE65498:VQF65498 VGI65498:VGJ65498 UWM65498:UWN65498 UMQ65498:UMR65498 UCU65498:UCV65498 TSY65498:TSZ65498 TJC65498:TJD65498 SZG65498:SZH65498 SPK65498:SPL65498 SFO65498:SFP65498 RVS65498:RVT65498 RLW65498:RLX65498 RCA65498:RCB65498 QSE65498:QSF65498 QII65498:QIJ65498 PYM65498:PYN65498 POQ65498:POR65498 PEU65498:PEV65498 OUY65498:OUZ65498 OLC65498:OLD65498 OBG65498:OBH65498 NRK65498:NRL65498 NHO65498:NHP65498 MXS65498:MXT65498 MNW65498:MNX65498 MEA65498:MEB65498 LUE65498:LUF65498 LKI65498:LKJ65498 LAM65498:LAN65498 KQQ65498:KQR65498 KGU65498:KGV65498 JWY65498:JWZ65498 JNC65498:JND65498 JDG65498:JDH65498 ITK65498:ITL65498 IJO65498:IJP65498 HZS65498:HZT65498 HPW65498:HPX65498 HGA65498:HGB65498 GWE65498:GWF65498 GMI65498:GMJ65498 GCM65498:GCN65498 FSQ65498:FSR65498 FIU65498:FIV65498 EYY65498:EYZ65498 EPC65498:EPD65498 EFG65498:EFH65498 DVK65498:DVL65498 DLO65498:DLP65498 DBS65498:DBT65498 CRW65498:CRX65498 CIA65498:CIB65498 BYE65498:BYF65498 BOI65498:BOJ65498 BEM65498:BEN65498 AUQ65498:AUR65498 AKU65498:AKV65498 AAY65498:AAZ65498 RC65498:RD65498 HG65498:HH65498 WTS983004:WTT983004 WJW983004:WJX983004 WAA983004:WAB983004 VQE983004:VQF983004 VGI983004:VGJ983004 UWM983004:UWN983004 UMQ983004:UMR983004 UCU983004:UCV983004 TSY983004:TSZ983004 TJC983004:TJD983004 SZG983004:SZH983004 SPK983004:SPL983004 SFO983004:SFP983004 RVS983004:RVT983004 RLW983004:RLX983004 RCA983004:RCB983004 QSE983004:QSF983004 QII983004:QIJ983004 PYM983004:PYN983004 POQ983004:POR983004 PEU983004:PEV983004 OUY983004:OUZ983004 OLC983004:OLD983004 OBG983004:OBH983004 NRK983004:NRL983004 NHO983004:NHP983004 MXS983004:MXT983004 MNW983004:MNX983004 MEA983004:MEB983004 LUE983004:LUF983004 LKI983004:LKJ983004 LAM983004:LAN983004 KQQ983004:KQR983004 KGU983004:KGV983004 JWY983004:JWZ983004 JNC983004:JND983004 JDG983004:JDH983004 ITK983004:ITL983004 IJO983004:IJP983004 HZS983004:HZT983004 HPW983004:HPX983004 HGA983004:HGB983004 GWE983004:GWF983004 GMI983004:GMJ983004 GCM983004:GCN983004 FSQ983004:FSR983004 FIU983004:FIV983004 EYY983004:EYZ983004 EPC983004:EPD983004 EFG983004:EFH983004 DVK983004:DVL983004 DLO983004:DLP983004 DBS983004:DBT983004 CRW983004:CRX983004 CIA983004:CIB983004 BYE983004:BYF983004 BOI983004:BOJ983004 BEM983004:BEN983004 AUQ983004:AUR983004 AKU983004:AKV983004 AAY983004:AAZ983004 RC983004:RD983004 HG983004:HH983004 WTS917468:WTT917468 WJW917468:WJX917468 WAA917468:WAB917468 VQE917468:VQF917468 VGI917468:VGJ917468 UWM917468:UWN917468 UMQ917468:UMR917468 UCU917468:UCV917468 TSY917468:TSZ917468 TJC917468:TJD917468 SZG917468:SZH917468 SPK917468:SPL917468 SFO917468:SFP917468 RVS917468:RVT917468 RLW917468:RLX917468 RCA917468:RCB917468 QSE917468:QSF917468 QII917468:QIJ917468 PYM917468:PYN917468 POQ917468:POR917468 PEU917468:PEV917468 OUY917468:OUZ917468 OLC917468:OLD917468 OBG917468:OBH917468 NRK917468:NRL917468 NHO917468:NHP917468 MXS917468:MXT917468 MNW917468:MNX917468 MEA917468:MEB917468 LUE917468:LUF917468 LKI917468:LKJ917468 LAM917468:LAN917468 KQQ917468:KQR917468 KGU917468:KGV917468 JWY917468:JWZ917468 JNC917468:JND917468 JDG917468:JDH917468 ITK917468:ITL917468 IJO917468:IJP917468 HZS917468:HZT917468 HPW917468:HPX917468 HGA917468:HGB917468 GWE917468:GWF917468 GMI917468:GMJ917468 GCM917468:GCN917468 FSQ917468:FSR917468 FIU917468:FIV917468 EYY917468:EYZ917468 EPC917468:EPD917468 EFG917468:EFH917468 DVK917468:DVL917468 DLO917468:DLP917468 DBS917468:DBT917468 CRW917468:CRX917468 CIA917468:CIB917468 BYE917468:BYF917468 BOI917468:BOJ917468 BEM917468:BEN917468 AUQ917468:AUR917468 AKU917468:AKV917468 AAY917468:AAZ917468 RC917468:RD917468 HG917468:HH917468 WTS851932:WTT851932 WJW851932:WJX851932 WAA851932:WAB851932 VQE851932:VQF851932 VGI851932:VGJ851932 UWM851932:UWN851932 UMQ851932:UMR851932 UCU851932:UCV851932 TSY851932:TSZ851932 TJC851932:TJD851932 SZG851932:SZH851932 SPK851932:SPL851932 SFO851932:SFP851932 RVS851932:RVT851932 RLW851932:RLX851932 RCA851932:RCB851932 QSE851932:QSF851932 QII851932:QIJ851932 PYM851932:PYN851932 POQ851932:POR851932 PEU851932:PEV851932 OUY851932:OUZ851932 OLC851932:OLD851932 OBG851932:OBH851932 NRK851932:NRL851932 NHO851932:NHP851932 MXS851932:MXT851932 MNW851932:MNX851932 MEA851932:MEB851932 LUE851932:LUF851932 LKI851932:LKJ851932 LAM851932:LAN851932 KQQ851932:KQR851932 KGU851932:KGV851932 JWY851932:JWZ851932 JNC851932:JND851932 JDG851932:JDH851932 ITK851932:ITL851932 IJO851932:IJP851932 HZS851932:HZT851932 HPW851932:HPX851932 HGA851932:HGB851932 GWE851932:GWF851932 GMI851932:GMJ851932 GCM851932:GCN851932 FSQ851932:FSR851932 FIU851932:FIV851932 EYY851932:EYZ851932 EPC851932:EPD851932 EFG851932:EFH851932 DVK851932:DVL851932 DLO851932:DLP851932 DBS851932:DBT851932 CRW851932:CRX851932 CIA851932:CIB851932 BYE851932:BYF851932 BOI851932:BOJ851932 BEM851932:BEN851932 AUQ851932:AUR851932 AKU851932:AKV851932 AAY851932:AAZ851932 RC851932:RD851932 HG851932:HH851932 WTS786396:WTT786396 WJW786396:WJX786396 WAA786396:WAB786396 VQE786396:VQF786396 VGI786396:VGJ786396 UWM786396:UWN786396 UMQ786396:UMR786396 UCU786396:UCV786396 TSY786396:TSZ786396 TJC786396:TJD786396 SZG786396:SZH786396 SPK786396:SPL786396 SFO786396:SFP786396 RVS786396:RVT786396 RLW786396:RLX786396 RCA786396:RCB786396 QSE786396:QSF786396 QII786396:QIJ786396 PYM786396:PYN786396 POQ786396:POR786396 PEU786396:PEV786396 OUY786396:OUZ786396 OLC786396:OLD786396 OBG786396:OBH786396 NRK786396:NRL786396 NHO786396:NHP786396 MXS786396:MXT786396 MNW786396:MNX786396 MEA786396:MEB786396 LUE786396:LUF786396 LKI786396:LKJ786396 LAM786396:LAN786396 KQQ786396:KQR786396 KGU786396:KGV786396 JWY786396:JWZ786396 JNC786396:JND786396 JDG786396:JDH786396 ITK786396:ITL786396 IJO786396:IJP786396 HZS786396:HZT786396 HPW786396:HPX786396 HGA786396:HGB786396 GWE786396:GWF786396 GMI786396:GMJ786396 GCM786396:GCN786396 FSQ786396:FSR786396 FIU786396:FIV786396 EYY786396:EYZ786396 EPC786396:EPD786396 EFG786396:EFH786396 DVK786396:DVL786396 DLO786396:DLP786396 DBS786396:DBT786396 CRW786396:CRX786396 CIA786396:CIB786396 BYE786396:BYF786396 BOI786396:BOJ786396 BEM786396:BEN786396 AUQ786396:AUR786396 AKU786396:AKV786396 AAY786396:AAZ786396 RC786396:RD786396 HG786396:HH786396 WTS720860:WTT720860 WJW720860:WJX720860 WAA720860:WAB720860 VQE720860:VQF720860 VGI720860:VGJ720860 UWM720860:UWN720860 UMQ720860:UMR720860 UCU720860:UCV720860 TSY720860:TSZ720860 TJC720860:TJD720860 SZG720860:SZH720860 SPK720860:SPL720860 SFO720860:SFP720860 RVS720860:RVT720860 RLW720860:RLX720860 RCA720860:RCB720860 QSE720860:QSF720860 QII720860:QIJ720860 PYM720860:PYN720860 POQ720860:POR720860 PEU720860:PEV720860 OUY720860:OUZ720860 OLC720860:OLD720860 OBG720860:OBH720860 NRK720860:NRL720860 NHO720860:NHP720860 MXS720860:MXT720860 MNW720860:MNX720860 MEA720860:MEB720860 LUE720860:LUF720860 LKI720860:LKJ720860 LAM720860:LAN720860 KQQ720860:KQR720860 KGU720860:KGV720860 JWY720860:JWZ720860 JNC720860:JND720860 JDG720860:JDH720860 ITK720860:ITL720860 IJO720860:IJP720860 HZS720860:HZT720860 HPW720860:HPX720860 HGA720860:HGB720860 GWE720860:GWF720860 GMI720860:GMJ720860 GCM720860:GCN720860 FSQ720860:FSR720860 FIU720860:FIV720860 EYY720860:EYZ720860 EPC720860:EPD720860 EFG720860:EFH720860 DVK720860:DVL720860 DLO720860:DLP720860 DBS720860:DBT720860 CRW720860:CRX720860 CIA720860:CIB720860 BYE720860:BYF720860 BOI720860:BOJ720860 BEM720860:BEN720860 AUQ720860:AUR720860 AKU720860:AKV720860 AAY720860:AAZ720860 RC720860:RD720860 HG720860:HH720860 WTS655324:WTT655324 WJW655324:WJX655324 WAA655324:WAB655324 VQE655324:VQF655324 VGI655324:VGJ655324 UWM655324:UWN655324 UMQ655324:UMR655324 UCU655324:UCV655324 TSY655324:TSZ655324 TJC655324:TJD655324 SZG655324:SZH655324 SPK655324:SPL655324 SFO655324:SFP655324 RVS655324:RVT655324 RLW655324:RLX655324 RCA655324:RCB655324 QSE655324:QSF655324 QII655324:QIJ655324 PYM655324:PYN655324 POQ655324:POR655324 PEU655324:PEV655324 OUY655324:OUZ655324 OLC655324:OLD655324 OBG655324:OBH655324 NRK655324:NRL655324 NHO655324:NHP655324 MXS655324:MXT655324 MNW655324:MNX655324 MEA655324:MEB655324 LUE655324:LUF655324 LKI655324:LKJ655324 LAM655324:LAN655324 KQQ655324:KQR655324 KGU655324:KGV655324 JWY655324:JWZ655324 JNC655324:JND655324 JDG655324:JDH655324 ITK655324:ITL655324 IJO655324:IJP655324 HZS655324:HZT655324 HPW655324:HPX655324 HGA655324:HGB655324 GWE655324:GWF655324 GMI655324:GMJ655324 GCM655324:GCN655324 FSQ655324:FSR655324 FIU655324:FIV655324 EYY655324:EYZ655324 EPC655324:EPD655324 EFG655324:EFH655324 DVK655324:DVL655324 DLO655324:DLP655324 DBS655324:DBT655324 CRW655324:CRX655324 CIA655324:CIB655324 BYE655324:BYF655324 BOI655324:BOJ655324 BEM655324:BEN655324 AUQ655324:AUR655324 AKU655324:AKV655324 AAY655324:AAZ655324 RC655324:RD655324 HG655324:HH655324 WTS589788:WTT589788 WJW589788:WJX589788 WAA589788:WAB589788 VQE589788:VQF589788 VGI589788:VGJ589788 UWM589788:UWN589788 UMQ589788:UMR589788 UCU589788:UCV589788 TSY589788:TSZ589788 TJC589788:TJD589788 SZG589788:SZH589788 SPK589788:SPL589788 SFO589788:SFP589788 RVS589788:RVT589788 RLW589788:RLX589788 RCA589788:RCB589788 QSE589788:QSF589788 QII589788:QIJ589788 PYM589788:PYN589788 POQ589788:POR589788 PEU589788:PEV589788 OUY589788:OUZ589788 OLC589788:OLD589788 OBG589788:OBH589788 NRK589788:NRL589788 NHO589788:NHP589788 MXS589788:MXT589788 MNW589788:MNX589788 MEA589788:MEB589788 LUE589788:LUF589788 LKI589788:LKJ589788 LAM589788:LAN589788 KQQ589788:KQR589788 KGU589788:KGV589788 JWY589788:JWZ589788 JNC589788:JND589788 JDG589788:JDH589788 ITK589788:ITL589788 IJO589788:IJP589788 HZS589788:HZT589788 HPW589788:HPX589788 HGA589788:HGB589788 GWE589788:GWF589788 GMI589788:GMJ589788 GCM589788:GCN589788 FSQ589788:FSR589788 FIU589788:FIV589788 EYY589788:EYZ589788 EPC589788:EPD589788 EFG589788:EFH589788 DVK589788:DVL589788 DLO589788:DLP589788 DBS589788:DBT589788 CRW589788:CRX589788 CIA589788:CIB589788 BYE589788:BYF589788 BOI589788:BOJ589788 BEM589788:BEN589788 AUQ589788:AUR589788 AKU589788:AKV589788 AAY589788:AAZ589788 RC589788:RD589788 HG589788:HH589788 WTS524252:WTT524252 WJW524252:WJX524252 WAA524252:WAB524252 VQE524252:VQF524252 VGI524252:VGJ524252 UWM524252:UWN524252 UMQ524252:UMR524252 UCU524252:UCV524252 TSY524252:TSZ524252 TJC524252:TJD524252 SZG524252:SZH524252 SPK524252:SPL524252 SFO524252:SFP524252 RVS524252:RVT524252 RLW524252:RLX524252 RCA524252:RCB524252 QSE524252:QSF524252 QII524252:QIJ524252 PYM524252:PYN524252 POQ524252:POR524252 PEU524252:PEV524252 OUY524252:OUZ524252 OLC524252:OLD524252 OBG524252:OBH524252 NRK524252:NRL524252 NHO524252:NHP524252 MXS524252:MXT524252 MNW524252:MNX524252 MEA524252:MEB524252 LUE524252:LUF524252 LKI524252:LKJ524252 LAM524252:LAN524252 KQQ524252:KQR524252 KGU524252:KGV524252 JWY524252:JWZ524252 JNC524252:JND524252 JDG524252:JDH524252 ITK524252:ITL524252 IJO524252:IJP524252 HZS524252:HZT524252 HPW524252:HPX524252 HGA524252:HGB524252 GWE524252:GWF524252 GMI524252:GMJ524252 GCM524252:GCN524252 FSQ524252:FSR524252 FIU524252:FIV524252 EYY524252:EYZ524252 EPC524252:EPD524252 EFG524252:EFH524252 DVK524252:DVL524252 DLO524252:DLP524252 DBS524252:DBT524252 CRW524252:CRX524252 CIA524252:CIB524252 BYE524252:BYF524252 BOI524252:BOJ524252 BEM524252:BEN524252 AUQ524252:AUR524252 AKU524252:AKV524252 AAY524252:AAZ524252 RC524252:RD524252 HG524252:HH524252 WTS458716:WTT458716 WJW458716:WJX458716 WAA458716:WAB458716 VQE458716:VQF458716 VGI458716:VGJ458716 UWM458716:UWN458716 UMQ458716:UMR458716 UCU458716:UCV458716 TSY458716:TSZ458716 TJC458716:TJD458716 SZG458716:SZH458716 SPK458716:SPL458716 SFO458716:SFP458716 RVS458716:RVT458716 RLW458716:RLX458716 RCA458716:RCB458716 QSE458716:QSF458716 QII458716:QIJ458716 PYM458716:PYN458716 POQ458716:POR458716 PEU458716:PEV458716 OUY458716:OUZ458716 OLC458716:OLD458716 OBG458716:OBH458716 NRK458716:NRL458716 NHO458716:NHP458716 MXS458716:MXT458716 MNW458716:MNX458716 MEA458716:MEB458716 LUE458716:LUF458716 LKI458716:LKJ458716 LAM458716:LAN458716 KQQ458716:KQR458716 KGU458716:KGV458716 JWY458716:JWZ458716 JNC458716:JND458716 JDG458716:JDH458716 ITK458716:ITL458716 IJO458716:IJP458716 HZS458716:HZT458716 HPW458716:HPX458716 HGA458716:HGB458716 GWE458716:GWF458716 GMI458716:GMJ458716 GCM458716:GCN458716 FSQ458716:FSR458716 FIU458716:FIV458716 EYY458716:EYZ458716 EPC458716:EPD458716 EFG458716:EFH458716 DVK458716:DVL458716 DLO458716:DLP458716 DBS458716:DBT458716 CRW458716:CRX458716 CIA458716:CIB458716 BYE458716:BYF458716 BOI458716:BOJ458716 BEM458716:BEN458716 AUQ458716:AUR458716 AKU458716:AKV458716 AAY458716:AAZ458716 RC458716:RD458716 HG458716:HH458716 WTS393180:WTT393180 WJW393180:WJX393180 WAA393180:WAB393180 VQE393180:VQF393180 VGI393180:VGJ393180 UWM393180:UWN393180 UMQ393180:UMR393180 UCU393180:UCV393180 TSY393180:TSZ393180 TJC393180:TJD393180 SZG393180:SZH393180 SPK393180:SPL393180 SFO393180:SFP393180 RVS393180:RVT393180 RLW393180:RLX393180 RCA393180:RCB393180 QSE393180:QSF393180 QII393180:QIJ393180 PYM393180:PYN393180 POQ393180:POR393180 PEU393180:PEV393180 OUY393180:OUZ393180 OLC393180:OLD393180 OBG393180:OBH393180 NRK393180:NRL393180 NHO393180:NHP393180 MXS393180:MXT393180 MNW393180:MNX393180 MEA393180:MEB393180 LUE393180:LUF393180 LKI393180:LKJ393180 LAM393180:LAN393180 KQQ393180:KQR393180 KGU393180:KGV393180 JWY393180:JWZ393180 JNC393180:JND393180 JDG393180:JDH393180 ITK393180:ITL393180 IJO393180:IJP393180 HZS393180:HZT393180 HPW393180:HPX393180 HGA393180:HGB393180 GWE393180:GWF393180 GMI393180:GMJ393180 GCM393180:GCN393180 FSQ393180:FSR393180 FIU393180:FIV393180 EYY393180:EYZ393180 EPC393180:EPD393180 EFG393180:EFH393180 DVK393180:DVL393180 DLO393180:DLP393180 DBS393180:DBT393180 CRW393180:CRX393180 CIA393180:CIB393180 BYE393180:BYF393180 BOI393180:BOJ393180 BEM393180:BEN393180 AUQ393180:AUR393180 AKU393180:AKV393180 AAY393180:AAZ393180 RC393180:RD393180 HG393180:HH393180 WTS327644:WTT327644 WJW327644:WJX327644 WAA327644:WAB327644 VQE327644:VQF327644 VGI327644:VGJ327644 UWM327644:UWN327644 UMQ327644:UMR327644 UCU327644:UCV327644 TSY327644:TSZ327644 TJC327644:TJD327644 SZG327644:SZH327644 SPK327644:SPL327644 SFO327644:SFP327644 RVS327644:RVT327644 RLW327644:RLX327644 RCA327644:RCB327644 QSE327644:QSF327644 QII327644:QIJ327644 PYM327644:PYN327644 POQ327644:POR327644 PEU327644:PEV327644 OUY327644:OUZ327644 OLC327644:OLD327644 OBG327644:OBH327644 NRK327644:NRL327644 NHO327644:NHP327644 MXS327644:MXT327644 MNW327644:MNX327644 MEA327644:MEB327644 LUE327644:LUF327644 LKI327644:LKJ327644 LAM327644:LAN327644 KQQ327644:KQR327644 KGU327644:KGV327644 JWY327644:JWZ327644 JNC327644:JND327644 JDG327644:JDH327644 ITK327644:ITL327644 IJO327644:IJP327644 HZS327644:HZT327644 HPW327644:HPX327644 HGA327644:HGB327644 GWE327644:GWF327644 GMI327644:GMJ327644 GCM327644:GCN327644 FSQ327644:FSR327644 FIU327644:FIV327644 EYY327644:EYZ327644 EPC327644:EPD327644 EFG327644:EFH327644 DVK327644:DVL327644 DLO327644:DLP327644 DBS327644:DBT327644 CRW327644:CRX327644 CIA327644:CIB327644 BYE327644:BYF327644 BOI327644:BOJ327644 BEM327644:BEN327644 AUQ327644:AUR327644 AKU327644:AKV327644 AAY327644:AAZ327644 RC327644:RD327644 HG327644:HH327644 WTS262108:WTT262108 WJW262108:WJX262108 WAA262108:WAB262108 VQE262108:VQF262108 VGI262108:VGJ262108 UWM262108:UWN262108 UMQ262108:UMR262108 UCU262108:UCV262108 TSY262108:TSZ262108 TJC262108:TJD262108 SZG262108:SZH262108 SPK262108:SPL262108 SFO262108:SFP262108 RVS262108:RVT262108 RLW262108:RLX262108 RCA262108:RCB262108 QSE262108:QSF262108 QII262108:QIJ262108 PYM262108:PYN262108 POQ262108:POR262108 PEU262108:PEV262108 OUY262108:OUZ262108 OLC262108:OLD262108 OBG262108:OBH262108 NRK262108:NRL262108 NHO262108:NHP262108 MXS262108:MXT262108 MNW262108:MNX262108 MEA262108:MEB262108 LUE262108:LUF262108 LKI262108:LKJ262108 LAM262108:LAN262108 KQQ262108:KQR262108 KGU262108:KGV262108 JWY262108:JWZ262108 JNC262108:JND262108 JDG262108:JDH262108 ITK262108:ITL262108 IJO262108:IJP262108 HZS262108:HZT262108 HPW262108:HPX262108 HGA262108:HGB262108 GWE262108:GWF262108 GMI262108:GMJ262108 GCM262108:GCN262108 FSQ262108:FSR262108 FIU262108:FIV262108 EYY262108:EYZ262108 EPC262108:EPD262108 EFG262108:EFH262108 DVK262108:DVL262108 DLO262108:DLP262108 DBS262108:DBT262108 CRW262108:CRX262108 CIA262108:CIB262108 BYE262108:BYF262108 BOI262108:BOJ262108 BEM262108:BEN262108 AUQ262108:AUR262108 AKU262108:AKV262108 AAY262108:AAZ262108 RC262108:RD262108 HG262108:HH262108 WTS196572:WTT196572 WJW196572:WJX196572 WAA196572:WAB196572 VQE196572:VQF196572 VGI196572:VGJ196572 UWM196572:UWN196572 UMQ196572:UMR196572 UCU196572:UCV196572 TSY196572:TSZ196572 TJC196572:TJD196572 SZG196572:SZH196572 SPK196572:SPL196572 SFO196572:SFP196572 RVS196572:RVT196572 RLW196572:RLX196572 RCA196572:RCB196572 QSE196572:QSF196572 QII196572:QIJ196572 PYM196572:PYN196572 POQ196572:POR196572 PEU196572:PEV196572 OUY196572:OUZ196572 OLC196572:OLD196572 OBG196572:OBH196572 NRK196572:NRL196572 NHO196572:NHP196572 MXS196572:MXT196572 MNW196572:MNX196572 MEA196572:MEB196572 LUE196572:LUF196572 LKI196572:LKJ196572 LAM196572:LAN196572 KQQ196572:KQR196572 KGU196572:KGV196572 JWY196572:JWZ196572 JNC196572:JND196572 JDG196572:JDH196572 ITK196572:ITL196572 IJO196572:IJP196572 HZS196572:HZT196572 HPW196572:HPX196572 HGA196572:HGB196572 GWE196572:GWF196572 GMI196572:GMJ196572 GCM196572:GCN196572 FSQ196572:FSR196572 FIU196572:FIV196572 EYY196572:EYZ196572 EPC196572:EPD196572 EFG196572:EFH196572 DVK196572:DVL196572 DLO196572:DLP196572 DBS196572:DBT196572 CRW196572:CRX196572 CIA196572:CIB196572 BYE196572:BYF196572 BOI196572:BOJ196572 BEM196572:BEN196572 AUQ196572:AUR196572 AKU196572:AKV196572 AAY196572:AAZ196572 RC196572:RD196572 HG196572:HH196572 WTS131036:WTT131036 WJW131036:WJX131036 WAA131036:WAB131036 VQE131036:VQF131036 VGI131036:VGJ131036 UWM131036:UWN131036 UMQ131036:UMR131036 UCU131036:UCV131036 TSY131036:TSZ131036 TJC131036:TJD131036 SZG131036:SZH131036 SPK131036:SPL131036 SFO131036:SFP131036 RVS131036:RVT131036 RLW131036:RLX131036 RCA131036:RCB131036 QSE131036:QSF131036 QII131036:QIJ131036 PYM131036:PYN131036 POQ131036:POR131036 PEU131036:PEV131036 OUY131036:OUZ131036 OLC131036:OLD131036 OBG131036:OBH131036 NRK131036:NRL131036 NHO131036:NHP131036 MXS131036:MXT131036 MNW131036:MNX131036 MEA131036:MEB131036 LUE131036:LUF131036 LKI131036:LKJ131036 LAM131036:LAN131036 KQQ131036:KQR131036 KGU131036:KGV131036 JWY131036:JWZ131036 JNC131036:JND131036 JDG131036:JDH131036 ITK131036:ITL131036 IJO131036:IJP131036 HZS131036:HZT131036 HPW131036:HPX131036 HGA131036:HGB131036 GWE131036:GWF131036 GMI131036:GMJ131036 GCM131036:GCN131036 FSQ131036:FSR131036 FIU131036:FIV131036 EYY131036:EYZ131036 EPC131036:EPD131036 EFG131036:EFH131036 DVK131036:DVL131036 DLO131036:DLP131036 DBS131036:DBT131036 CRW131036:CRX131036 CIA131036:CIB131036 BYE131036:BYF131036 BOI131036:BOJ131036 BEM131036:BEN131036 AUQ131036:AUR131036 AKU131036:AKV131036 AAY131036:AAZ131036 RC131036:RD131036 HG131036:HH131036 WTS65500:WTT65500 WJW65500:WJX65500 WAA65500:WAB65500 VQE65500:VQF65500 VGI65500:VGJ65500 UWM65500:UWN65500 UMQ65500:UMR65500 UCU65500:UCV65500 TSY65500:TSZ65500 TJC65500:TJD65500 SZG65500:SZH65500 SPK65500:SPL65500 SFO65500:SFP65500 RVS65500:RVT65500 RLW65500:RLX65500 RCA65500:RCB65500 QSE65500:QSF65500 QII65500:QIJ65500 PYM65500:PYN65500 POQ65500:POR65500 PEU65500:PEV65500 OUY65500:OUZ65500 OLC65500:OLD65500 OBG65500:OBH65500 NRK65500:NRL65500 NHO65500:NHP65500 MXS65500:MXT65500 MNW65500:MNX65500 MEA65500:MEB65500 LUE65500:LUF65500 LKI65500:LKJ65500 LAM65500:LAN65500 KQQ65500:KQR65500 KGU65500:KGV65500 JWY65500:JWZ65500 JNC65500:JND65500 JDG65500:JDH65500 ITK65500:ITL65500 IJO65500:IJP65500 HZS65500:HZT65500 HPW65500:HPX65500 HGA65500:HGB65500 GWE65500:GWF65500 GMI65500:GMJ65500 GCM65500:GCN65500 FSQ65500:FSR65500 FIU65500:FIV65500 EYY65500:EYZ65500 EPC65500:EPD65500 EFG65500:EFH65500 DVK65500:DVL65500 DLO65500:DLP65500 DBS65500:DBT65500 CRW65500:CRX65500 CIA65500:CIB65500 BYE65500:BYF65500 BOI65500:BOJ65500 BEM65500:BEN65500 AUQ65500:AUR65500 AKU65500:AKV65500 AAY65500:AAZ65500 RC65500:RD65500 HG65500:HH65500 WTS983006:WTT983012 WJW983006:WJX983012 WAA983006:WAB983012 VQE983006:VQF983012 VGI983006:VGJ983012 UWM983006:UWN983012 UMQ983006:UMR983012 UCU983006:UCV983012 TSY983006:TSZ983012 TJC983006:TJD983012 SZG983006:SZH983012 SPK983006:SPL983012 SFO983006:SFP983012 RVS983006:RVT983012 RLW983006:RLX983012 RCA983006:RCB983012 QSE983006:QSF983012 QII983006:QIJ983012 PYM983006:PYN983012 POQ983006:POR983012 PEU983006:PEV983012 OUY983006:OUZ983012 OLC983006:OLD983012 OBG983006:OBH983012 NRK983006:NRL983012 NHO983006:NHP983012 MXS983006:MXT983012 MNW983006:MNX983012 MEA983006:MEB983012 LUE983006:LUF983012 LKI983006:LKJ983012 LAM983006:LAN983012 KQQ983006:KQR983012 KGU983006:KGV983012 JWY983006:JWZ983012 JNC983006:JND983012 JDG983006:JDH983012 ITK983006:ITL983012 IJO983006:IJP983012 HZS983006:HZT983012 HPW983006:HPX983012 HGA983006:HGB983012 GWE983006:GWF983012 GMI983006:GMJ983012 GCM983006:GCN983012 FSQ983006:FSR983012 FIU983006:FIV983012 EYY983006:EYZ983012 EPC983006:EPD983012 EFG983006:EFH983012 DVK983006:DVL983012 DLO983006:DLP983012 DBS983006:DBT983012 CRW983006:CRX983012 CIA983006:CIB983012 BYE983006:BYF983012 BOI983006:BOJ983012 BEM983006:BEN983012 AUQ983006:AUR983012 AKU983006:AKV983012 AAY983006:AAZ983012 RC983006:RD983012 HG983006:HH983012 WTS917470:WTT917476 WJW917470:WJX917476 WAA917470:WAB917476 VQE917470:VQF917476 VGI917470:VGJ917476 UWM917470:UWN917476 UMQ917470:UMR917476 UCU917470:UCV917476 TSY917470:TSZ917476 TJC917470:TJD917476 SZG917470:SZH917476 SPK917470:SPL917476 SFO917470:SFP917476 RVS917470:RVT917476 RLW917470:RLX917476 RCA917470:RCB917476 QSE917470:QSF917476 QII917470:QIJ917476 PYM917470:PYN917476 POQ917470:POR917476 PEU917470:PEV917476 OUY917470:OUZ917476 OLC917470:OLD917476 OBG917470:OBH917476 NRK917470:NRL917476 NHO917470:NHP917476 MXS917470:MXT917476 MNW917470:MNX917476 MEA917470:MEB917476 LUE917470:LUF917476 LKI917470:LKJ917476 LAM917470:LAN917476 KQQ917470:KQR917476 KGU917470:KGV917476 JWY917470:JWZ917476 JNC917470:JND917476 JDG917470:JDH917476 ITK917470:ITL917476 IJO917470:IJP917476 HZS917470:HZT917476 HPW917470:HPX917476 HGA917470:HGB917476 GWE917470:GWF917476 GMI917470:GMJ917476 GCM917470:GCN917476 FSQ917470:FSR917476 FIU917470:FIV917476 EYY917470:EYZ917476 EPC917470:EPD917476 EFG917470:EFH917476 DVK917470:DVL917476 DLO917470:DLP917476 DBS917470:DBT917476 CRW917470:CRX917476 CIA917470:CIB917476 BYE917470:BYF917476 BOI917470:BOJ917476 BEM917470:BEN917476 AUQ917470:AUR917476 AKU917470:AKV917476 AAY917470:AAZ917476 RC917470:RD917476 HG917470:HH917476 WTS851934:WTT851940 WJW851934:WJX851940 WAA851934:WAB851940 VQE851934:VQF851940 VGI851934:VGJ851940 UWM851934:UWN851940 UMQ851934:UMR851940 UCU851934:UCV851940 TSY851934:TSZ851940 TJC851934:TJD851940 SZG851934:SZH851940 SPK851934:SPL851940 SFO851934:SFP851940 RVS851934:RVT851940 RLW851934:RLX851940 RCA851934:RCB851940 QSE851934:QSF851940 QII851934:QIJ851940 PYM851934:PYN851940 POQ851934:POR851940 PEU851934:PEV851940 OUY851934:OUZ851940 OLC851934:OLD851940 OBG851934:OBH851940 NRK851934:NRL851940 NHO851934:NHP851940 MXS851934:MXT851940 MNW851934:MNX851940 MEA851934:MEB851940 LUE851934:LUF851940 LKI851934:LKJ851940 LAM851934:LAN851940 KQQ851934:KQR851940 KGU851934:KGV851940 JWY851934:JWZ851940 JNC851934:JND851940 JDG851934:JDH851940 ITK851934:ITL851940 IJO851934:IJP851940 HZS851934:HZT851940 HPW851934:HPX851940 HGA851934:HGB851940 GWE851934:GWF851940 GMI851934:GMJ851940 GCM851934:GCN851940 FSQ851934:FSR851940 FIU851934:FIV851940 EYY851934:EYZ851940 EPC851934:EPD851940 EFG851934:EFH851940 DVK851934:DVL851940 DLO851934:DLP851940 DBS851934:DBT851940 CRW851934:CRX851940 CIA851934:CIB851940 BYE851934:BYF851940 BOI851934:BOJ851940 BEM851934:BEN851940 AUQ851934:AUR851940 AKU851934:AKV851940 AAY851934:AAZ851940 RC851934:RD851940 HG851934:HH851940 WTS786398:WTT786404 WJW786398:WJX786404 WAA786398:WAB786404 VQE786398:VQF786404 VGI786398:VGJ786404 UWM786398:UWN786404 UMQ786398:UMR786404 UCU786398:UCV786404 TSY786398:TSZ786404 TJC786398:TJD786404 SZG786398:SZH786404 SPK786398:SPL786404 SFO786398:SFP786404 RVS786398:RVT786404 RLW786398:RLX786404 RCA786398:RCB786404 QSE786398:QSF786404 QII786398:QIJ786404 PYM786398:PYN786404 POQ786398:POR786404 PEU786398:PEV786404 OUY786398:OUZ786404 OLC786398:OLD786404 OBG786398:OBH786404 NRK786398:NRL786404 NHO786398:NHP786404 MXS786398:MXT786404 MNW786398:MNX786404 MEA786398:MEB786404 LUE786398:LUF786404 LKI786398:LKJ786404 LAM786398:LAN786404 KQQ786398:KQR786404 KGU786398:KGV786404 JWY786398:JWZ786404 JNC786398:JND786404 JDG786398:JDH786404 ITK786398:ITL786404 IJO786398:IJP786404 HZS786398:HZT786404 HPW786398:HPX786404 HGA786398:HGB786404 GWE786398:GWF786404 GMI786398:GMJ786404 GCM786398:GCN786404 FSQ786398:FSR786404 FIU786398:FIV786404 EYY786398:EYZ786404 EPC786398:EPD786404 EFG786398:EFH786404 DVK786398:DVL786404 DLO786398:DLP786404 DBS786398:DBT786404 CRW786398:CRX786404 CIA786398:CIB786404 BYE786398:BYF786404 BOI786398:BOJ786404 BEM786398:BEN786404 AUQ786398:AUR786404 AKU786398:AKV786404 AAY786398:AAZ786404 RC786398:RD786404 HG786398:HH786404 WTS720862:WTT720868 WJW720862:WJX720868 WAA720862:WAB720868 VQE720862:VQF720868 VGI720862:VGJ720868 UWM720862:UWN720868 UMQ720862:UMR720868 UCU720862:UCV720868 TSY720862:TSZ720868 TJC720862:TJD720868 SZG720862:SZH720868 SPK720862:SPL720868 SFO720862:SFP720868 RVS720862:RVT720868 RLW720862:RLX720868 RCA720862:RCB720868 QSE720862:QSF720868 QII720862:QIJ720868 PYM720862:PYN720868 POQ720862:POR720868 PEU720862:PEV720868 OUY720862:OUZ720868 OLC720862:OLD720868 OBG720862:OBH720868 NRK720862:NRL720868 NHO720862:NHP720868 MXS720862:MXT720868 MNW720862:MNX720868 MEA720862:MEB720868 LUE720862:LUF720868 LKI720862:LKJ720868 LAM720862:LAN720868 KQQ720862:KQR720868 KGU720862:KGV720868 JWY720862:JWZ720868 JNC720862:JND720868 JDG720862:JDH720868 ITK720862:ITL720868 IJO720862:IJP720868 HZS720862:HZT720868 HPW720862:HPX720868 HGA720862:HGB720868 GWE720862:GWF720868 GMI720862:GMJ720868 GCM720862:GCN720868 FSQ720862:FSR720868 FIU720862:FIV720868 EYY720862:EYZ720868 EPC720862:EPD720868 EFG720862:EFH720868 DVK720862:DVL720868 DLO720862:DLP720868 DBS720862:DBT720868 CRW720862:CRX720868 CIA720862:CIB720868 BYE720862:BYF720868 BOI720862:BOJ720868 BEM720862:BEN720868 AUQ720862:AUR720868 AKU720862:AKV720868 AAY720862:AAZ720868 RC720862:RD720868 HG720862:HH720868 WTS655326:WTT655332 WJW655326:WJX655332 WAA655326:WAB655332 VQE655326:VQF655332 VGI655326:VGJ655332 UWM655326:UWN655332 UMQ655326:UMR655332 UCU655326:UCV655332 TSY655326:TSZ655332 TJC655326:TJD655332 SZG655326:SZH655332 SPK655326:SPL655332 SFO655326:SFP655332 RVS655326:RVT655332 RLW655326:RLX655332 RCA655326:RCB655332 QSE655326:QSF655332 QII655326:QIJ655332 PYM655326:PYN655332 POQ655326:POR655332 PEU655326:PEV655332 OUY655326:OUZ655332 OLC655326:OLD655332 OBG655326:OBH655332 NRK655326:NRL655332 NHO655326:NHP655332 MXS655326:MXT655332 MNW655326:MNX655332 MEA655326:MEB655332 LUE655326:LUF655332 LKI655326:LKJ655332 LAM655326:LAN655332 KQQ655326:KQR655332 KGU655326:KGV655332 JWY655326:JWZ655332 JNC655326:JND655332 JDG655326:JDH655332 ITK655326:ITL655332 IJO655326:IJP655332 HZS655326:HZT655332 HPW655326:HPX655332 HGA655326:HGB655332 GWE655326:GWF655332 GMI655326:GMJ655332 GCM655326:GCN655332 FSQ655326:FSR655332 FIU655326:FIV655332 EYY655326:EYZ655332 EPC655326:EPD655332 EFG655326:EFH655332 DVK655326:DVL655332 DLO655326:DLP655332 DBS655326:DBT655332 CRW655326:CRX655332 CIA655326:CIB655332 BYE655326:BYF655332 BOI655326:BOJ655332 BEM655326:BEN655332 AUQ655326:AUR655332 AKU655326:AKV655332 AAY655326:AAZ655332 RC655326:RD655332 HG655326:HH655332 WTS589790:WTT589796 WJW589790:WJX589796 WAA589790:WAB589796 VQE589790:VQF589796 VGI589790:VGJ589796 UWM589790:UWN589796 UMQ589790:UMR589796 UCU589790:UCV589796 TSY589790:TSZ589796 TJC589790:TJD589796 SZG589790:SZH589796 SPK589790:SPL589796 SFO589790:SFP589796 RVS589790:RVT589796 RLW589790:RLX589796 RCA589790:RCB589796 QSE589790:QSF589796 QII589790:QIJ589796 PYM589790:PYN589796 POQ589790:POR589796 PEU589790:PEV589796 OUY589790:OUZ589796 OLC589790:OLD589796 OBG589790:OBH589796 NRK589790:NRL589796 NHO589790:NHP589796 MXS589790:MXT589796 MNW589790:MNX589796 MEA589790:MEB589796 LUE589790:LUF589796 LKI589790:LKJ589796 LAM589790:LAN589796 KQQ589790:KQR589796 KGU589790:KGV589796 JWY589790:JWZ589796 JNC589790:JND589796 JDG589790:JDH589796 ITK589790:ITL589796 IJO589790:IJP589796 HZS589790:HZT589796 HPW589790:HPX589796 HGA589790:HGB589796 GWE589790:GWF589796 GMI589790:GMJ589796 GCM589790:GCN589796 FSQ589790:FSR589796 FIU589790:FIV589796 EYY589790:EYZ589796 EPC589790:EPD589796 EFG589790:EFH589796 DVK589790:DVL589796 DLO589790:DLP589796 DBS589790:DBT589796 CRW589790:CRX589796 CIA589790:CIB589796 BYE589790:BYF589796 BOI589790:BOJ589796 BEM589790:BEN589796 AUQ589790:AUR589796 AKU589790:AKV589796 AAY589790:AAZ589796 RC589790:RD589796 HG589790:HH589796 WTS524254:WTT524260 WJW524254:WJX524260 WAA524254:WAB524260 VQE524254:VQF524260 VGI524254:VGJ524260 UWM524254:UWN524260 UMQ524254:UMR524260 UCU524254:UCV524260 TSY524254:TSZ524260 TJC524254:TJD524260 SZG524254:SZH524260 SPK524254:SPL524260 SFO524254:SFP524260 RVS524254:RVT524260 RLW524254:RLX524260 RCA524254:RCB524260 QSE524254:QSF524260 QII524254:QIJ524260 PYM524254:PYN524260 POQ524254:POR524260 PEU524254:PEV524260 OUY524254:OUZ524260 OLC524254:OLD524260 OBG524254:OBH524260 NRK524254:NRL524260 NHO524254:NHP524260 MXS524254:MXT524260 MNW524254:MNX524260 MEA524254:MEB524260 LUE524254:LUF524260 LKI524254:LKJ524260 LAM524254:LAN524260 KQQ524254:KQR524260 KGU524254:KGV524260 JWY524254:JWZ524260 JNC524254:JND524260 JDG524254:JDH524260 ITK524254:ITL524260 IJO524254:IJP524260 HZS524254:HZT524260 HPW524254:HPX524260 HGA524254:HGB524260 GWE524254:GWF524260 GMI524254:GMJ524260 GCM524254:GCN524260 FSQ524254:FSR524260 FIU524254:FIV524260 EYY524254:EYZ524260 EPC524254:EPD524260 EFG524254:EFH524260 DVK524254:DVL524260 DLO524254:DLP524260 DBS524254:DBT524260 CRW524254:CRX524260 CIA524254:CIB524260 BYE524254:BYF524260 BOI524254:BOJ524260 BEM524254:BEN524260 AUQ524254:AUR524260 AKU524254:AKV524260 AAY524254:AAZ524260 RC524254:RD524260 HG524254:HH524260 WTS458718:WTT458724 WJW458718:WJX458724 WAA458718:WAB458724 VQE458718:VQF458724 VGI458718:VGJ458724 UWM458718:UWN458724 UMQ458718:UMR458724 UCU458718:UCV458724 TSY458718:TSZ458724 TJC458718:TJD458724 SZG458718:SZH458724 SPK458718:SPL458724 SFO458718:SFP458724 RVS458718:RVT458724 RLW458718:RLX458724 RCA458718:RCB458724 QSE458718:QSF458724 QII458718:QIJ458724 PYM458718:PYN458724 POQ458718:POR458724 PEU458718:PEV458724 OUY458718:OUZ458724 OLC458718:OLD458724 OBG458718:OBH458724 NRK458718:NRL458724 NHO458718:NHP458724 MXS458718:MXT458724 MNW458718:MNX458724 MEA458718:MEB458724 LUE458718:LUF458724 LKI458718:LKJ458724 LAM458718:LAN458724 KQQ458718:KQR458724 KGU458718:KGV458724 JWY458718:JWZ458724 JNC458718:JND458724 JDG458718:JDH458724 ITK458718:ITL458724 IJO458718:IJP458724 HZS458718:HZT458724 HPW458718:HPX458724 HGA458718:HGB458724 GWE458718:GWF458724 GMI458718:GMJ458724 GCM458718:GCN458724 FSQ458718:FSR458724 FIU458718:FIV458724 EYY458718:EYZ458724 EPC458718:EPD458724 EFG458718:EFH458724 DVK458718:DVL458724 DLO458718:DLP458724 DBS458718:DBT458724 CRW458718:CRX458724 CIA458718:CIB458724 BYE458718:BYF458724 BOI458718:BOJ458724 BEM458718:BEN458724 AUQ458718:AUR458724 AKU458718:AKV458724 AAY458718:AAZ458724 RC458718:RD458724 HG458718:HH458724 WTS393182:WTT393188 WJW393182:WJX393188 WAA393182:WAB393188 VQE393182:VQF393188 VGI393182:VGJ393188 UWM393182:UWN393188 UMQ393182:UMR393188 UCU393182:UCV393188 TSY393182:TSZ393188 TJC393182:TJD393188 SZG393182:SZH393188 SPK393182:SPL393188 SFO393182:SFP393188 RVS393182:RVT393188 RLW393182:RLX393188 RCA393182:RCB393188 QSE393182:QSF393188 QII393182:QIJ393188 PYM393182:PYN393188 POQ393182:POR393188 PEU393182:PEV393188 OUY393182:OUZ393188 OLC393182:OLD393188 OBG393182:OBH393188 NRK393182:NRL393188 NHO393182:NHP393188 MXS393182:MXT393188 MNW393182:MNX393188 MEA393182:MEB393188 LUE393182:LUF393188 LKI393182:LKJ393188 LAM393182:LAN393188 KQQ393182:KQR393188 KGU393182:KGV393188 JWY393182:JWZ393188 JNC393182:JND393188 JDG393182:JDH393188 ITK393182:ITL393188 IJO393182:IJP393188 HZS393182:HZT393188 HPW393182:HPX393188 HGA393182:HGB393188 GWE393182:GWF393188 GMI393182:GMJ393188 GCM393182:GCN393188 FSQ393182:FSR393188 FIU393182:FIV393188 EYY393182:EYZ393188 EPC393182:EPD393188 EFG393182:EFH393188 DVK393182:DVL393188 DLO393182:DLP393188 DBS393182:DBT393188 CRW393182:CRX393188 CIA393182:CIB393188 BYE393182:BYF393188 BOI393182:BOJ393188 BEM393182:BEN393188 AUQ393182:AUR393188 AKU393182:AKV393188 AAY393182:AAZ393188 RC393182:RD393188 HG393182:HH393188 WTS327646:WTT327652 WJW327646:WJX327652 WAA327646:WAB327652 VQE327646:VQF327652 VGI327646:VGJ327652 UWM327646:UWN327652 UMQ327646:UMR327652 UCU327646:UCV327652 TSY327646:TSZ327652 TJC327646:TJD327652 SZG327646:SZH327652 SPK327646:SPL327652 SFO327646:SFP327652 RVS327646:RVT327652 RLW327646:RLX327652 RCA327646:RCB327652 QSE327646:QSF327652 QII327646:QIJ327652 PYM327646:PYN327652 POQ327646:POR327652 PEU327646:PEV327652 OUY327646:OUZ327652 OLC327646:OLD327652 OBG327646:OBH327652 NRK327646:NRL327652 NHO327646:NHP327652 MXS327646:MXT327652 MNW327646:MNX327652 MEA327646:MEB327652 LUE327646:LUF327652 LKI327646:LKJ327652 LAM327646:LAN327652 KQQ327646:KQR327652 KGU327646:KGV327652 JWY327646:JWZ327652 JNC327646:JND327652 JDG327646:JDH327652 ITK327646:ITL327652 IJO327646:IJP327652 HZS327646:HZT327652 HPW327646:HPX327652 HGA327646:HGB327652 GWE327646:GWF327652 GMI327646:GMJ327652 GCM327646:GCN327652 FSQ327646:FSR327652 FIU327646:FIV327652 EYY327646:EYZ327652 EPC327646:EPD327652 EFG327646:EFH327652 DVK327646:DVL327652 DLO327646:DLP327652 DBS327646:DBT327652 CRW327646:CRX327652 CIA327646:CIB327652 BYE327646:BYF327652 BOI327646:BOJ327652 BEM327646:BEN327652 AUQ327646:AUR327652 AKU327646:AKV327652 AAY327646:AAZ327652 RC327646:RD327652 HG327646:HH327652 WTS262110:WTT262116 WJW262110:WJX262116 WAA262110:WAB262116 VQE262110:VQF262116 VGI262110:VGJ262116 UWM262110:UWN262116 UMQ262110:UMR262116 UCU262110:UCV262116 TSY262110:TSZ262116 TJC262110:TJD262116 SZG262110:SZH262116 SPK262110:SPL262116 SFO262110:SFP262116 RVS262110:RVT262116 RLW262110:RLX262116 RCA262110:RCB262116 QSE262110:QSF262116 QII262110:QIJ262116 PYM262110:PYN262116 POQ262110:POR262116 PEU262110:PEV262116 OUY262110:OUZ262116 OLC262110:OLD262116 OBG262110:OBH262116 NRK262110:NRL262116 NHO262110:NHP262116 MXS262110:MXT262116 MNW262110:MNX262116 MEA262110:MEB262116 LUE262110:LUF262116 LKI262110:LKJ262116 LAM262110:LAN262116 KQQ262110:KQR262116 KGU262110:KGV262116 JWY262110:JWZ262116 JNC262110:JND262116 JDG262110:JDH262116 ITK262110:ITL262116 IJO262110:IJP262116 HZS262110:HZT262116 HPW262110:HPX262116 HGA262110:HGB262116 GWE262110:GWF262116 GMI262110:GMJ262116 GCM262110:GCN262116 FSQ262110:FSR262116 FIU262110:FIV262116 EYY262110:EYZ262116 EPC262110:EPD262116 EFG262110:EFH262116 DVK262110:DVL262116 DLO262110:DLP262116 DBS262110:DBT262116 CRW262110:CRX262116 CIA262110:CIB262116 BYE262110:BYF262116 BOI262110:BOJ262116 BEM262110:BEN262116 AUQ262110:AUR262116 AKU262110:AKV262116 AAY262110:AAZ262116 RC262110:RD262116 HG262110:HH262116 WTS196574:WTT196580 WJW196574:WJX196580 WAA196574:WAB196580 VQE196574:VQF196580 VGI196574:VGJ196580 UWM196574:UWN196580 UMQ196574:UMR196580 UCU196574:UCV196580 TSY196574:TSZ196580 TJC196574:TJD196580 SZG196574:SZH196580 SPK196574:SPL196580 SFO196574:SFP196580 RVS196574:RVT196580 RLW196574:RLX196580 RCA196574:RCB196580 QSE196574:QSF196580 QII196574:QIJ196580 PYM196574:PYN196580 POQ196574:POR196580 PEU196574:PEV196580 OUY196574:OUZ196580 OLC196574:OLD196580 OBG196574:OBH196580 NRK196574:NRL196580 NHO196574:NHP196580 MXS196574:MXT196580 MNW196574:MNX196580 MEA196574:MEB196580 LUE196574:LUF196580 LKI196574:LKJ196580 LAM196574:LAN196580 KQQ196574:KQR196580 KGU196574:KGV196580 JWY196574:JWZ196580 JNC196574:JND196580 JDG196574:JDH196580 ITK196574:ITL196580 IJO196574:IJP196580 HZS196574:HZT196580 HPW196574:HPX196580 HGA196574:HGB196580 GWE196574:GWF196580 GMI196574:GMJ196580 GCM196574:GCN196580 FSQ196574:FSR196580 FIU196574:FIV196580 EYY196574:EYZ196580 EPC196574:EPD196580 EFG196574:EFH196580 DVK196574:DVL196580 DLO196574:DLP196580 DBS196574:DBT196580 CRW196574:CRX196580 CIA196574:CIB196580 BYE196574:BYF196580 BOI196574:BOJ196580 BEM196574:BEN196580 AUQ196574:AUR196580 AKU196574:AKV196580 AAY196574:AAZ196580 RC196574:RD196580 HG196574:HH196580 WTS131038:WTT131044 WJW131038:WJX131044 WAA131038:WAB131044 VQE131038:VQF131044 VGI131038:VGJ131044 UWM131038:UWN131044 UMQ131038:UMR131044 UCU131038:UCV131044 TSY131038:TSZ131044 TJC131038:TJD131044 SZG131038:SZH131044 SPK131038:SPL131044 SFO131038:SFP131044 RVS131038:RVT131044 RLW131038:RLX131044 RCA131038:RCB131044 QSE131038:QSF131044 QII131038:QIJ131044 PYM131038:PYN131044 POQ131038:POR131044 PEU131038:PEV131044 OUY131038:OUZ131044 OLC131038:OLD131044 OBG131038:OBH131044 NRK131038:NRL131044 NHO131038:NHP131044 MXS131038:MXT131044 MNW131038:MNX131044 MEA131038:MEB131044 LUE131038:LUF131044 LKI131038:LKJ131044 LAM131038:LAN131044 KQQ131038:KQR131044 KGU131038:KGV131044 JWY131038:JWZ131044 JNC131038:JND131044 JDG131038:JDH131044 ITK131038:ITL131044 IJO131038:IJP131044 HZS131038:HZT131044 HPW131038:HPX131044 HGA131038:HGB131044 GWE131038:GWF131044 GMI131038:GMJ131044 GCM131038:GCN131044 FSQ131038:FSR131044 FIU131038:FIV131044 EYY131038:EYZ131044 EPC131038:EPD131044 EFG131038:EFH131044 DVK131038:DVL131044 DLO131038:DLP131044 DBS131038:DBT131044 CRW131038:CRX131044 CIA131038:CIB131044 BYE131038:BYF131044 BOI131038:BOJ131044 BEM131038:BEN131044 AUQ131038:AUR131044 AKU131038:AKV131044 AAY131038:AAZ131044 RC131038:RD131044 HG131038:HH131044 WTS65502:WTT65508 WJW65502:WJX65508 WAA65502:WAB65508 VQE65502:VQF65508 VGI65502:VGJ65508 UWM65502:UWN65508 UMQ65502:UMR65508 UCU65502:UCV65508 TSY65502:TSZ65508 TJC65502:TJD65508 SZG65502:SZH65508 SPK65502:SPL65508 SFO65502:SFP65508 RVS65502:RVT65508 RLW65502:RLX65508 RCA65502:RCB65508 QSE65502:QSF65508 QII65502:QIJ65508 PYM65502:PYN65508 POQ65502:POR65508 PEU65502:PEV65508 OUY65502:OUZ65508 OLC65502:OLD65508 OBG65502:OBH65508 NRK65502:NRL65508 NHO65502:NHP65508 MXS65502:MXT65508 MNW65502:MNX65508 MEA65502:MEB65508 LUE65502:LUF65508 LKI65502:LKJ65508 LAM65502:LAN65508 KQQ65502:KQR65508 KGU65502:KGV65508 JWY65502:JWZ65508 JNC65502:JND65508 JDG65502:JDH65508 ITK65502:ITL65508 IJO65502:IJP65508 HZS65502:HZT65508 HPW65502:HPX65508 HGA65502:HGB65508 GWE65502:GWF65508 GMI65502:GMJ65508 GCM65502:GCN65508 FSQ65502:FSR65508 FIU65502:FIV65508 EYY65502:EYZ65508 EPC65502:EPD65508 EFG65502:EFH65508 DVK65502:DVL65508 DLO65502:DLP65508 DBS65502:DBT65508 CRW65502:CRX65508 CIA65502:CIB65508 BYE65502:BYF65508 BOI65502:BOJ65508 BEM65502:BEN65508 AUQ65502:AUR65508 AKU65502:AKV65508 AAY65502:AAZ65508 RC65502:RD65508 HG65502:HH65508 WTN982994:WTO982994 WJR982994:WJS982994 VZV982994:VZW982994 VPZ982994:VQA982994 VGD982994:VGE982994 UWH982994:UWI982994 UML982994:UMM982994 UCP982994:UCQ982994 TST982994:TSU982994 TIX982994:TIY982994 SZB982994:SZC982994 SPF982994:SPG982994 SFJ982994:SFK982994 RVN982994:RVO982994 RLR982994:RLS982994 RBV982994:RBW982994 QRZ982994:QSA982994 QID982994:QIE982994 PYH982994:PYI982994 POL982994:POM982994 PEP982994:PEQ982994 OUT982994:OUU982994 OKX982994:OKY982994 OBB982994:OBC982994 NRF982994:NRG982994 NHJ982994:NHK982994 MXN982994:MXO982994 MNR982994:MNS982994 MDV982994:MDW982994 LTZ982994:LUA982994 LKD982994:LKE982994 LAH982994:LAI982994 KQL982994:KQM982994 KGP982994:KGQ982994 JWT982994:JWU982994 JMX982994:JMY982994 JDB982994:JDC982994 ITF982994:ITG982994 IJJ982994:IJK982994 HZN982994:HZO982994 HPR982994:HPS982994 HFV982994:HFW982994 GVZ982994:GWA982994 GMD982994:GME982994 GCH982994:GCI982994 FSL982994:FSM982994 FIP982994:FIQ982994 EYT982994:EYU982994 EOX982994:EOY982994 EFB982994:EFC982994 DVF982994:DVG982994 DLJ982994:DLK982994 DBN982994:DBO982994 CRR982994:CRS982994 CHV982994:CHW982994 BXZ982994:BYA982994 BOD982994:BOE982994 BEH982994:BEI982994 AUL982994:AUM982994 AKP982994:AKQ982994 AAT982994:AAU982994 QX982994:QY982994 HB982994:HC982994 WTN917458:WTO917458 WJR917458:WJS917458 VZV917458:VZW917458 VPZ917458:VQA917458 VGD917458:VGE917458 UWH917458:UWI917458 UML917458:UMM917458 UCP917458:UCQ917458 TST917458:TSU917458 TIX917458:TIY917458 SZB917458:SZC917458 SPF917458:SPG917458 SFJ917458:SFK917458 RVN917458:RVO917458 RLR917458:RLS917458 RBV917458:RBW917458 QRZ917458:QSA917458 QID917458:QIE917458 PYH917458:PYI917458 POL917458:POM917458 PEP917458:PEQ917458 OUT917458:OUU917458 OKX917458:OKY917458 OBB917458:OBC917458 NRF917458:NRG917458 NHJ917458:NHK917458 MXN917458:MXO917458 MNR917458:MNS917458 MDV917458:MDW917458 LTZ917458:LUA917458 LKD917458:LKE917458 LAH917458:LAI917458 KQL917458:KQM917458 KGP917458:KGQ917458 JWT917458:JWU917458 JMX917458:JMY917458 JDB917458:JDC917458 ITF917458:ITG917458 IJJ917458:IJK917458 HZN917458:HZO917458 HPR917458:HPS917458 HFV917458:HFW917458 GVZ917458:GWA917458 GMD917458:GME917458 GCH917458:GCI917458 FSL917458:FSM917458 FIP917458:FIQ917458 EYT917458:EYU917458 EOX917458:EOY917458 EFB917458:EFC917458 DVF917458:DVG917458 DLJ917458:DLK917458 DBN917458:DBO917458 CRR917458:CRS917458 CHV917458:CHW917458 BXZ917458:BYA917458 BOD917458:BOE917458 BEH917458:BEI917458 AUL917458:AUM917458 AKP917458:AKQ917458 AAT917458:AAU917458 QX917458:QY917458 HB917458:HC917458 WTN851922:WTO851922 WJR851922:WJS851922 VZV851922:VZW851922 VPZ851922:VQA851922 VGD851922:VGE851922 UWH851922:UWI851922 UML851922:UMM851922 UCP851922:UCQ851922 TST851922:TSU851922 TIX851922:TIY851922 SZB851922:SZC851922 SPF851922:SPG851922 SFJ851922:SFK851922 RVN851922:RVO851922 RLR851922:RLS851922 RBV851922:RBW851922 QRZ851922:QSA851922 QID851922:QIE851922 PYH851922:PYI851922 POL851922:POM851922 PEP851922:PEQ851922 OUT851922:OUU851922 OKX851922:OKY851922 OBB851922:OBC851922 NRF851922:NRG851922 NHJ851922:NHK851922 MXN851922:MXO851922 MNR851922:MNS851922 MDV851922:MDW851922 LTZ851922:LUA851922 LKD851922:LKE851922 LAH851922:LAI851922 KQL851922:KQM851922 KGP851922:KGQ851922 JWT851922:JWU851922 JMX851922:JMY851922 JDB851922:JDC851922 ITF851922:ITG851922 IJJ851922:IJK851922 HZN851922:HZO851922 HPR851922:HPS851922 HFV851922:HFW851922 GVZ851922:GWA851922 GMD851922:GME851922 GCH851922:GCI851922 FSL851922:FSM851922 FIP851922:FIQ851922 EYT851922:EYU851922 EOX851922:EOY851922 EFB851922:EFC851922 DVF851922:DVG851922 DLJ851922:DLK851922 DBN851922:DBO851922 CRR851922:CRS851922 CHV851922:CHW851922 BXZ851922:BYA851922 BOD851922:BOE851922 BEH851922:BEI851922 AUL851922:AUM851922 AKP851922:AKQ851922 AAT851922:AAU851922 QX851922:QY851922 HB851922:HC851922 WTN786386:WTO786386 WJR786386:WJS786386 VZV786386:VZW786386 VPZ786386:VQA786386 VGD786386:VGE786386 UWH786386:UWI786386 UML786386:UMM786386 UCP786386:UCQ786386 TST786386:TSU786386 TIX786386:TIY786386 SZB786386:SZC786386 SPF786386:SPG786386 SFJ786386:SFK786386 RVN786386:RVO786386 RLR786386:RLS786386 RBV786386:RBW786386 QRZ786386:QSA786386 QID786386:QIE786386 PYH786386:PYI786386 POL786386:POM786386 PEP786386:PEQ786386 OUT786386:OUU786386 OKX786386:OKY786386 OBB786386:OBC786386 NRF786386:NRG786386 NHJ786386:NHK786386 MXN786386:MXO786386 MNR786386:MNS786386 MDV786386:MDW786386 LTZ786386:LUA786386 LKD786386:LKE786386 LAH786386:LAI786386 KQL786386:KQM786386 KGP786386:KGQ786386 JWT786386:JWU786386 JMX786386:JMY786386 JDB786386:JDC786386 ITF786386:ITG786386 IJJ786386:IJK786386 HZN786386:HZO786386 HPR786386:HPS786386 HFV786386:HFW786386 GVZ786386:GWA786386 GMD786386:GME786386 GCH786386:GCI786386 FSL786386:FSM786386 FIP786386:FIQ786386 EYT786386:EYU786386 EOX786386:EOY786386 EFB786386:EFC786386 DVF786386:DVG786386 DLJ786386:DLK786386 DBN786386:DBO786386 CRR786386:CRS786386 CHV786386:CHW786386 BXZ786386:BYA786386 BOD786386:BOE786386 BEH786386:BEI786386 AUL786386:AUM786386 AKP786386:AKQ786386 AAT786386:AAU786386 QX786386:QY786386 HB786386:HC786386 WTN720850:WTO720850 WJR720850:WJS720850 VZV720850:VZW720850 VPZ720850:VQA720850 VGD720850:VGE720850 UWH720850:UWI720850 UML720850:UMM720850 UCP720850:UCQ720850 TST720850:TSU720850 TIX720850:TIY720850 SZB720850:SZC720850 SPF720850:SPG720850 SFJ720850:SFK720850 RVN720850:RVO720850 RLR720850:RLS720850 RBV720850:RBW720850 QRZ720850:QSA720850 QID720850:QIE720850 PYH720850:PYI720850 POL720850:POM720850 PEP720850:PEQ720850 OUT720850:OUU720850 OKX720850:OKY720850 OBB720850:OBC720850 NRF720850:NRG720850 NHJ720850:NHK720850 MXN720850:MXO720850 MNR720850:MNS720850 MDV720850:MDW720850 LTZ720850:LUA720850 LKD720850:LKE720850 LAH720850:LAI720850 KQL720850:KQM720850 KGP720850:KGQ720850 JWT720850:JWU720850 JMX720850:JMY720850 JDB720850:JDC720850 ITF720850:ITG720850 IJJ720850:IJK720850 HZN720850:HZO720850 HPR720850:HPS720850 HFV720850:HFW720850 GVZ720850:GWA720850 GMD720850:GME720850 GCH720850:GCI720850 FSL720850:FSM720850 FIP720850:FIQ720850 EYT720850:EYU720850 EOX720850:EOY720850 EFB720850:EFC720850 DVF720850:DVG720850 DLJ720850:DLK720850 DBN720850:DBO720850 CRR720850:CRS720850 CHV720850:CHW720850 BXZ720850:BYA720850 BOD720850:BOE720850 BEH720850:BEI720850 AUL720850:AUM720850 AKP720850:AKQ720850 AAT720850:AAU720850 QX720850:QY720850 HB720850:HC720850 WTN655314:WTO655314 WJR655314:WJS655314 VZV655314:VZW655314 VPZ655314:VQA655314 VGD655314:VGE655314 UWH655314:UWI655314 UML655314:UMM655314 UCP655314:UCQ655314 TST655314:TSU655314 TIX655314:TIY655314 SZB655314:SZC655314 SPF655314:SPG655314 SFJ655314:SFK655314 RVN655314:RVO655314 RLR655314:RLS655314 RBV655314:RBW655314 QRZ655314:QSA655314 QID655314:QIE655314 PYH655314:PYI655314 POL655314:POM655314 PEP655314:PEQ655314 OUT655314:OUU655314 OKX655314:OKY655314 OBB655314:OBC655314 NRF655314:NRG655314 NHJ655314:NHK655314 MXN655314:MXO655314 MNR655314:MNS655314 MDV655314:MDW655314 LTZ655314:LUA655314 LKD655314:LKE655314 LAH655314:LAI655314 KQL655314:KQM655314 KGP655314:KGQ655314 JWT655314:JWU655314 JMX655314:JMY655314 JDB655314:JDC655314 ITF655314:ITG655314 IJJ655314:IJK655314 HZN655314:HZO655314 HPR655314:HPS655314 HFV655314:HFW655314 GVZ655314:GWA655314 GMD655314:GME655314 GCH655314:GCI655314 FSL655314:FSM655314 FIP655314:FIQ655314 EYT655314:EYU655314 EOX655314:EOY655314 EFB655314:EFC655314 DVF655314:DVG655314 DLJ655314:DLK655314 DBN655314:DBO655314 CRR655314:CRS655314 CHV655314:CHW655314 BXZ655314:BYA655314 BOD655314:BOE655314 BEH655314:BEI655314 AUL655314:AUM655314 AKP655314:AKQ655314 AAT655314:AAU655314 QX655314:QY655314 HB655314:HC655314 WTN589778:WTO589778 WJR589778:WJS589778 VZV589778:VZW589778 VPZ589778:VQA589778 VGD589778:VGE589778 UWH589778:UWI589778 UML589778:UMM589778 UCP589778:UCQ589778 TST589778:TSU589778 TIX589778:TIY589778 SZB589778:SZC589778 SPF589778:SPG589778 SFJ589778:SFK589778 RVN589778:RVO589778 RLR589778:RLS589778 RBV589778:RBW589778 QRZ589778:QSA589778 QID589778:QIE589778 PYH589778:PYI589778 POL589778:POM589778 PEP589778:PEQ589778 OUT589778:OUU589778 OKX589778:OKY589778 OBB589778:OBC589778 NRF589778:NRG589778 NHJ589778:NHK589778 MXN589778:MXO589778 MNR589778:MNS589778 MDV589778:MDW589778 LTZ589778:LUA589778 LKD589778:LKE589778 LAH589778:LAI589778 KQL589778:KQM589778 KGP589778:KGQ589778 JWT589778:JWU589778 JMX589778:JMY589778 JDB589778:JDC589778 ITF589778:ITG589778 IJJ589778:IJK589778 HZN589778:HZO589778 HPR589778:HPS589778 HFV589778:HFW589778 GVZ589778:GWA589778 GMD589778:GME589778 GCH589778:GCI589778 FSL589778:FSM589778 FIP589778:FIQ589778 EYT589778:EYU589778 EOX589778:EOY589778 EFB589778:EFC589778 DVF589778:DVG589778 DLJ589778:DLK589778 DBN589778:DBO589778 CRR589778:CRS589778 CHV589778:CHW589778 BXZ589778:BYA589778 BOD589778:BOE589778 BEH589778:BEI589778 AUL589778:AUM589778 AKP589778:AKQ589778 AAT589778:AAU589778 QX589778:QY589778 HB589778:HC589778 WTN524242:WTO524242 WJR524242:WJS524242 VZV524242:VZW524242 VPZ524242:VQA524242 VGD524242:VGE524242 UWH524242:UWI524242 UML524242:UMM524242 UCP524242:UCQ524242 TST524242:TSU524242 TIX524242:TIY524242 SZB524242:SZC524242 SPF524242:SPG524242 SFJ524242:SFK524242 RVN524242:RVO524242 RLR524242:RLS524242 RBV524242:RBW524242 QRZ524242:QSA524242 QID524242:QIE524242 PYH524242:PYI524242 POL524242:POM524242 PEP524242:PEQ524242 OUT524242:OUU524242 OKX524242:OKY524242 OBB524242:OBC524242 NRF524242:NRG524242 NHJ524242:NHK524242 MXN524242:MXO524242 MNR524242:MNS524242 MDV524242:MDW524242 LTZ524242:LUA524242 LKD524242:LKE524242 LAH524242:LAI524242 KQL524242:KQM524242 KGP524242:KGQ524242 JWT524242:JWU524242 JMX524242:JMY524242 JDB524242:JDC524242 ITF524242:ITG524242 IJJ524242:IJK524242 HZN524242:HZO524242 HPR524242:HPS524242 HFV524242:HFW524242 GVZ524242:GWA524242 GMD524242:GME524242 GCH524242:GCI524242 FSL524242:FSM524242 FIP524242:FIQ524242 EYT524242:EYU524242 EOX524242:EOY524242 EFB524242:EFC524242 DVF524242:DVG524242 DLJ524242:DLK524242 DBN524242:DBO524242 CRR524242:CRS524242 CHV524242:CHW524242 BXZ524242:BYA524242 BOD524242:BOE524242 BEH524242:BEI524242 AUL524242:AUM524242 AKP524242:AKQ524242 AAT524242:AAU524242 QX524242:QY524242 HB524242:HC524242 WTN458706:WTO458706 WJR458706:WJS458706 VZV458706:VZW458706 VPZ458706:VQA458706 VGD458706:VGE458706 UWH458706:UWI458706 UML458706:UMM458706 UCP458706:UCQ458706 TST458706:TSU458706 TIX458706:TIY458706 SZB458706:SZC458706 SPF458706:SPG458706 SFJ458706:SFK458706 RVN458706:RVO458706 RLR458706:RLS458706 RBV458706:RBW458706 QRZ458706:QSA458706 QID458706:QIE458706 PYH458706:PYI458706 POL458706:POM458706 PEP458706:PEQ458706 OUT458706:OUU458706 OKX458706:OKY458706 OBB458706:OBC458706 NRF458706:NRG458706 NHJ458706:NHK458706 MXN458706:MXO458706 MNR458706:MNS458706 MDV458706:MDW458706 LTZ458706:LUA458706 LKD458706:LKE458706 LAH458706:LAI458706 KQL458706:KQM458706 KGP458706:KGQ458706 JWT458706:JWU458706 JMX458706:JMY458706 JDB458706:JDC458706 ITF458706:ITG458706 IJJ458706:IJK458706 HZN458706:HZO458706 HPR458706:HPS458706 HFV458706:HFW458706 GVZ458706:GWA458706 GMD458706:GME458706 GCH458706:GCI458706 FSL458706:FSM458706 FIP458706:FIQ458706 EYT458706:EYU458706 EOX458706:EOY458706 EFB458706:EFC458706 DVF458706:DVG458706 DLJ458706:DLK458706 DBN458706:DBO458706 CRR458706:CRS458706 CHV458706:CHW458706 BXZ458706:BYA458706 BOD458706:BOE458706 BEH458706:BEI458706 AUL458706:AUM458706 AKP458706:AKQ458706 AAT458706:AAU458706 QX458706:QY458706 HB458706:HC458706 WTN393170:WTO393170 WJR393170:WJS393170 VZV393170:VZW393170 VPZ393170:VQA393170 VGD393170:VGE393170 UWH393170:UWI393170 UML393170:UMM393170 UCP393170:UCQ393170 TST393170:TSU393170 TIX393170:TIY393170 SZB393170:SZC393170 SPF393170:SPG393170 SFJ393170:SFK393170 RVN393170:RVO393170 RLR393170:RLS393170 RBV393170:RBW393170 QRZ393170:QSA393170 QID393170:QIE393170 PYH393170:PYI393170 POL393170:POM393170 PEP393170:PEQ393170 OUT393170:OUU393170 OKX393170:OKY393170 OBB393170:OBC393170 NRF393170:NRG393170 NHJ393170:NHK393170 MXN393170:MXO393170 MNR393170:MNS393170 MDV393170:MDW393170 LTZ393170:LUA393170 LKD393170:LKE393170 LAH393170:LAI393170 KQL393170:KQM393170 KGP393170:KGQ393170 JWT393170:JWU393170 JMX393170:JMY393170 JDB393170:JDC393170 ITF393170:ITG393170 IJJ393170:IJK393170 HZN393170:HZO393170 HPR393170:HPS393170 HFV393170:HFW393170 GVZ393170:GWA393170 GMD393170:GME393170 GCH393170:GCI393170 FSL393170:FSM393170 FIP393170:FIQ393170 EYT393170:EYU393170 EOX393170:EOY393170 EFB393170:EFC393170 DVF393170:DVG393170 DLJ393170:DLK393170 DBN393170:DBO393170 CRR393170:CRS393170 CHV393170:CHW393170 BXZ393170:BYA393170 BOD393170:BOE393170 BEH393170:BEI393170 AUL393170:AUM393170 AKP393170:AKQ393170 AAT393170:AAU393170 QX393170:QY393170 HB393170:HC393170 WTN327634:WTO327634 WJR327634:WJS327634 VZV327634:VZW327634 VPZ327634:VQA327634 VGD327634:VGE327634 UWH327634:UWI327634 UML327634:UMM327634 UCP327634:UCQ327634 TST327634:TSU327634 TIX327634:TIY327634 SZB327634:SZC327634 SPF327634:SPG327634 SFJ327634:SFK327634 RVN327634:RVO327634 RLR327634:RLS327634 RBV327634:RBW327634 QRZ327634:QSA327634 QID327634:QIE327634 PYH327634:PYI327634 POL327634:POM327634 PEP327634:PEQ327634 OUT327634:OUU327634 OKX327634:OKY327634 OBB327634:OBC327634 NRF327634:NRG327634 NHJ327634:NHK327634 MXN327634:MXO327634 MNR327634:MNS327634 MDV327634:MDW327634 LTZ327634:LUA327634 LKD327634:LKE327634 LAH327634:LAI327634 KQL327634:KQM327634 KGP327634:KGQ327634 JWT327634:JWU327634 JMX327634:JMY327634 JDB327634:JDC327634 ITF327634:ITG327634 IJJ327634:IJK327634 HZN327634:HZO327634 HPR327634:HPS327634 HFV327634:HFW327634 GVZ327634:GWA327634 GMD327634:GME327634 GCH327634:GCI327634 FSL327634:FSM327634 FIP327634:FIQ327634 EYT327634:EYU327634 EOX327634:EOY327634 EFB327634:EFC327634 DVF327634:DVG327634 DLJ327634:DLK327634 DBN327634:DBO327634 CRR327634:CRS327634 CHV327634:CHW327634 BXZ327634:BYA327634 BOD327634:BOE327634 BEH327634:BEI327634 AUL327634:AUM327634 AKP327634:AKQ327634 AAT327634:AAU327634 QX327634:QY327634 HB327634:HC327634 WTN262098:WTO262098 WJR262098:WJS262098 VZV262098:VZW262098 VPZ262098:VQA262098 VGD262098:VGE262098 UWH262098:UWI262098 UML262098:UMM262098 UCP262098:UCQ262098 TST262098:TSU262098 TIX262098:TIY262098 SZB262098:SZC262098 SPF262098:SPG262098 SFJ262098:SFK262098 RVN262098:RVO262098 RLR262098:RLS262098 RBV262098:RBW262098 QRZ262098:QSA262098 QID262098:QIE262098 PYH262098:PYI262098 POL262098:POM262098 PEP262098:PEQ262098 OUT262098:OUU262098 OKX262098:OKY262098 OBB262098:OBC262098 NRF262098:NRG262098 NHJ262098:NHK262098 MXN262098:MXO262098 MNR262098:MNS262098 MDV262098:MDW262098 LTZ262098:LUA262098 LKD262098:LKE262098 LAH262098:LAI262098 KQL262098:KQM262098 KGP262098:KGQ262098 JWT262098:JWU262098 JMX262098:JMY262098 JDB262098:JDC262098 ITF262098:ITG262098 IJJ262098:IJK262098 HZN262098:HZO262098 HPR262098:HPS262098 HFV262098:HFW262098 GVZ262098:GWA262098 GMD262098:GME262098 GCH262098:GCI262098 FSL262098:FSM262098 FIP262098:FIQ262098 EYT262098:EYU262098 EOX262098:EOY262098 EFB262098:EFC262098 DVF262098:DVG262098 DLJ262098:DLK262098 DBN262098:DBO262098 CRR262098:CRS262098 CHV262098:CHW262098 BXZ262098:BYA262098 BOD262098:BOE262098 BEH262098:BEI262098 AUL262098:AUM262098 AKP262098:AKQ262098 AAT262098:AAU262098 QX262098:QY262098 HB262098:HC262098 WTN196562:WTO196562 WJR196562:WJS196562 VZV196562:VZW196562 VPZ196562:VQA196562 VGD196562:VGE196562 UWH196562:UWI196562 UML196562:UMM196562 UCP196562:UCQ196562 TST196562:TSU196562 TIX196562:TIY196562 SZB196562:SZC196562 SPF196562:SPG196562 SFJ196562:SFK196562 RVN196562:RVO196562 RLR196562:RLS196562 RBV196562:RBW196562 QRZ196562:QSA196562 QID196562:QIE196562 PYH196562:PYI196562 POL196562:POM196562 PEP196562:PEQ196562 OUT196562:OUU196562 OKX196562:OKY196562 OBB196562:OBC196562 NRF196562:NRG196562 NHJ196562:NHK196562 MXN196562:MXO196562 MNR196562:MNS196562 MDV196562:MDW196562 LTZ196562:LUA196562 LKD196562:LKE196562 LAH196562:LAI196562 KQL196562:KQM196562 KGP196562:KGQ196562 JWT196562:JWU196562 JMX196562:JMY196562 JDB196562:JDC196562 ITF196562:ITG196562 IJJ196562:IJK196562 HZN196562:HZO196562 HPR196562:HPS196562 HFV196562:HFW196562 GVZ196562:GWA196562 GMD196562:GME196562 GCH196562:GCI196562 FSL196562:FSM196562 FIP196562:FIQ196562 EYT196562:EYU196562 EOX196562:EOY196562 EFB196562:EFC196562 DVF196562:DVG196562 DLJ196562:DLK196562 DBN196562:DBO196562 CRR196562:CRS196562 CHV196562:CHW196562 BXZ196562:BYA196562 BOD196562:BOE196562 BEH196562:BEI196562 AUL196562:AUM196562 AKP196562:AKQ196562 AAT196562:AAU196562 QX196562:QY196562 HB196562:HC196562 WTN131026:WTO131026 WJR131026:WJS131026 VZV131026:VZW131026 VPZ131026:VQA131026 VGD131026:VGE131026 UWH131026:UWI131026 UML131026:UMM131026 UCP131026:UCQ131026 TST131026:TSU131026 TIX131026:TIY131026 SZB131026:SZC131026 SPF131026:SPG131026 SFJ131026:SFK131026 RVN131026:RVO131026 RLR131026:RLS131026 RBV131026:RBW131026 QRZ131026:QSA131026 QID131026:QIE131026 PYH131026:PYI131026 POL131026:POM131026 PEP131026:PEQ131026 OUT131026:OUU131026 OKX131026:OKY131026 OBB131026:OBC131026 NRF131026:NRG131026 NHJ131026:NHK131026 MXN131026:MXO131026 MNR131026:MNS131026 MDV131026:MDW131026 LTZ131026:LUA131026 LKD131026:LKE131026 LAH131026:LAI131026 KQL131026:KQM131026 KGP131026:KGQ131026 JWT131026:JWU131026 JMX131026:JMY131026 JDB131026:JDC131026 ITF131026:ITG131026 IJJ131026:IJK131026 HZN131026:HZO131026 HPR131026:HPS131026 HFV131026:HFW131026 GVZ131026:GWA131026 GMD131026:GME131026 GCH131026:GCI131026 FSL131026:FSM131026 FIP131026:FIQ131026 EYT131026:EYU131026 EOX131026:EOY131026 EFB131026:EFC131026 DVF131026:DVG131026 DLJ131026:DLK131026 DBN131026:DBO131026 CRR131026:CRS131026 CHV131026:CHW131026 BXZ131026:BYA131026 BOD131026:BOE131026 BEH131026:BEI131026 AUL131026:AUM131026 AKP131026:AKQ131026 AAT131026:AAU131026 QX131026:QY131026 HB131026:HC131026 WTN65490:WTO65490 WJR65490:WJS65490 VZV65490:VZW65490 VPZ65490:VQA65490 VGD65490:VGE65490 UWH65490:UWI65490 UML65490:UMM65490 UCP65490:UCQ65490 TST65490:TSU65490 TIX65490:TIY65490 SZB65490:SZC65490 SPF65490:SPG65490 SFJ65490:SFK65490 RVN65490:RVO65490 RLR65490:RLS65490 RBV65490:RBW65490 QRZ65490:QSA65490 QID65490:QIE65490 PYH65490:PYI65490 POL65490:POM65490 PEP65490:PEQ65490 OUT65490:OUU65490 OKX65490:OKY65490 OBB65490:OBC65490 NRF65490:NRG65490 NHJ65490:NHK65490 MXN65490:MXO65490 MNR65490:MNS65490 MDV65490:MDW65490 LTZ65490:LUA65490 LKD65490:LKE65490 LAH65490:LAI65490 KQL65490:KQM65490 KGP65490:KGQ65490 JWT65490:JWU65490 JMX65490:JMY65490 JDB65490:JDC65490 ITF65490:ITG65490 IJJ65490:IJK65490 HZN65490:HZO65490 HPR65490:HPS65490 HFV65490:HFW65490 GVZ65490:GWA65490 GMD65490:GME65490 GCH65490:GCI65490 FSL65490:FSM65490 FIP65490:FIQ65490 EYT65490:EYU65490 EOX65490:EOY65490 EFB65490:EFC65490 DVF65490:DVG65490 DLJ65490:DLK65490 DBN65490:DBO65490 CRR65490:CRS65490 CHV65490:CHW65490 BXZ65490:BYA65490 BOD65490:BOE65490 BEH65490:BEI65490 AUL65490:AUM65490 AKP65490:AKQ65490 AAT65490:AAU65490 QX65490:QY65490 HB65490:HC65490 WTN11:WTO11 WJR11:WJS11 VZV11:VZW11 VPZ11:VQA11 VGD11:VGE11 UWH11:UWI11 UML11:UMM11 UCP11:UCQ11 TST11:TSU11 TIX11:TIY11 SZB11:SZC11 SPF11:SPG11 SFJ11:SFK11 RVN11:RVO11 RLR11:RLS11 RBV11:RBW11 QRZ11:QSA11 QID11:QIE11 PYH11:PYI11 POL11:POM11 PEP11:PEQ11 OUT11:OUU11 OKX11:OKY11 OBB11:OBC11 NRF11:NRG11 NHJ11:NHK11 MXN11:MXO11 MNR11:MNS11 MDV11:MDW11 LTZ11:LUA11 LKD11:LKE11 LAH11:LAI11 KQL11:KQM11 KGP11:KGQ11 JWT11:JWU11 JMX11:JMY11 JDB11:JDC11 ITF11:ITG11 IJJ11:IJK11 HZN11:HZO11 HPR11:HPS11 HFV11:HFW11 GVZ11:GWA11 GMD11:GME11 GCH11:GCI11 FSL11:FSM11 FIP11:FIQ11 EYT11:EYU11 EOX11:EOY11 EFB11:EFC11 DVF11:DVG11 DLJ11:DLK11 DBN11:DBO11 CRR11:CRS11 CHV11:CHW11 BXZ11:BYA11 BOD11:BOE11 BEH11:BEI11 AUL11:AUM11 AKP11:AKQ11 AAT11:AAU11 QX11:QY11 HB11:HC11 WTS983018:WTT983018 WJW983018:WJX983018 WAA983018:WAB983018 VQE983018:VQF983018 VGI983018:VGJ983018 UWM983018:UWN983018 UMQ983018:UMR983018 UCU983018:UCV983018 TSY983018:TSZ983018 TJC983018:TJD983018 SZG983018:SZH983018 SPK983018:SPL983018 SFO983018:SFP983018 RVS983018:RVT983018 RLW983018:RLX983018 RCA983018:RCB983018 QSE983018:QSF983018 QII983018:QIJ983018 PYM983018:PYN983018 POQ983018:POR983018 PEU983018:PEV983018 OUY983018:OUZ983018 OLC983018:OLD983018 OBG983018:OBH983018 NRK983018:NRL983018 NHO983018:NHP983018 MXS983018:MXT983018 MNW983018:MNX983018 MEA983018:MEB983018 LUE983018:LUF983018 LKI983018:LKJ983018 LAM983018:LAN983018 KQQ983018:KQR983018 KGU983018:KGV983018 JWY983018:JWZ983018 JNC983018:JND983018 JDG983018:JDH983018 ITK983018:ITL983018 IJO983018:IJP983018 HZS983018:HZT983018 HPW983018:HPX983018 HGA983018:HGB983018 GWE983018:GWF983018 GMI983018:GMJ983018 GCM983018:GCN983018 FSQ983018:FSR983018 FIU983018:FIV983018 EYY983018:EYZ983018 EPC983018:EPD983018 EFG983018:EFH983018 DVK983018:DVL983018 DLO983018:DLP983018 DBS983018:DBT983018 CRW983018:CRX983018 CIA983018:CIB983018 BYE983018:BYF983018 BOI983018:BOJ983018 BEM983018:BEN983018 AUQ983018:AUR983018 AKU983018:AKV983018 AAY983018:AAZ983018 RC983018:RD983018 HG983018:HH983018 WTS917482:WTT917482 WJW917482:WJX917482 WAA917482:WAB917482 VQE917482:VQF917482 VGI917482:VGJ917482 UWM917482:UWN917482 UMQ917482:UMR917482 UCU917482:UCV917482 TSY917482:TSZ917482 TJC917482:TJD917482 SZG917482:SZH917482 SPK917482:SPL917482 SFO917482:SFP917482 RVS917482:RVT917482 RLW917482:RLX917482 RCA917482:RCB917482 QSE917482:QSF917482 QII917482:QIJ917482 PYM917482:PYN917482 POQ917482:POR917482 PEU917482:PEV917482 OUY917482:OUZ917482 OLC917482:OLD917482 OBG917482:OBH917482 NRK917482:NRL917482 NHO917482:NHP917482 MXS917482:MXT917482 MNW917482:MNX917482 MEA917482:MEB917482 LUE917482:LUF917482 LKI917482:LKJ917482 LAM917482:LAN917482 KQQ917482:KQR917482 KGU917482:KGV917482 JWY917482:JWZ917482 JNC917482:JND917482 JDG917482:JDH917482 ITK917482:ITL917482 IJO917482:IJP917482 HZS917482:HZT917482 HPW917482:HPX917482 HGA917482:HGB917482 GWE917482:GWF917482 GMI917482:GMJ917482 GCM917482:GCN917482 FSQ917482:FSR917482 FIU917482:FIV917482 EYY917482:EYZ917482 EPC917482:EPD917482 EFG917482:EFH917482 DVK917482:DVL917482 DLO917482:DLP917482 DBS917482:DBT917482 CRW917482:CRX917482 CIA917482:CIB917482 BYE917482:BYF917482 BOI917482:BOJ917482 BEM917482:BEN917482 AUQ917482:AUR917482 AKU917482:AKV917482 AAY917482:AAZ917482 RC917482:RD917482 HG917482:HH917482 WTS851946:WTT851946 WJW851946:WJX851946 WAA851946:WAB851946 VQE851946:VQF851946 VGI851946:VGJ851946 UWM851946:UWN851946 UMQ851946:UMR851946 UCU851946:UCV851946 TSY851946:TSZ851946 TJC851946:TJD851946 SZG851946:SZH851946 SPK851946:SPL851946 SFO851946:SFP851946 RVS851946:RVT851946 RLW851946:RLX851946 RCA851946:RCB851946 QSE851946:QSF851946 QII851946:QIJ851946 PYM851946:PYN851946 POQ851946:POR851946 PEU851946:PEV851946 OUY851946:OUZ851946 OLC851946:OLD851946 OBG851946:OBH851946 NRK851946:NRL851946 NHO851946:NHP851946 MXS851946:MXT851946 MNW851946:MNX851946 MEA851946:MEB851946 LUE851946:LUF851946 LKI851946:LKJ851946 LAM851946:LAN851946 KQQ851946:KQR851946 KGU851946:KGV851946 JWY851946:JWZ851946 JNC851946:JND851946 JDG851946:JDH851946 ITK851946:ITL851946 IJO851946:IJP851946 HZS851946:HZT851946 HPW851946:HPX851946 HGA851946:HGB851946 GWE851946:GWF851946 GMI851946:GMJ851946 GCM851946:GCN851946 FSQ851946:FSR851946 FIU851946:FIV851946 EYY851946:EYZ851946 EPC851946:EPD851946 EFG851946:EFH851946 DVK851946:DVL851946 DLO851946:DLP851946 DBS851946:DBT851946 CRW851946:CRX851946 CIA851946:CIB851946 BYE851946:BYF851946 BOI851946:BOJ851946 BEM851946:BEN851946 AUQ851946:AUR851946 AKU851946:AKV851946 AAY851946:AAZ851946 RC851946:RD851946 HG851946:HH851946 WTS786410:WTT786410 WJW786410:WJX786410 WAA786410:WAB786410 VQE786410:VQF786410 VGI786410:VGJ786410 UWM786410:UWN786410 UMQ786410:UMR786410 UCU786410:UCV786410 TSY786410:TSZ786410 TJC786410:TJD786410 SZG786410:SZH786410 SPK786410:SPL786410 SFO786410:SFP786410 RVS786410:RVT786410 RLW786410:RLX786410 RCA786410:RCB786410 QSE786410:QSF786410 QII786410:QIJ786410 PYM786410:PYN786410 POQ786410:POR786410 PEU786410:PEV786410 OUY786410:OUZ786410 OLC786410:OLD786410 OBG786410:OBH786410 NRK786410:NRL786410 NHO786410:NHP786410 MXS786410:MXT786410 MNW786410:MNX786410 MEA786410:MEB786410 LUE786410:LUF786410 LKI786410:LKJ786410 LAM786410:LAN786410 KQQ786410:KQR786410 KGU786410:KGV786410 JWY786410:JWZ786410 JNC786410:JND786410 JDG786410:JDH786410 ITK786410:ITL786410 IJO786410:IJP786410 HZS786410:HZT786410 HPW786410:HPX786410 HGA786410:HGB786410 GWE786410:GWF786410 GMI786410:GMJ786410 GCM786410:GCN786410 FSQ786410:FSR786410 FIU786410:FIV786410 EYY786410:EYZ786410 EPC786410:EPD786410 EFG786410:EFH786410 DVK786410:DVL786410 DLO786410:DLP786410 DBS786410:DBT786410 CRW786410:CRX786410 CIA786410:CIB786410 BYE786410:BYF786410 BOI786410:BOJ786410 BEM786410:BEN786410 AUQ786410:AUR786410 AKU786410:AKV786410 AAY786410:AAZ786410 RC786410:RD786410 HG786410:HH786410 WTS720874:WTT720874 WJW720874:WJX720874 WAA720874:WAB720874 VQE720874:VQF720874 VGI720874:VGJ720874 UWM720874:UWN720874 UMQ720874:UMR720874 UCU720874:UCV720874 TSY720874:TSZ720874 TJC720874:TJD720874 SZG720874:SZH720874 SPK720874:SPL720874 SFO720874:SFP720874 RVS720874:RVT720874 RLW720874:RLX720874 RCA720874:RCB720874 QSE720874:QSF720874 QII720874:QIJ720874 PYM720874:PYN720874 POQ720874:POR720874 PEU720874:PEV720874 OUY720874:OUZ720874 OLC720874:OLD720874 OBG720874:OBH720874 NRK720874:NRL720874 NHO720874:NHP720874 MXS720874:MXT720874 MNW720874:MNX720874 MEA720874:MEB720874 LUE720874:LUF720874 LKI720874:LKJ720874 LAM720874:LAN720874 KQQ720874:KQR720874 KGU720874:KGV720874 JWY720874:JWZ720874 JNC720874:JND720874 JDG720874:JDH720874 ITK720874:ITL720874 IJO720874:IJP720874 HZS720874:HZT720874 HPW720874:HPX720874 HGA720874:HGB720874 GWE720874:GWF720874 GMI720874:GMJ720874 GCM720874:GCN720874 FSQ720874:FSR720874 FIU720874:FIV720874 EYY720874:EYZ720874 EPC720874:EPD720874 EFG720874:EFH720874 DVK720874:DVL720874 DLO720874:DLP720874 DBS720874:DBT720874 CRW720874:CRX720874 CIA720874:CIB720874 BYE720874:BYF720874 BOI720874:BOJ720874 BEM720874:BEN720874 AUQ720874:AUR720874 AKU720874:AKV720874 AAY720874:AAZ720874 RC720874:RD720874 HG720874:HH720874 WTS655338:WTT655338 WJW655338:WJX655338 WAA655338:WAB655338 VQE655338:VQF655338 VGI655338:VGJ655338 UWM655338:UWN655338 UMQ655338:UMR655338 UCU655338:UCV655338 TSY655338:TSZ655338 TJC655338:TJD655338 SZG655338:SZH655338 SPK655338:SPL655338 SFO655338:SFP655338 RVS655338:RVT655338 RLW655338:RLX655338 RCA655338:RCB655338 QSE655338:QSF655338 QII655338:QIJ655338 PYM655338:PYN655338 POQ655338:POR655338 PEU655338:PEV655338 OUY655338:OUZ655338 OLC655338:OLD655338 OBG655338:OBH655338 NRK655338:NRL655338 NHO655338:NHP655338 MXS655338:MXT655338 MNW655338:MNX655338 MEA655338:MEB655338 LUE655338:LUF655338 LKI655338:LKJ655338 LAM655338:LAN655338 KQQ655338:KQR655338 KGU655338:KGV655338 JWY655338:JWZ655338 JNC655338:JND655338 JDG655338:JDH655338 ITK655338:ITL655338 IJO655338:IJP655338 HZS655338:HZT655338 HPW655338:HPX655338 HGA655338:HGB655338 GWE655338:GWF655338 GMI655338:GMJ655338 GCM655338:GCN655338 FSQ655338:FSR655338 FIU655338:FIV655338 EYY655338:EYZ655338 EPC655338:EPD655338 EFG655338:EFH655338 DVK655338:DVL655338 DLO655338:DLP655338 DBS655338:DBT655338 CRW655338:CRX655338 CIA655338:CIB655338 BYE655338:BYF655338 BOI655338:BOJ655338 BEM655338:BEN655338 AUQ655338:AUR655338 AKU655338:AKV655338 AAY655338:AAZ655338 RC655338:RD655338 HG655338:HH655338 WTS589802:WTT589802 WJW589802:WJX589802 WAA589802:WAB589802 VQE589802:VQF589802 VGI589802:VGJ589802 UWM589802:UWN589802 UMQ589802:UMR589802 UCU589802:UCV589802 TSY589802:TSZ589802 TJC589802:TJD589802 SZG589802:SZH589802 SPK589802:SPL589802 SFO589802:SFP589802 RVS589802:RVT589802 RLW589802:RLX589802 RCA589802:RCB589802 QSE589802:QSF589802 QII589802:QIJ589802 PYM589802:PYN589802 POQ589802:POR589802 PEU589802:PEV589802 OUY589802:OUZ589802 OLC589802:OLD589802 OBG589802:OBH589802 NRK589802:NRL589802 NHO589802:NHP589802 MXS589802:MXT589802 MNW589802:MNX589802 MEA589802:MEB589802 LUE589802:LUF589802 LKI589802:LKJ589802 LAM589802:LAN589802 KQQ589802:KQR589802 KGU589802:KGV589802 JWY589802:JWZ589802 JNC589802:JND589802 JDG589802:JDH589802 ITK589802:ITL589802 IJO589802:IJP589802 HZS589802:HZT589802 HPW589802:HPX589802 HGA589802:HGB589802 GWE589802:GWF589802 GMI589802:GMJ589802 GCM589802:GCN589802 FSQ589802:FSR589802 FIU589802:FIV589802 EYY589802:EYZ589802 EPC589802:EPD589802 EFG589802:EFH589802 DVK589802:DVL589802 DLO589802:DLP589802 DBS589802:DBT589802 CRW589802:CRX589802 CIA589802:CIB589802 BYE589802:BYF589802 BOI589802:BOJ589802 BEM589802:BEN589802 AUQ589802:AUR589802 AKU589802:AKV589802 AAY589802:AAZ589802 RC589802:RD589802 HG589802:HH589802 WTS524266:WTT524266 WJW524266:WJX524266 WAA524266:WAB524266 VQE524266:VQF524266 VGI524266:VGJ524266 UWM524266:UWN524266 UMQ524266:UMR524266 UCU524266:UCV524266 TSY524266:TSZ524266 TJC524266:TJD524266 SZG524266:SZH524266 SPK524266:SPL524266 SFO524266:SFP524266 RVS524266:RVT524266 RLW524266:RLX524266 RCA524266:RCB524266 QSE524266:QSF524266 QII524266:QIJ524266 PYM524266:PYN524266 POQ524266:POR524266 PEU524266:PEV524266 OUY524266:OUZ524266 OLC524266:OLD524266 OBG524266:OBH524266 NRK524266:NRL524266 NHO524266:NHP524266 MXS524266:MXT524266 MNW524266:MNX524266 MEA524266:MEB524266 LUE524266:LUF524266 LKI524266:LKJ524266 LAM524266:LAN524266 KQQ524266:KQR524266 KGU524266:KGV524266 JWY524266:JWZ524266 JNC524266:JND524266 JDG524266:JDH524266 ITK524266:ITL524266 IJO524266:IJP524266 HZS524266:HZT524266 HPW524266:HPX524266 HGA524266:HGB524266 GWE524266:GWF524266 GMI524266:GMJ524266 GCM524266:GCN524266 FSQ524266:FSR524266 FIU524266:FIV524266 EYY524266:EYZ524266 EPC524266:EPD524266 EFG524266:EFH524266 DVK524266:DVL524266 DLO524266:DLP524266 DBS524266:DBT524266 CRW524266:CRX524266 CIA524266:CIB524266 BYE524266:BYF524266 BOI524266:BOJ524266 BEM524266:BEN524266 AUQ524266:AUR524266 AKU524266:AKV524266 AAY524266:AAZ524266 RC524266:RD524266 HG524266:HH524266 WTS458730:WTT458730 WJW458730:WJX458730 WAA458730:WAB458730 VQE458730:VQF458730 VGI458730:VGJ458730 UWM458730:UWN458730 UMQ458730:UMR458730 UCU458730:UCV458730 TSY458730:TSZ458730 TJC458730:TJD458730 SZG458730:SZH458730 SPK458730:SPL458730 SFO458730:SFP458730 RVS458730:RVT458730 RLW458730:RLX458730 RCA458730:RCB458730 QSE458730:QSF458730 QII458730:QIJ458730 PYM458730:PYN458730 POQ458730:POR458730 PEU458730:PEV458730 OUY458730:OUZ458730 OLC458730:OLD458730 OBG458730:OBH458730 NRK458730:NRL458730 NHO458730:NHP458730 MXS458730:MXT458730 MNW458730:MNX458730 MEA458730:MEB458730 LUE458730:LUF458730 LKI458730:LKJ458730 LAM458730:LAN458730 KQQ458730:KQR458730 KGU458730:KGV458730 JWY458730:JWZ458730 JNC458730:JND458730 JDG458730:JDH458730 ITK458730:ITL458730 IJO458730:IJP458730 HZS458730:HZT458730 HPW458730:HPX458730 HGA458730:HGB458730 GWE458730:GWF458730 GMI458730:GMJ458730 GCM458730:GCN458730 FSQ458730:FSR458730 FIU458730:FIV458730 EYY458730:EYZ458730 EPC458730:EPD458730 EFG458730:EFH458730 DVK458730:DVL458730 DLO458730:DLP458730 DBS458730:DBT458730 CRW458730:CRX458730 CIA458730:CIB458730 BYE458730:BYF458730 BOI458730:BOJ458730 BEM458730:BEN458730 AUQ458730:AUR458730 AKU458730:AKV458730 AAY458730:AAZ458730 RC458730:RD458730 HG458730:HH458730 WTS393194:WTT393194 WJW393194:WJX393194 WAA393194:WAB393194 VQE393194:VQF393194 VGI393194:VGJ393194 UWM393194:UWN393194 UMQ393194:UMR393194 UCU393194:UCV393194 TSY393194:TSZ393194 TJC393194:TJD393194 SZG393194:SZH393194 SPK393194:SPL393194 SFO393194:SFP393194 RVS393194:RVT393194 RLW393194:RLX393194 RCA393194:RCB393194 QSE393194:QSF393194 QII393194:QIJ393194 PYM393194:PYN393194 POQ393194:POR393194 PEU393194:PEV393194 OUY393194:OUZ393194 OLC393194:OLD393194 OBG393194:OBH393194 NRK393194:NRL393194 NHO393194:NHP393194 MXS393194:MXT393194 MNW393194:MNX393194 MEA393194:MEB393194 LUE393194:LUF393194 LKI393194:LKJ393194 LAM393194:LAN393194 KQQ393194:KQR393194 KGU393194:KGV393194 JWY393194:JWZ393194 JNC393194:JND393194 JDG393194:JDH393194 ITK393194:ITL393194 IJO393194:IJP393194 HZS393194:HZT393194 HPW393194:HPX393194 HGA393194:HGB393194 GWE393194:GWF393194 GMI393194:GMJ393194 GCM393194:GCN393194 FSQ393194:FSR393194 FIU393194:FIV393194 EYY393194:EYZ393194 EPC393194:EPD393194 EFG393194:EFH393194 DVK393194:DVL393194 DLO393194:DLP393194 DBS393194:DBT393194 CRW393194:CRX393194 CIA393194:CIB393194 BYE393194:BYF393194 BOI393194:BOJ393194 BEM393194:BEN393194 AUQ393194:AUR393194 AKU393194:AKV393194 AAY393194:AAZ393194 RC393194:RD393194 HG393194:HH393194 WTS327658:WTT327658 WJW327658:WJX327658 WAA327658:WAB327658 VQE327658:VQF327658 VGI327658:VGJ327658 UWM327658:UWN327658 UMQ327658:UMR327658 UCU327658:UCV327658 TSY327658:TSZ327658 TJC327658:TJD327658 SZG327658:SZH327658 SPK327658:SPL327658 SFO327658:SFP327658 RVS327658:RVT327658 RLW327658:RLX327658 RCA327658:RCB327658 QSE327658:QSF327658 QII327658:QIJ327658 PYM327658:PYN327658 POQ327658:POR327658 PEU327658:PEV327658 OUY327658:OUZ327658 OLC327658:OLD327658 OBG327658:OBH327658 NRK327658:NRL327658 NHO327658:NHP327658 MXS327658:MXT327658 MNW327658:MNX327658 MEA327658:MEB327658 LUE327658:LUF327658 LKI327658:LKJ327658 LAM327658:LAN327658 KQQ327658:KQR327658 KGU327658:KGV327658 JWY327658:JWZ327658 JNC327658:JND327658 JDG327658:JDH327658 ITK327658:ITL327658 IJO327658:IJP327658 HZS327658:HZT327658 HPW327658:HPX327658 HGA327658:HGB327658 GWE327658:GWF327658 GMI327658:GMJ327658 GCM327658:GCN327658 FSQ327658:FSR327658 FIU327658:FIV327658 EYY327658:EYZ327658 EPC327658:EPD327658 EFG327658:EFH327658 DVK327658:DVL327658 DLO327658:DLP327658 DBS327658:DBT327658 CRW327658:CRX327658 CIA327658:CIB327658 BYE327658:BYF327658 BOI327658:BOJ327658 BEM327658:BEN327658 AUQ327658:AUR327658 AKU327658:AKV327658 AAY327658:AAZ327658 RC327658:RD327658 HG327658:HH327658 WTS262122:WTT262122 WJW262122:WJX262122 WAA262122:WAB262122 VQE262122:VQF262122 VGI262122:VGJ262122 UWM262122:UWN262122 UMQ262122:UMR262122 UCU262122:UCV262122 TSY262122:TSZ262122 TJC262122:TJD262122 SZG262122:SZH262122 SPK262122:SPL262122 SFO262122:SFP262122 RVS262122:RVT262122 RLW262122:RLX262122 RCA262122:RCB262122 QSE262122:QSF262122 QII262122:QIJ262122 PYM262122:PYN262122 POQ262122:POR262122 PEU262122:PEV262122 OUY262122:OUZ262122 OLC262122:OLD262122 OBG262122:OBH262122 NRK262122:NRL262122 NHO262122:NHP262122 MXS262122:MXT262122 MNW262122:MNX262122 MEA262122:MEB262122 LUE262122:LUF262122 LKI262122:LKJ262122 LAM262122:LAN262122 KQQ262122:KQR262122 KGU262122:KGV262122 JWY262122:JWZ262122 JNC262122:JND262122 JDG262122:JDH262122 ITK262122:ITL262122 IJO262122:IJP262122 HZS262122:HZT262122 HPW262122:HPX262122 HGA262122:HGB262122 GWE262122:GWF262122 GMI262122:GMJ262122 GCM262122:GCN262122 FSQ262122:FSR262122 FIU262122:FIV262122 EYY262122:EYZ262122 EPC262122:EPD262122 EFG262122:EFH262122 DVK262122:DVL262122 DLO262122:DLP262122 DBS262122:DBT262122 CRW262122:CRX262122 CIA262122:CIB262122 BYE262122:BYF262122 BOI262122:BOJ262122 BEM262122:BEN262122 AUQ262122:AUR262122 AKU262122:AKV262122 AAY262122:AAZ262122 RC262122:RD262122 HG262122:HH262122 WTS196586:WTT196586 WJW196586:WJX196586 WAA196586:WAB196586 VQE196586:VQF196586 VGI196586:VGJ196586 UWM196586:UWN196586 UMQ196586:UMR196586 UCU196586:UCV196586 TSY196586:TSZ196586 TJC196586:TJD196586 SZG196586:SZH196586 SPK196586:SPL196586 SFO196586:SFP196586 RVS196586:RVT196586 RLW196586:RLX196586 RCA196586:RCB196586 QSE196586:QSF196586 QII196586:QIJ196586 PYM196586:PYN196586 POQ196586:POR196586 PEU196586:PEV196586 OUY196586:OUZ196586 OLC196586:OLD196586 OBG196586:OBH196586 NRK196586:NRL196586 NHO196586:NHP196586 MXS196586:MXT196586 MNW196586:MNX196586 MEA196586:MEB196586 LUE196586:LUF196586 LKI196586:LKJ196586 LAM196586:LAN196586 KQQ196586:KQR196586 KGU196586:KGV196586 JWY196586:JWZ196586 JNC196586:JND196586 JDG196586:JDH196586 ITK196586:ITL196586 IJO196586:IJP196586 HZS196586:HZT196586 HPW196586:HPX196586 HGA196586:HGB196586 GWE196586:GWF196586 GMI196586:GMJ196586 GCM196586:GCN196586 FSQ196586:FSR196586 FIU196586:FIV196586 EYY196586:EYZ196586 EPC196586:EPD196586 EFG196586:EFH196586 DVK196586:DVL196586 DLO196586:DLP196586 DBS196586:DBT196586 CRW196586:CRX196586 CIA196586:CIB196586 BYE196586:BYF196586 BOI196586:BOJ196586 BEM196586:BEN196586 AUQ196586:AUR196586 AKU196586:AKV196586 AAY196586:AAZ196586 RC196586:RD196586 HG196586:HH196586 WTS131050:WTT131050 WJW131050:WJX131050 WAA131050:WAB131050 VQE131050:VQF131050 VGI131050:VGJ131050 UWM131050:UWN131050 UMQ131050:UMR131050 UCU131050:UCV131050 TSY131050:TSZ131050 TJC131050:TJD131050 SZG131050:SZH131050 SPK131050:SPL131050 SFO131050:SFP131050 RVS131050:RVT131050 RLW131050:RLX131050 RCA131050:RCB131050 QSE131050:QSF131050 QII131050:QIJ131050 PYM131050:PYN131050 POQ131050:POR131050 PEU131050:PEV131050 OUY131050:OUZ131050 OLC131050:OLD131050 OBG131050:OBH131050 NRK131050:NRL131050 NHO131050:NHP131050 MXS131050:MXT131050 MNW131050:MNX131050 MEA131050:MEB131050 LUE131050:LUF131050 LKI131050:LKJ131050 LAM131050:LAN131050 KQQ131050:KQR131050 KGU131050:KGV131050 JWY131050:JWZ131050 JNC131050:JND131050 JDG131050:JDH131050 ITK131050:ITL131050 IJO131050:IJP131050 HZS131050:HZT131050 HPW131050:HPX131050 HGA131050:HGB131050 GWE131050:GWF131050 GMI131050:GMJ131050 GCM131050:GCN131050 FSQ131050:FSR131050 FIU131050:FIV131050 EYY131050:EYZ131050 EPC131050:EPD131050 EFG131050:EFH131050 DVK131050:DVL131050 DLO131050:DLP131050 DBS131050:DBT131050 CRW131050:CRX131050 CIA131050:CIB131050 BYE131050:BYF131050 BOI131050:BOJ131050 BEM131050:BEN131050 AUQ131050:AUR131050 AKU131050:AKV131050 AAY131050:AAZ131050 RC131050:RD131050 HG131050:HH131050 WTS65514:WTT65514 WJW65514:WJX65514 WAA65514:WAB65514 VQE65514:VQF65514 VGI65514:VGJ65514 UWM65514:UWN65514 UMQ65514:UMR65514 UCU65514:UCV65514 TSY65514:TSZ65514 TJC65514:TJD65514 SZG65514:SZH65514 SPK65514:SPL65514 SFO65514:SFP65514 RVS65514:RVT65514 RLW65514:RLX65514 RCA65514:RCB65514 QSE65514:QSF65514 QII65514:QIJ65514 PYM65514:PYN65514 POQ65514:POR65514 PEU65514:PEV65514 OUY65514:OUZ65514 OLC65514:OLD65514 OBG65514:OBH65514 NRK65514:NRL65514 NHO65514:NHP65514 MXS65514:MXT65514 MNW65514:MNX65514 MEA65514:MEB65514 LUE65514:LUF65514 LKI65514:LKJ65514 LAM65514:LAN65514 KQQ65514:KQR65514 KGU65514:KGV65514 JWY65514:JWZ65514 JNC65514:JND65514 JDG65514:JDH65514 ITK65514:ITL65514 IJO65514:IJP65514 HZS65514:HZT65514 HPW65514:HPX65514 HGA65514:HGB65514 GWE65514:GWF65514 GMI65514:GMJ65514 GCM65514:GCN65514 FSQ65514:FSR65514 FIU65514:FIV65514 EYY65514:EYZ65514 EPC65514:EPD65514 EFG65514:EFH65514 DVK65514:DVL65514 DLO65514:DLP65514 DBS65514:DBT65514 CRW65514:CRX65514 CIA65514:CIB65514 BYE65514:BYF65514 BOI65514:BOJ65514 BEM65514:BEN65514 AUQ65514:AUR65514 AKU65514:AKV65514 AAY65514:AAZ65514 RC65514:RD65514 HG65514:HH65514 WTS983020:WTT983027 WJW983020:WJX983027 WAA983020:WAB983027 VQE983020:VQF983027 VGI983020:VGJ983027 UWM983020:UWN983027 UMQ983020:UMR983027 UCU983020:UCV983027 TSY983020:TSZ983027 TJC983020:TJD983027 SZG983020:SZH983027 SPK983020:SPL983027 SFO983020:SFP983027 RVS983020:RVT983027 RLW983020:RLX983027 RCA983020:RCB983027 QSE983020:QSF983027 QII983020:QIJ983027 PYM983020:PYN983027 POQ983020:POR983027 PEU983020:PEV983027 OUY983020:OUZ983027 OLC983020:OLD983027 OBG983020:OBH983027 NRK983020:NRL983027 NHO983020:NHP983027 MXS983020:MXT983027 MNW983020:MNX983027 MEA983020:MEB983027 LUE983020:LUF983027 LKI983020:LKJ983027 LAM983020:LAN983027 KQQ983020:KQR983027 KGU983020:KGV983027 JWY983020:JWZ983027 JNC983020:JND983027 JDG983020:JDH983027 ITK983020:ITL983027 IJO983020:IJP983027 HZS983020:HZT983027 HPW983020:HPX983027 HGA983020:HGB983027 GWE983020:GWF983027 GMI983020:GMJ983027 GCM983020:GCN983027 FSQ983020:FSR983027 FIU983020:FIV983027 EYY983020:EYZ983027 EPC983020:EPD983027 EFG983020:EFH983027 DVK983020:DVL983027 DLO983020:DLP983027 DBS983020:DBT983027 CRW983020:CRX983027 CIA983020:CIB983027 BYE983020:BYF983027 BOI983020:BOJ983027 BEM983020:BEN983027 AUQ983020:AUR983027 AKU983020:AKV983027 AAY983020:AAZ983027 RC983020:RD983027 HG983020:HH983027 WTS917484:WTT917491 WJW917484:WJX917491 WAA917484:WAB917491 VQE917484:VQF917491 VGI917484:VGJ917491 UWM917484:UWN917491 UMQ917484:UMR917491 UCU917484:UCV917491 TSY917484:TSZ917491 TJC917484:TJD917491 SZG917484:SZH917491 SPK917484:SPL917491 SFO917484:SFP917491 RVS917484:RVT917491 RLW917484:RLX917491 RCA917484:RCB917491 QSE917484:QSF917491 QII917484:QIJ917491 PYM917484:PYN917491 POQ917484:POR917491 PEU917484:PEV917491 OUY917484:OUZ917491 OLC917484:OLD917491 OBG917484:OBH917491 NRK917484:NRL917491 NHO917484:NHP917491 MXS917484:MXT917491 MNW917484:MNX917491 MEA917484:MEB917491 LUE917484:LUF917491 LKI917484:LKJ917491 LAM917484:LAN917491 KQQ917484:KQR917491 KGU917484:KGV917491 JWY917484:JWZ917491 JNC917484:JND917491 JDG917484:JDH917491 ITK917484:ITL917491 IJO917484:IJP917491 HZS917484:HZT917491 HPW917484:HPX917491 HGA917484:HGB917491 GWE917484:GWF917491 GMI917484:GMJ917491 GCM917484:GCN917491 FSQ917484:FSR917491 FIU917484:FIV917491 EYY917484:EYZ917491 EPC917484:EPD917491 EFG917484:EFH917491 DVK917484:DVL917491 DLO917484:DLP917491 DBS917484:DBT917491 CRW917484:CRX917491 CIA917484:CIB917491 BYE917484:BYF917491 BOI917484:BOJ917491 BEM917484:BEN917491 AUQ917484:AUR917491 AKU917484:AKV917491 AAY917484:AAZ917491 RC917484:RD917491 HG917484:HH917491 WTS851948:WTT851955 WJW851948:WJX851955 WAA851948:WAB851955 VQE851948:VQF851955 VGI851948:VGJ851955 UWM851948:UWN851955 UMQ851948:UMR851955 UCU851948:UCV851955 TSY851948:TSZ851955 TJC851948:TJD851955 SZG851948:SZH851955 SPK851948:SPL851955 SFO851948:SFP851955 RVS851948:RVT851955 RLW851948:RLX851955 RCA851948:RCB851955 QSE851948:QSF851955 QII851948:QIJ851955 PYM851948:PYN851955 POQ851948:POR851955 PEU851948:PEV851955 OUY851948:OUZ851955 OLC851948:OLD851955 OBG851948:OBH851955 NRK851948:NRL851955 NHO851948:NHP851955 MXS851948:MXT851955 MNW851948:MNX851955 MEA851948:MEB851955 LUE851948:LUF851955 LKI851948:LKJ851955 LAM851948:LAN851955 KQQ851948:KQR851955 KGU851948:KGV851955 JWY851948:JWZ851955 JNC851948:JND851955 JDG851948:JDH851955 ITK851948:ITL851955 IJO851948:IJP851955 HZS851948:HZT851955 HPW851948:HPX851955 HGA851948:HGB851955 GWE851948:GWF851955 GMI851948:GMJ851955 GCM851948:GCN851955 FSQ851948:FSR851955 FIU851948:FIV851955 EYY851948:EYZ851955 EPC851948:EPD851955 EFG851948:EFH851955 DVK851948:DVL851955 DLO851948:DLP851955 DBS851948:DBT851955 CRW851948:CRX851955 CIA851948:CIB851955 BYE851948:BYF851955 BOI851948:BOJ851955 BEM851948:BEN851955 AUQ851948:AUR851955 AKU851948:AKV851955 AAY851948:AAZ851955 RC851948:RD851955 HG851948:HH851955 WTS786412:WTT786419 WJW786412:WJX786419 WAA786412:WAB786419 VQE786412:VQF786419 VGI786412:VGJ786419 UWM786412:UWN786419 UMQ786412:UMR786419 UCU786412:UCV786419 TSY786412:TSZ786419 TJC786412:TJD786419 SZG786412:SZH786419 SPK786412:SPL786419 SFO786412:SFP786419 RVS786412:RVT786419 RLW786412:RLX786419 RCA786412:RCB786419 QSE786412:QSF786419 QII786412:QIJ786419 PYM786412:PYN786419 POQ786412:POR786419 PEU786412:PEV786419 OUY786412:OUZ786419 OLC786412:OLD786419 OBG786412:OBH786419 NRK786412:NRL786419 NHO786412:NHP786419 MXS786412:MXT786419 MNW786412:MNX786419 MEA786412:MEB786419 LUE786412:LUF786419 LKI786412:LKJ786419 LAM786412:LAN786419 KQQ786412:KQR786419 KGU786412:KGV786419 JWY786412:JWZ786419 JNC786412:JND786419 JDG786412:JDH786419 ITK786412:ITL786419 IJO786412:IJP786419 HZS786412:HZT786419 HPW786412:HPX786419 HGA786412:HGB786419 GWE786412:GWF786419 GMI786412:GMJ786419 GCM786412:GCN786419 FSQ786412:FSR786419 FIU786412:FIV786419 EYY786412:EYZ786419 EPC786412:EPD786419 EFG786412:EFH786419 DVK786412:DVL786419 DLO786412:DLP786419 DBS786412:DBT786419 CRW786412:CRX786419 CIA786412:CIB786419 BYE786412:BYF786419 BOI786412:BOJ786419 BEM786412:BEN786419 AUQ786412:AUR786419 AKU786412:AKV786419 AAY786412:AAZ786419 RC786412:RD786419 HG786412:HH786419 WTS720876:WTT720883 WJW720876:WJX720883 WAA720876:WAB720883 VQE720876:VQF720883 VGI720876:VGJ720883 UWM720876:UWN720883 UMQ720876:UMR720883 UCU720876:UCV720883 TSY720876:TSZ720883 TJC720876:TJD720883 SZG720876:SZH720883 SPK720876:SPL720883 SFO720876:SFP720883 RVS720876:RVT720883 RLW720876:RLX720883 RCA720876:RCB720883 QSE720876:QSF720883 QII720876:QIJ720883 PYM720876:PYN720883 POQ720876:POR720883 PEU720876:PEV720883 OUY720876:OUZ720883 OLC720876:OLD720883 OBG720876:OBH720883 NRK720876:NRL720883 NHO720876:NHP720883 MXS720876:MXT720883 MNW720876:MNX720883 MEA720876:MEB720883 LUE720876:LUF720883 LKI720876:LKJ720883 LAM720876:LAN720883 KQQ720876:KQR720883 KGU720876:KGV720883 JWY720876:JWZ720883 JNC720876:JND720883 JDG720876:JDH720883 ITK720876:ITL720883 IJO720876:IJP720883 HZS720876:HZT720883 HPW720876:HPX720883 HGA720876:HGB720883 GWE720876:GWF720883 GMI720876:GMJ720883 GCM720876:GCN720883 FSQ720876:FSR720883 FIU720876:FIV720883 EYY720876:EYZ720883 EPC720876:EPD720883 EFG720876:EFH720883 DVK720876:DVL720883 DLO720876:DLP720883 DBS720876:DBT720883 CRW720876:CRX720883 CIA720876:CIB720883 BYE720876:BYF720883 BOI720876:BOJ720883 BEM720876:BEN720883 AUQ720876:AUR720883 AKU720876:AKV720883 AAY720876:AAZ720883 RC720876:RD720883 HG720876:HH720883 WTS655340:WTT655347 WJW655340:WJX655347 WAA655340:WAB655347 VQE655340:VQF655347 VGI655340:VGJ655347 UWM655340:UWN655347 UMQ655340:UMR655347 UCU655340:UCV655347 TSY655340:TSZ655347 TJC655340:TJD655347 SZG655340:SZH655347 SPK655340:SPL655347 SFO655340:SFP655347 RVS655340:RVT655347 RLW655340:RLX655347 RCA655340:RCB655347 QSE655340:QSF655347 QII655340:QIJ655347 PYM655340:PYN655347 POQ655340:POR655347 PEU655340:PEV655347 OUY655340:OUZ655347 OLC655340:OLD655347 OBG655340:OBH655347 NRK655340:NRL655347 NHO655340:NHP655347 MXS655340:MXT655347 MNW655340:MNX655347 MEA655340:MEB655347 LUE655340:LUF655347 LKI655340:LKJ655347 LAM655340:LAN655347 KQQ655340:KQR655347 KGU655340:KGV655347 JWY655340:JWZ655347 JNC655340:JND655347 JDG655340:JDH655347 ITK655340:ITL655347 IJO655340:IJP655347 HZS655340:HZT655347 HPW655340:HPX655347 HGA655340:HGB655347 GWE655340:GWF655347 GMI655340:GMJ655347 GCM655340:GCN655347 FSQ655340:FSR655347 FIU655340:FIV655347 EYY655340:EYZ655347 EPC655340:EPD655347 EFG655340:EFH655347 DVK655340:DVL655347 DLO655340:DLP655347 DBS655340:DBT655347 CRW655340:CRX655347 CIA655340:CIB655347 BYE655340:BYF655347 BOI655340:BOJ655347 BEM655340:BEN655347 AUQ655340:AUR655347 AKU655340:AKV655347 AAY655340:AAZ655347 RC655340:RD655347 HG655340:HH655347 WTS589804:WTT589811 WJW589804:WJX589811 WAA589804:WAB589811 VQE589804:VQF589811 VGI589804:VGJ589811 UWM589804:UWN589811 UMQ589804:UMR589811 UCU589804:UCV589811 TSY589804:TSZ589811 TJC589804:TJD589811 SZG589804:SZH589811 SPK589804:SPL589811 SFO589804:SFP589811 RVS589804:RVT589811 RLW589804:RLX589811 RCA589804:RCB589811 QSE589804:QSF589811 QII589804:QIJ589811 PYM589804:PYN589811 POQ589804:POR589811 PEU589804:PEV589811 OUY589804:OUZ589811 OLC589804:OLD589811 OBG589804:OBH589811 NRK589804:NRL589811 NHO589804:NHP589811 MXS589804:MXT589811 MNW589804:MNX589811 MEA589804:MEB589811 LUE589804:LUF589811 LKI589804:LKJ589811 LAM589804:LAN589811 KQQ589804:KQR589811 KGU589804:KGV589811 JWY589804:JWZ589811 JNC589804:JND589811 JDG589804:JDH589811 ITK589804:ITL589811 IJO589804:IJP589811 HZS589804:HZT589811 HPW589804:HPX589811 HGA589804:HGB589811 GWE589804:GWF589811 GMI589804:GMJ589811 GCM589804:GCN589811 FSQ589804:FSR589811 FIU589804:FIV589811 EYY589804:EYZ589811 EPC589804:EPD589811 EFG589804:EFH589811 DVK589804:DVL589811 DLO589804:DLP589811 DBS589804:DBT589811 CRW589804:CRX589811 CIA589804:CIB589811 BYE589804:BYF589811 BOI589804:BOJ589811 BEM589804:BEN589811 AUQ589804:AUR589811 AKU589804:AKV589811 AAY589804:AAZ589811 RC589804:RD589811 HG589804:HH589811 WTS524268:WTT524275 WJW524268:WJX524275 WAA524268:WAB524275 VQE524268:VQF524275 VGI524268:VGJ524275 UWM524268:UWN524275 UMQ524268:UMR524275 UCU524268:UCV524275 TSY524268:TSZ524275 TJC524268:TJD524275 SZG524268:SZH524275 SPK524268:SPL524275 SFO524268:SFP524275 RVS524268:RVT524275 RLW524268:RLX524275 RCA524268:RCB524275 QSE524268:QSF524275 QII524268:QIJ524275 PYM524268:PYN524275 POQ524268:POR524275 PEU524268:PEV524275 OUY524268:OUZ524275 OLC524268:OLD524275 OBG524268:OBH524275 NRK524268:NRL524275 NHO524268:NHP524275 MXS524268:MXT524275 MNW524268:MNX524275 MEA524268:MEB524275 LUE524268:LUF524275 LKI524268:LKJ524275 LAM524268:LAN524275 KQQ524268:KQR524275 KGU524268:KGV524275 JWY524268:JWZ524275 JNC524268:JND524275 JDG524268:JDH524275 ITK524268:ITL524275 IJO524268:IJP524275 HZS524268:HZT524275 HPW524268:HPX524275 HGA524268:HGB524275 GWE524268:GWF524275 GMI524268:GMJ524275 GCM524268:GCN524275 FSQ524268:FSR524275 FIU524268:FIV524275 EYY524268:EYZ524275 EPC524268:EPD524275 EFG524268:EFH524275 DVK524268:DVL524275 DLO524268:DLP524275 DBS524268:DBT524275 CRW524268:CRX524275 CIA524268:CIB524275 BYE524268:BYF524275 BOI524268:BOJ524275 BEM524268:BEN524275 AUQ524268:AUR524275 AKU524268:AKV524275 AAY524268:AAZ524275 RC524268:RD524275 HG524268:HH524275 WTS458732:WTT458739 WJW458732:WJX458739 WAA458732:WAB458739 VQE458732:VQF458739 VGI458732:VGJ458739 UWM458732:UWN458739 UMQ458732:UMR458739 UCU458732:UCV458739 TSY458732:TSZ458739 TJC458732:TJD458739 SZG458732:SZH458739 SPK458732:SPL458739 SFO458732:SFP458739 RVS458732:RVT458739 RLW458732:RLX458739 RCA458732:RCB458739 QSE458732:QSF458739 QII458732:QIJ458739 PYM458732:PYN458739 POQ458732:POR458739 PEU458732:PEV458739 OUY458732:OUZ458739 OLC458732:OLD458739 OBG458732:OBH458739 NRK458732:NRL458739 NHO458732:NHP458739 MXS458732:MXT458739 MNW458732:MNX458739 MEA458732:MEB458739 LUE458732:LUF458739 LKI458732:LKJ458739 LAM458732:LAN458739 KQQ458732:KQR458739 KGU458732:KGV458739 JWY458732:JWZ458739 JNC458732:JND458739 JDG458732:JDH458739 ITK458732:ITL458739 IJO458732:IJP458739 HZS458732:HZT458739 HPW458732:HPX458739 HGA458732:HGB458739 GWE458732:GWF458739 GMI458732:GMJ458739 GCM458732:GCN458739 FSQ458732:FSR458739 FIU458732:FIV458739 EYY458732:EYZ458739 EPC458732:EPD458739 EFG458732:EFH458739 DVK458732:DVL458739 DLO458732:DLP458739 DBS458732:DBT458739 CRW458732:CRX458739 CIA458732:CIB458739 BYE458732:BYF458739 BOI458732:BOJ458739 BEM458732:BEN458739 AUQ458732:AUR458739 AKU458732:AKV458739 AAY458732:AAZ458739 RC458732:RD458739 HG458732:HH458739 WTS393196:WTT393203 WJW393196:WJX393203 WAA393196:WAB393203 VQE393196:VQF393203 VGI393196:VGJ393203 UWM393196:UWN393203 UMQ393196:UMR393203 UCU393196:UCV393203 TSY393196:TSZ393203 TJC393196:TJD393203 SZG393196:SZH393203 SPK393196:SPL393203 SFO393196:SFP393203 RVS393196:RVT393203 RLW393196:RLX393203 RCA393196:RCB393203 QSE393196:QSF393203 QII393196:QIJ393203 PYM393196:PYN393203 POQ393196:POR393203 PEU393196:PEV393203 OUY393196:OUZ393203 OLC393196:OLD393203 OBG393196:OBH393203 NRK393196:NRL393203 NHO393196:NHP393203 MXS393196:MXT393203 MNW393196:MNX393203 MEA393196:MEB393203 LUE393196:LUF393203 LKI393196:LKJ393203 LAM393196:LAN393203 KQQ393196:KQR393203 KGU393196:KGV393203 JWY393196:JWZ393203 JNC393196:JND393203 JDG393196:JDH393203 ITK393196:ITL393203 IJO393196:IJP393203 HZS393196:HZT393203 HPW393196:HPX393203 HGA393196:HGB393203 GWE393196:GWF393203 GMI393196:GMJ393203 GCM393196:GCN393203 FSQ393196:FSR393203 FIU393196:FIV393203 EYY393196:EYZ393203 EPC393196:EPD393203 EFG393196:EFH393203 DVK393196:DVL393203 DLO393196:DLP393203 DBS393196:DBT393203 CRW393196:CRX393203 CIA393196:CIB393203 BYE393196:BYF393203 BOI393196:BOJ393203 BEM393196:BEN393203 AUQ393196:AUR393203 AKU393196:AKV393203 AAY393196:AAZ393203 RC393196:RD393203 HG393196:HH393203 WTS327660:WTT327667 WJW327660:WJX327667 WAA327660:WAB327667 VQE327660:VQF327667 VGI327660:VGJ327667 UWM327660:UWN327667 UMQ327660:UMR327667 UCU327660:UCV327667 TSY327660:TSZ327667 TJC327660:TJD327667 SZG327660:SZH327667 SPK327660:SPL327667 SFO327660:SFP327667 RVS327660:RVT327667 RLW327660:RLX327667 RCA327660:RCB327667 QSE327660:QSF327667 QII327660:QIJ327667 PYM327660:PYN327667 POQ327660:POR327667 PEU327660:PEV327667 OUY327660:OUZ327667 OLC327660:OLD327667 OBG327660:OBH327667 NRK327660:NRL327667 NHO327660:NHP327667 MXS327660:MXT327667 MNW327660:MNX327667 MEA327660:MEB327667 LUE327660:LUF327667 LKI327660:LKJ327667 LAM327660:LAN327667 KQQ327660:KQR327667 KGU327660:KGV327667 JWY327660:JWZ327667 JNC327660:JND327667 JDG327660:JDH327667 ITK327660:ITL327667 IJO327660:IJP327667 HZS327660:HZT327667 HPW327660:HPX327667 HGA327660:HGB327667 GWE327660:GWF327667 GMI327660:GMJ327667 GCM327660:GCN327667 FSQ327660:FSR327667 FIU327660:FIV327667 EYY327660:EYZ327667 EPC327660:EPD327667 EFG327660:EFH327667 DVK327660:DVL327667 DLO327660:DLP327667 DBS327660:DBT327667 CRW327660:CRX327667 CIA327660:CIB327667 BYE327660:BYF327667 BOI327660:BOJ327667 BEM327660:BEN327667 AUQ327660:AUR327667 AKU327660:AKV327667 AAY327660:AAZ327667 RC327660:RD327667 HG327660:HH327667 WTS262124:WTT262131 WJW262124:WJX262131 WAA262124:WAB262131 VQE262124:VQF262131 VGI262124:VGJ262131 UWM262124:UWN262131 UMQ262124:UMR262131 UCU262124:UCV262131 TSY262124:TSZ262131 TJC262124:TJD262131 SZG262124:SZH262131 SPK262124:SPL262131 SFO262124:SFP262131 RVS262124:RVT262131 RLW262124:RLX262131 RCA262124:RCB262131 QSE262124:QSF262131 QII262124:QIJ262131 PYM262124:PYN262131 POQ262124:POR262131 PEU262124:PEV262131 OUY262124:OUZ262131 OLC262124:OLD262131 OBG262124:OBH262131 NRK262124:NRL262131 NHO262124:NHP262131 MXS262124:MXT262131 MNW262124:MNX262131 MEA262124:MEB262131 LUE262124:LUF262131 LKI262124:LKJ262131 LAM262124:LAN262131 KQQ262124:KQR262131 KGU262124:KGV262131 JWY262124:JWZ262131 JNC262124:JND262131 JDG262124:JDH262131 ITK262124:ITL262131 IJO262124:IJP262131 HZS262124:HZT262131 HPW262124:HPX262131 HGA262124:HGB262131 GWE262124:GWF262131 GMI262124:GMJ262131 GCM262124:GCN262131 FSQ262124:FSR262131 FIU262124:FIV262131 EYY262124:EYZ262131 EPC262124:EPD262131 EFG262124:EFH262131 DVK262124:DVL262131 DLO262124:DLP262131 DBS262124:DBT262131 CRW262124:CRX262131 CIA262124:CIB262131 BYE262124:BYF262131 BOI262124:BOJ262131 BEM262124:BEN262131 AUQ262124:AUR262131 AKU262124:AKV262131 AAY262124:AAZ262131 RC262124:RD262131 HG262124:HH262131 WTS196588:WTT196595 WJW196588:WJX196595 WAA196588:WAB196595 VQE196588:VQF196595 VGI196588:VGJ196595 UWM196588:UWN196595 UMQ196588:UMR196595 UCU196588:UCV196595 TSY196588:TSZ196595 TJC196588:TJD196595 SZG196588:SZH196595 SPK196588:SPL196595 SFO196588:SFP196595 RVS196588:RVT196595 RLW196588:RLX196595 RCA196588:RCB196595 QSE196588:QSF196595 QII196588:QIJ196595 PYM196588:PYN196595 POQ196588:POR196595 PEU196588:PEV196595 OUY196588:OUZ196595 OLC196588:OLD196595 OBG196588:OBH196595 NRK196588:NRL196595 NHO196588:NHP196595 MXS196588:MXT196595 MNW196588:MNX196595 MEA196588:MEB196595 LUE196588:LUF196595 LKI196588:LKJ196595 LAM196588:LAN196595 KQQ196588:KQR196595 KGU196588:KGV196595 JWY196588:JWZ196595 JNC196588:JND196595 JDG196588:JDH196595 ITK196588:ITL196595 IJO196588:IJP196595 HZS196588:HZT196595 HPW196588:HPX196595 HGA196588:HGB196595 GWE196588:GWF196595 GMI196588:GMJ196595 GCM196588:GCN196595 FSQ196588:FSR196595 FIU196588:FIV196595 EYY196588:EYZ196595 EPC196588:EPD196595 EFG196588:EFH196595 DVK196588:DVL196595 DLO196588:DLP196595 DBS196588:DBT196595 CRW196588:CRX196595 CIA196588:CIB196595 BYE196588:BYF196595 BOI196588:BOJ196595 BEM196588:BEN196595 AUQ196588:AUR196595 AKU196588:AKV196595 AAY196588:AAZ196595 RC196588:RD196595 HG196588:HH196595 WTS131052:WTT131059 WJW131052:WJX131059 WAA131052:WAB131059 VQE131052:VQF131059 VGI131052:VGJ131059 UWM131052:UWN131059 UMQ131052:UMR131059 UCU131052:UCV131059 TSY131052:TSZ131059 TJC131052:TJD131059 SZG131052:SZH131059 SPK131052:SPL131059 SFO131052:SFP131059 RVS131052:RVT131059 RLW131052:RLX131059 RCA131052:RCB131059 QSE131052:QSF131059 QII131052:QIJ131059 PYM131052:PYN131059 POQ131052:POR131059 PEU131052:PEV131059 OUY131052:OUZ131059 OLC131052:OLD131059 OBG131052:OBH131059 NRK131052:NRL131059 NHO131052:NHP131059 MXS131052:MXT131059 MNW131052:MNX131059 MEA131052:MEB131059 LUE131052:LUF131059 LKI131052:LKJ131059 LAM131052:LAN131059 KQQ131052:KQR131059 KGU131052:KGV131059 JWY131052:JWZ131059 JNC131052:JND131059 JDG131052:JDH131059 ITK131052:ITL131059 IJO131052:IJP131059 HZS131052:HZT131059 HPW131052:HPX131059 HGA131052:HGB131059 GWE131052:GWF131059 GMI131052:GMJ131059 GCM131052:GCN131059 FSQ131052:FSR131059 FIU131052:FIV131059 EYY131052:EYZ131059 EPC131052:EPD131059 EFG131052:EFH131059 DVK131052:DVL131059 DLO131052:DLP131059 DBS131052:DBT131059 CRW131052:CRX131059 CIA131052:CIB131059 BYE131052:BYF131059 BOI131052:BOJ131059 BEM131052:BEN131059 AUQ131052:AUR131059 AKU131052:AKV131059 AAY131052:AAZ131059 RC131052:RD131059 HG131052:HH131059 WTS65516:WTT65523 WJW65516:WJX65523 WAA65516:WAB65523 VQE65516:VQF65523 VGI65516:VGJ65523 UWM65516:UWN65523 UMQ65516:UMR65523 UCU65516:UCV65523 TSY65516:TSZ65523 TJC65516:TJD65523 SZG65516:SZH65523 SPK65516:SPL65523 SFO65516:SFP65523 RVS65516:RVT65523 RLW65516:RLX65523 RCA65516:RCB65523 QSE65516:QSF65523 QII65516:QIJ65523 PYM65516:PYN65523 POQ65516:POR65523 PEU65516:PEV65523 OUY65516:OUZ65523 OLC65516:OLD65523 OBG65516:OBH65523 NRK65516:NRL65523 NHO65516:NHP65523 MXS65516:MXT65523 MNW65516:MNX65523 MEA65516:MEB65523 LUE65516:LUF65523 LKI65516:LKJ65523 LAM65516:LAN65523 KQQ65516:KQR65523 KGU65516:KGV65523 JWY65516:JWZ65523 JNC65516:JND65523 JDG65516:JDH65523 ITK65516:ITL65523 IJO65516:IJP65523 HZS65516:HZT65523 HPW65516:HPX65523 HGA65516:HGB65523 GWE65516:GWF65523 GMI65516:GMJ65523 GCM65516:GCN65523 FSQ65516:FSR65523 FIU65516:FIV65523 EYY65516:EYZ65523 EPC65516:EPD65523 EFG65516:EFH65523 DVK65516:DVL65523 DLO65516:DLP65523 DBS65516:DBT65523 CRW65516:CRX65523 CIA65516:CIB65523 BYE65516:BYF65523 BOI65516:BOJ65523 BEM65516:BEN65523 AUQ65516:AUR65523 AKU65516:AKV65523 AAY65516:AAZ65523 RC65516:RD65523 HG65516:HH65523 WTS983029:WTT983030 WJW983029:WJX983030 WAA983029:WAB983030 VQE983029:VQF983030 VGI983029:VGJ983030 UWM983029:UWN983030 UMQ983029:UMR983030 UCU983029:UCV983030 TSY983029:TSZ983030 TJC983029:TJD983030 SZG983029:SZH983030 SPK983029:SPL983030 SFO983029:SFP983030 RVS983029:RVT983030 RLW983029:RLX983030 RCA983029:RCB983030 QSE983029:QSF983030 QII983029:QIJ983030 PYM983029:PYN983030 POQ983029:POR983030 PEU983029:PEV983030 OUY983029:OUZ983030 OLC983029:OLD983030 OBG983029:OBH983030 NRK983029:NRL983030 NHO983029:NHP983030 MXS983029:MXT983030 MNW983029:MNX983030 MEA983029:MEB983030 LUE983029:LUF983030 LKI983029:LKJ983030 LAM983029:LAN983030 KQQ983029:KQR983030 KGU983029:KGV983030 JWY983029:JWZ983030 JNC983029:JND983030 JDG983029:JDH983030 ITK983029:ITL983030 IJO983029:IJP983030 HZS983029:HZT983030 HPW983029:HPX983030 HGA983029:HGB983030 GWE983029:GWF983030 GMI983029:GMJ983030 GCM983029:GCN983030 FSQ983029:FSR983030 FIU983029:FIV983030 EYY983029:EYZ983030 EPC983029:EPD983030 EFG983029:EFH983030 DVK983029:DVL983030 DLO983029:DLP983030 DBS983029:DBT983030 CRW983029:CRX983030 CIA983029:CIB983030 BYE983029:BYF983030 BOI983029:BOJ983030 BEM983029:BEN983030 AUQ983029:AUR983030 AKU983029:AKV983030 AAY983029:AAZ983030 RC983029:RD983030 HG983029:HH983030 WTS917493:WTT917494 WJW917493:WJX917494 WAA917493:WAB917494 VQE917493:VQF917494 VGI917493:VGJ917494 UWM917493:UWN917494 UMQ917493:UMR917494 UCU917493:UCV917494 TSY917493:TSZ917494 TJC917493:TJD917494 SZG917493:SZH917494 SPK917493:SPL917494 SFO917493:SFP917494 RVS917493:RVT917494 RLW917493:RLX917494 RCA917493:RCB917494 QSE917493:QSF917494 QII917493:QIJ917494 PYM917493:PYN917494 POQ917493:POR917494 PEU917493:PEV917494 OUY917493:OUZ917494 OLC917493:OLD917494 OBG917493:OBH917494 NRK917493:NRL917494 NHO917493:NHP917494 MXS917493:MXT917494 MNW917493:MNX917494 MEA917493:MEB917494 LUE917493:LUF917494 LKI917493:LKJ917494 LAM917493:LAN917494 KQQ917493:KQR917494 KGU917493:KGV917494 JWY917493:JWZ917494 JNC917493:JND917494 JDG917493:JDH917494 ITK917493:ITL917494 IJO917493:IJP917494 HZS917493:HZT917494 HPW917493:HPX917494 HGA917493:HGB917494 GWE917493:GWF917494 GMI917493:GMJ917494 GCM917493:GCN917494 FSQ917493:FSR917494 FIU917493:FIV917494 EYY917493:EYZ917494 EPC917493:EPD917494 EFG917493:EFH917494 DVK917493:DVL917494 DLO917493:DLP917494 DBS917493:DBT917494 CRW917493:CRX917494 CIA917493:CIB917494 BYE917493:BYF917494 BOI917493:BOJ917494 BEM917493:BEN917494 AUQ917493:AUR917494 AKU917493:AKV917494 AAY917493:AAZ917494 RC917493:RD917494 HG917493:HH917494 WTS851957:WTT851958 WJW851957:WJX851958 WAA851957:WAB851958 VQE851957:VQF851958 VGI851957:VGJ851958 UWM851957:UWN851958 UMQ851957:UMR851958 UCU851957:UCV851958 TSY851957:TSZ851958 TJC851957:TJD851958 SZG851957:SZH851958 SPK851957:SPL851958 SFO851957:SFP851958 RVS851957:RVT851958 RLW851957:RLX851958 RCA851957:RCB851958 QSE851957:QSF851958 QII851957:QIJ851958 PYM851957:PYN851958 POQ851957:POR851958 PEU851957:PEV851958 OUY851957:OUZ851958 OLC851957:OLD851958 OBG851957:OBH851958 NRK851957:NRL851958 NHO851957:NHP851958 MXS851957:MXT851958 MNW851957:MNX851958 MEA851957:MEB851958 LUE851957:LUF851958 LKI851957:LKJ851958 LAM851957:LAN851958 KQQ851957:KQR851958 KGU851957:KGV851958 JWY851957:JWZ851958 JNC851957:JND851958 JDG851957:JDH851958 ITK851957:ITL851958 IJO851957:IJP851958 HZS851957:HZT851958 HPW851957:HPX851958 HGA851957:HGB851958 GWE851957:GWF851958 GMI851957:GMJ851958 GCM851957:GCN851958 FSQ851957:FSR851958 FIU851957:FIV851958 EYY851957:EYZ851958 EPC851957:EPD851958 EFG851957:EFH851958 DVK851957:DVL851958 DLO851957:DLP851958 DBS851957:DBT851958 CRW851957:CRX851958 CIA851957:CIB851958 BYE851957:BYF851958 BOI851957:BOJ851958 BEM851957:BEN851958 AUQ851957:AUR851958 AKU851957:AKV851958 AAY851957:AAZ851958 RC851957:RD851958 HG851957:HH851958 WTS786421:WTT786422 WJW786421:WJX786422 WAA786421:WAB786422 VQE786421:VQF786422 VGI786421:VGJ786422 UWM786421:UWN786422 UMQ786421:UMR786422 UCU786421:UCV786422 TSY786421:TSZ786422 TJC786421:TJD786422 SZG786421:SZH786422 SPK786421:SPL786422 SFO786421:SFP786422 RVS786421:RVT786422 RLW786421:RLX786422 RCA786421:RCB786422 QSE786421:QSF786422 QII786421:QIJ786422 PYM786421:PYN786422 POQ786421:POR786422 PEU786421:PEV786422 OUY786421:OUZ786422 OLC786421:OLD786422 OBG786421:OBH786422 NRK786421:NRL786422 NHO786421:NHP786422 MXS786421:MXT786422 MNW786421:MNX786422 MEA786421:MEB786422 LUE786421:LUF786422 LKI786421:LKJ786422 LAM786421:LAN786422 KQQ786421:KQR786422 KGU786421:KGV786422 JWY786421:JWZ786422 JNC786421:JND786422 JDG786421:JDH786422 ITK786421:ITL786422 IJO786421:IJP786422 HZS786421:HZT786422 HPW786421:HPX786422 HGA786421:HGB786422 GWE786421:GWF786422 GMI786421:GMJ786422 GCM786421:GCN786422 FSQ786421:FSR786422 FIU786421:FIV786422 EYY786421:EYZ786422 EPC786421:EPD786422 EFG786421:EFH786422 DVK786421:DVL786422 DLO786421:DLP786422 DBS786421:DBT786422 CRW786421:CRX786422 CIA786421:CIB786422 BYE786421:BYF786422 BOI786421:BOJ786422 BEM786421:BEN786422 AUQ786421:AUR786422 AKU786421:AKV786422 AAY786421:AAZ786422 RC786421:RD786422 HG786421:HH786422 WTS720885:WTT720886 WJW720885:WJX720886 WAA720885:WAB720886 VQE720885:VQF720886 VGI720885:VGJ720886 UWM720885:UWN720886 UMQ720885:UMR720886 UCU720885:UCV720886 TSY720885:TSZ720886 TJC720885:TJD720886 SZG720885:SZH720886 SPK720885:SPL720886 SFO720885:SFP720886 RVS720885:RVT720886 RLW720885:RLX720886 RCA720885:RCB720886 QSE720885:QSF720886 QII720885:QIJ720886 PYM720885:PYN720886 POQ720885:POR720886 PEU720885:PEV720886 OUY720885:OUZ720886 OLC720885:OLD720886 OBG720885:OBH720886 NRK720885:NRL720886 NHO720885:NHP720886 MXS720885:MXT720886 MNW720885:MNX720886 MEA720885:MEB720886 LUE720885:LUF720886 LKI720885:LKJ720886 LAM720885:LAN720886 KQQ720885:KQR720886 KGU720885:KGV720886 JWY720885:JWZ720886 JNC720885:JND720886 JDG720885:JDH720886 ITK720885:ITL720886 IJO720885:IJP720886 HZS720885:HZT720886 HPW720885:HPX720886 HGA720885:HGB720886 GWE720885:GWF720886 GMI720885:GMJ720886 GCM720885:GCN720886 FSQ720885:FSR720886 FIU720885:FIV720886 EYY720885:EYZ720886 EPC720885:EPD720886 EFG720885:EFH720886 DVK720885:DVL720886 DLO720885:DLP720886 DBS720885:DBT720886 CRW720885:CRX720886 CIA720885:CIB720886 BYE720885:BYF720886 BOI720885:BOJ720886 BEM720885:BEN720886 AUQ720885:AUR720886 AKU720885:AKV720886 AAY720885:AAZ720886 RC720885:RD720886 HG720885:HH720886 WTS655349:WTT655350 WJW655349:WJX655350 WAA655349:WAB655350 VQE655349:VQF655350 VGI655349:VGJ655350 UWM655349:UWN655350 UMQ655349:UMR655350 UCU655349:UCV655350 TSY655349:TSZ655350 TJC655349:TJD655350 SZG655349:SZH655350 SPK655349:SPL655350 SFO655349:SFP655350 RVS655349:RVT655350 RLW655349:RLX655350 RCA655349:RCB655350 QSE655349:QSF655350 QII655349:QIJ655350 PYM655349:PYN655350 POQ655349:POR655350 PEU655349:PEV655350 OUY655349:OUZ655350 OLC655349:OLD655350 OBG655349:OBH655350 NRK655349:NRL655350 NHO655349:NHP655350 MXS655349:MXT655350 MNW655349:MNX655350 MEA655349:MEB655350 LUE655349:LUF655350 LKI655349:LKJ655350 LAM655349:LAN655350 KQQ655349:KQR655350 KGU655349:KGV655350 JWY655349:JWZ655350 JNC655349:JND655350 JDG655349:JDH655350 ITK655349:ITL655350 IJO655349:IJP655350 HZS655349:HZT655350 HPW655349:HPX655350 HGA655349:HGB655350 GWE655349:GWF655350 GMI655349:GMJ655350 GCM655349:GCN655350 FSQ655349:FSR655350 FIU655349:FIV655350 EYY655349:EYZ655350 EPC655349:EPD655350 EFG655349:EFH655350 DVK655349:DVL655350 DLO655349:DLP655350 DBS655349:DBT655350 CRW655349:CRX655350 CIA655349:CIB655350 BYE655349:BYF655350 BOI655349:BOJ655350 BEM655349:BEN655350 AUQ655349:AUR655350 AKU655349:AKV655350 AAY655349:AAZ655350 RC655349:RD655350 HG655349:HH655350 WTS589813:WTT589814 WJW589813:WJX589814 WAA589813:WAB589814 VQE589813:VQF589814 VGI589813:VGJ589814 UWM589813:UWN589814 UMQ589813:UMR589814 UCU589813:UCV589814 TSY589813:TSZ589814 TJC589813:TJD589814 SZG589813:SZH589814 SPK589813:SPL589814 SFO589813:SFP589814 RVS589813:RVT589814 RLW589813:RLX589814 RCA589813:RCB589814 QSE589813:QSF589814 QII589813:QIJ589814 PYM589813:PYN589814 POQ589813:POR589814 PEU589813:PEV589814 OUY589813:OUZ589814 OLC589813:OLD589814 OBG589813:OBH589814 NRK589813:NRL589814 NHO589813:NHP589814 MXS589813:MXT589814 MNW589813:MNX589814 MEA589813:MEB589814 LUE589813:LUF589814 LKI589813:LKJ589814 LAM589813:LAN589814 KQQ589813:KQR589814 KGU589813:KGV589814 JWY589813:JWZ589814 JNC589813:JND589814 JDG589813:JDH589814 ITK589813:ITL589814 IJO589813:IJP589814 HZS589813:HZT589814 HPW589813:HPX589814 HGA589813:HGB589814 GWE589813:GWF589814 GMI589813:GMJ589814 GCM589813:GCN589814 FSQ589813:FSR589814 FIU589813:FIV589814 EYY589813:EYZ589814 EPC589813:EPD589814 EFG589813:EFH589814 DVK589813:DVL589814 DLO589813:DLP589814 DBS589813:DBT589814 CRW589813:CRX589814 CIA589813:CIB589814 BYE589813:BYF589814 BOI589813:BOJ589814 BEM589813:BEN589814 AUQ589813:AUR589814 AKU589813:AKV589814 AAY589813:AAZ589814 RC589813:RD589814 HG589813:HH589814 WTS524277:WTT524278 WJW524277:WJX524278 WAA524277:WAB524278 VQE524277:VQF524278 VGI524277:VGJ524278 UWM524277:UWN524278 UMQ524277:UMR524278 UCU524277:UCV524278 TSY524277:TSZ524278 TJC524277:TJD524278 SZG524277:SZH524278 SPK524277:SPL524278 SFO524277:SFP524278 RVS524277:RVT524278 RLW524277:RLX524278 RCA524277:RCB524278 QSE524277:QSF524278 QII524277:QIJ524278 PYM524277:PYN524278 POQ524277:POR524278 PEU524277:PEV524278 OUY524277:OUZ524278 OLC524277:OLD524278 OBG524277:OBH524278 NRK524277:NRL524278 NHO524277:NHP524278 MXS524277:MXT524278 MNW524277:MNX524278 MEA524277:MEB524278 LUE524277:LUF524278 LKI524277:LKJ524278 LAM524277:LAN524278 KQQ524277:KQR524278 KGU524277:KGV524278 JWY524277:JWZ524278 JNC524277:JND524278 JDG524277:JDH524278 ITK524277:ITL524278 IJO524277:IJP524278 HZS524277:HZT524278 HPW524277:HPX524278 HGA524277:HGB524278 GWE524277:GWF524278 GMI524277:GMJ524278 GCM524277:GCN524278 FSQ524277:FSR524278 FIU524277:FIV524278 EYY524277:EYZ524278 EPC524277:EPD524278 EFG524277:EFH524278 DVK524277:DVL524278 DLO524277:DLP524278 DBS524277:DBT524278 CRW524277:CRX524278 CIA524277:CIB524278 BYE524277:BYF524278 BOI524277:BOJ524278 BEM524277:BEN524278 AUQ524277:AUR524278 AKU524277:AKV524278 AAY524277:AAZ524278 RC524277:RD524278 HG524277:HH524278 WTS458741:WTT458742 WJW458741:WJX458742 WAA458741:WAB458742 VQE458741:VQF458742 VGI458741:VGJ458742 UWM458741:UWN458742 UMQ458741:UMR458742 UCU458741:UCV458742 TSY458741:TSZ458742 TJC458741:TJD458742 SZG458741:SZH458742 SPK458741:SPL458742 SFO458741:SFP458742 RVS458741:RVT458742 RLW458741:RLX458742 RCA458741:RCB458742 QSE458741:QSF458742 QII458741:QIJ458742 PYM458741:PYN458742 POQ458741:POR458742 PEU458741:PEV458742 OUY458741:OUZ458742 OLC458741:OLD458742 OBG458741:OBH458742 NRK458741:NRL458742 NHO458741:NHP458742 MXS458741:MXT458742 MNW458741:MNX458742 MEA458741:MEB458742 LUE458741:LUF458742 LKI458741:LKJ458742 LAM458741:LAN458742 KQQ458741:KQR458742 KGU458741:KGV458742 JWY458741:JWZ458742 JNC458741:JND458742 JDG458741:JDH458742 ITK458741:ITL458742 IJO458741:IJP458742 HZS458741:HZT458742 HPW458741:HPX458742 HGA458741:HGB458742 GWE458741:GWF458742 GMI458741:GMJ458742 GCM458741:GCN458742 FSQ458741:FSR458742 FIU458741:FIV458742 EYY458741:EYZ458742 EPC458741:EPD458742 EFG458741:EFH458742 DVK458741:DVL458742 DLO458741:DLP458742 DBS458741:DBT458742 CRW458741:CRX458742 CIA458741:CIB458742 BYE458741:BYF458742 BOI458741:BOJ458742 BEM458741:BEN458742 AUQ458741:AUR458742 AKU458741:AKV458742 AAY458741:AAZ458742 RC458741:RD458742 HG458741:HH458742 WTS393205:WTT393206 WJW393205:WJX393206 WAA393205:WAB393206 VQE393205:VQF393206 VGI393205:VGJ393206 UWM393205:UWN393206 UMQ393205:UMR393206 UCU393205:UCV393206 TSY393205:TSZ393206 TJC393205:TJD393206 SZG393205:SZH393206 SPK393205:SPL393206 SFO393205:SFP393206 RVS393205:RVT393206 RLW393205:RLX393206 RCA393205:RCB393206 QSE393205:QSF393206 QII393205:QIJ393206 PYM393205:PYN393206 POQ393205:POR393206 PEU393205:PEV393206 OUY393205:OUZ393206 OLC393205:OLD393206 OBG393205:OBH393206 NRK393205:NRL393206 NHO393205:NHP393206 MXS393205:MXT393206 MNW393205:MNX393206 MEA393205:MEB393206 LUE393205:LUF393206 LKI393205:LKJ393206 LAM393205:LAN393206 KQQ393205:KQR393206 KGU393205:KGV393206 JWY393205:JWZ393206 JNC393205:JND393206 JDG393205:JDH393206 ITK393205:ITL393206 IJO393205:IJP393206 HZS393205:HZT393206 HPW393205:HPX393206 HGA393205:HGB393206 GWE393205:GWF393206 GMI393205:GMJ393206 GCM393205:GCN393206 FSQ393205:FSR393206 FIU393205:FIV393206 EYY393205:EYZ393206 EPC393205:EPD393206 EFG393205:EFH393206 DVK393205:DVL393206 DLO393205:DLP393206 DBS393205:DBT393206 CRW393205:CRX393206 CIA393205:CIB393206 BYE393205:BYF393206 BOI393205:BOJ393206 BEM393205:BEN393206 AUQ393205:AUR393206 AKU393205:AKV393206 AAY393205:AAZ393206 RC393205:RD393206 HG393205:HH393206 WTS327669:WTT327670 WJW327669:WJX327670 WAA327669:WAB327670 VQE327669:VQF327670 VGI327669:VGJ327670 UWM327669:UWN327670 UMQ327669:UMR327670 UCU327669:UCV327670 TSY327669:TSZ327670 TJC327669:TJD327670 SZG327669:SZH327670 SPK327669:SPL327670 SFO327669:SFP327670 RVS327669:RVT327670 RLW327669:RLX327670 RCA327669:RCB327670 QSE327669:QSF327670 QII327669:QIJ327670 PYM327669:PYN327670 POQ327669:POR327670 PEU327669:PEV327670 OUY327669:OUZ327670 OLC327669:OLD327670 OBG327669:OBH327670 NRK327669:NRL327670 NHO327669:NHP327670 MXS327669:MXT327670 MNW327669:MNX327670 MEA327669:MEB327670 LUE327669:LUF327670 LKI327669:LKJ327670 LAM327669:LAN327670 KQQ327669:KQR327670 KGU327669:KGV327670 JWY327669:JWZ327670 JNC327669:JND327670 JDG327669:JDH327670 ITK327669:ITL327670 IJO327669:IJP327670 HZS327669:HZT327670 HPW327669:HPX327670 HGA327669:HGB327670 GWE327669:GWF327670 GMI327669:GMJ327670 GCM327669:GCN327670 FSQ327669:FSR327670 FIU327669:FIV327670 EYY327669:EYZ327670 EPC327669:EPD327670 EFG327669:EFH327670 DVK327669:DVL327670 DLO327669:DLP327670 DBS327669:DBT327670 CRW327669:CRX327670 CIA327669:CIB327670 BYE327669:BYF327670 BOI327669:BOJ327670 BEM327669:BEN327670 AUQ327669:AUR327670 AKU327669:AKV327670 AAY327669:AAZ327670 RC327669:RD327670 HG327669:HH327670 WTS262133:WTT262134 WJW262133:WJX262134 WAA262133:WAB262134 VQE262133:VQF262134 VGI262133:VGJ262134 UWM262133:UWN262134 UMQ262133:UMR262134 UCU262133:UCV262134 TSY262133:TSZ262134 TJC262133:TJD262134 SZG262133:SZH262134 SPK262133:SPL262134 SFO262133:SFP262134 RVS262133:RVT262134 RLW262133:RLX262134 RCA262133:RCB262134 QSE262133:QSF262134 QII262133:QIJ262134 PYM262133:PYN262134 POQ262133:POR262134 PEU262133:PEV262134 OUY262133:OUZ262134 OLC262133:OLD262134 OBG262133:OBH262134 NRK262133:NRL262134 NHO262133:NHP262134 MXS262133:MXT262134 MNW262133:MNX262134 MEA262133:MEB262134 LUE262133:LUF262134 LKI262133:LKJ262134 LAM262133:LAN262134 KQQ262133:KQR262134 KGU262133:KGV262134 JWY262133:JWZ262134 JNC262133:JND262134 JDG262133:JDH262134 ITK262133:ITL262134 IJO262133:IJP262134 HZS262133:HZT262134 HPW262133:HPX262134 HGA262133:HGB262134 GWE262133:GWF262134 GMI262133:GMJ262134 GCM262133:GCN262134 FSQ262133:FSR262134 FIU262133:FIV262134 EYY262133:EYZ262134 EPC262133:EPD262134 EFG262133:EFH262134 DVK262133:DVL262134 DLO262133:DLP262134 DBS262133:DBT262134 CRW262133:CRX262134 CIA262133:CIB262134 BYE262133:BYF262134 BOI262133:BOJ262134 BEM262133:BEN262134 AUQ262133:AUR262134 AKU262133:AKV262134 AAY262133:AAZ262134 RC262133:RD262134 HG262133:HH262134 WTS196597:WTT196598 WJW196597:WJX196598 WAA196597:WAB196598 VQE196597:VQF196598 VGI196597:VGJ196598 UWM196597:UWN196598 UMQ196597:UMR196598 UCU196597:UCV196598 TSY196597:TSZ196598 TJC196597:TJD196598 SZG196597:SZH196598 SPK196597:SPL196598 SFO196597:SFP196598 RVS196597:RVT196598 RLW196597:RLX196598 RCA196597:RCB196598 QSE196597:QSF196598 QII196597:QIJ196598 PYM196597:PYN196598 POQ196597:POR196598 PEU196597:PEV196598 OUY196597:OUZ196598 OLC196597:OLD196598 OBG196597:OBH196598 NRK196597:NRL196598 NHO196597:NHP196598 MXS196597:MXT196598 MNW196597:MNX196598 MEA196597:MEB196598 LUE196597:LUF196598 LKI196597:LKJ196598 LAM196597:LAN196598 KQQ196597:KQR196598 KGU196597:KGV196598 JWY196597:JWZ196598 JNC196597:JND196598 JDG196597:JDH196598 ITK196597:ITL196598 IJO196597:IJP196598 HZS196597:HZT196598 HPW196597:HPX196598 HGA196597:HGB196598 GWE196597:GWF196598 GMI196597:GMJ196598 GCM196597:GCN196598 FSQ196597:FSR196598 FIU196597:FIV196598 EYY196597:EYZ196598 EPC196597:EPD196598 EFG196597:EFH196598 DVK196597:DVL196598 DLO196597:DLP196598 DBS196597:DBT196598 CRW196597:CRX196598 CIA196597:CIB196598 BYE196597:BYF196598 BOI196597:BOJ196598 BEM196597:BEN196598 AUQ196597:AUR196598 AKU196597:AKV196598 AAY196597:AAZ196598 RC196597:RD196598 HG196597:HH196598 WTS131061:WTT131062 WJW131061:WJX131062 WAA131061:WAB131062 VQE131061:VQF131062 VGI131061:VGJ131062 UWM131061:UWN131062 UMQ131061:UMR131062 UCU131061:UCV131062 TSY131061:TSZ131062 TJC131061:TJD131062 SZG131061:SZH131062 SPK131061:SPL131062 SFO131061:SFP131062 RVS131061:RVT131062 RLW131061:RLX131062 RCA131061:RCB131062 QSE131061:QSF131062 QII131061:QIJ131062 PYM131061:PYN131062 POQ131061:POR131062 PEU131061:PEV131062 OUY131061:OUZ131062 OLC131061:OLD131062 OBG131061:OBH131062 NRK131061:NRL131062 NHO131061:NHP131062 MXS131061:MXT131062 MNW131061:MNX131062 MEA131061:MEB131062 LUE131061:LUF131062 LKI131061:LKJ131062 LAM131061:LAN131062 KQQ131061:KQR131062 KGU131061:KGV131062 JWY131061:JWZ131062 JNC131061:JND131062 JDG131061:JDH131062 ITK131061:ITL131062 IJO131061:IJP131062 HZS131061:HZT131062 HPW131061:HPX131062 HGA131061:HGB131062 GWE131061:GWF131062 GMI131061:GMJ131062 GCM131061:GCN131062 FSQ131061:FSR131062 FIU131061:FIV131062 EYY131061:EYZ131062 EPC131061:EPD131062 EFG131061:EFH131062 DVK131061:DVL131062 DLO131061:DLP131062 DBS131061:DBT131062 CRW131061:CRX131062 CIA131061:CIB131062 BYE131061:BYF131062 BOI131061:BOJ131062 BEM131061:BEN131062 AUQ131061:AUR131062 AKU131061:AKV131062 AAY131061:AAZ131062 RC131061:RD131062 HG131061:HH131062 WTS65525:WTT65526 WJW65525:WJX65526 WAA65525:WAB65526 VQE65525:VQF65526 VGI65525:VGJ65526 UWM65525:UWN65526 UMQ65525:UMR65526 UCU65525:UCV65526 TSY65525:TSZ65526 TJC65525:TJD65526 SZG65525:SZH65526 SPK65525:SPL65526 SFO65525:SFP65526 RVS65525:RVT65526 RLW65525:RLX65526 RCA65525:RCB65526 QSE65525:QSF65526 QII65525:QIJ65526 PYM65525:PYN65526 POQ65525:POR65526 PEU65525:PEV65526 OUY65525:OUZ65526 OLC65525:OLD65526 OBG65525:OBH65526 NRK65525:NRL65526 NHO65525:NHP65526 MXS65525:MXT65526 MNW65525:MNX65526 MEA65525:MEB65526 LUE65525:LUF65526 LKI65525:LKJ65526 LAM65525:LAN65526 KQQ65525:KQR65526 KGU65525:KGV65526 JWY65525:JWZ65526 JNC65525:JND65526 JDG65525:JDH65526 ITK65525:ITL65526 IJO65525:IJP65526 HZS65525:HZT65526 HPW65525:HPX65526 HGA65525:HGB65526 GWE65525:GWF65526 GMI65525:GMJ65526 GCM65525:GCN65526 FSQ65525:FSR65526 FIU65525:FIV65526 EYY65525:EYZ65526 EPC65525:EPD65526 EFG65525:EFH65526 DVK65525:DVL65526 DLO65525:DLP65526 DBS65525:DBT65526 CRW65525:CRX65526 CIA65525:CIB65526 BYE65525:BYF65526 BOI65525:BOJ65526 BEM65525:BEN65526 AUQ65525:AUR65526 AKU65525:AKV65526 AAY65525:AAZ65526 RC65525:RD65526 HG65525:HH65526 WTS982992:WTT982992 WJW982992:WJX982992 WAA982992:WAB982992 VQE982992:VQF982992 VGI982992:VGJ982992 UWM982992:UWN982992 UMQ982992:UMR982992 UCU982992:UCV982992 TSY982992:TSZ982992 TJC982992:TJD982992 SZG982992:SZH982992 SPK982992:SPL982992 SFO982992:SFP982992 RVS982992:RVT982992 RLW982992:RLX982992 RCA982992:RCB982992 QSE982992:QSF982992 QII982992:QIJ982992 PYM982992:PYN982992 POQ982992:POR982992 PEU982992:PEV982992 OUY982992:OUZ982992 OLC982992:OLD982992 OBG982992:OBH982992 NRK982992:NRL982992 NHO982992:NHP982992 MXS982992:MXT982992 MNW982992:MNX982992 MEA982992:MEB982992 LUE982992:LUF982992 LKI982992:LKJ982992 LAM982992:LAN982992 KQQ982992:KQR982992 KGU982992:KGV982992 JWY982992:JWZ982992 JNC982992:JND982992 JDG982992:JDH982992 ITK982992:ITL982992 IJO982992:IJP982992 HZS982992:HZT982992 HPW982992:HPX982992 HGA982992:HGB982992 GWE982992:GWF982992 GMI982992:GMJ982992 GCM982992:GCN982992 FSQ982992:FSR982992 FIU982992:FIV982992 EYY982992:EYZ982992 EPC982992:EPD982992 EFG982992:EFH982992 DVK982992:DVL982992 DLO982992:DLP982992 DBS982992:DBT982992 CRW982992:CRX982992 CIA982992:CIB982992 BYE982992:BYF982992 BOI982992:BOJ982992 BEM982992:BEN982992 AUQ982992:AUR982992 AKU982992:AKV982992 AAY982992:AAZ982992 RC982992:RD982992 HG982992:HH982992 WTS917456:WTT917456 WJW917456:WJX917456 WAA917456:WAB917456 VQE917456:VQF917456 VGI917456:VGJ917456 UWM917456:UWN917456 UMQ917456:UMR917456 UCU917456:UCV917456 TSY917456:TSZ917456 TJC917456:TJD917456 SZG917456:SZH917456 SPK917456:SPL917456 SFO917456:SFP917456 RVS917456:RVT917456 RLW917456:RLX917456 RCA917456:RCB917456 QSE917456:QSF917456 QII917456:QIJ917456 PYM917456:PYN917456 POQ917456:POR917456 PEU917456:PEV917456 OUY917456:OUZ917456 OLC917456:OLD917456 OBG917456:OBH917456 NRK917456:NRL917456 NHO917456:NHP917456 MXS917456:MXT917456 MNW917456:MNX917456 MEA917456:MEB917456 LUE917456:LUF917456 LKI917456:LKJ917456 LAM917456:LAN917456 KQQ917456:KQR917456 KGU917456:KGV917456 JWY917456:JWZ917456 JNC917456:JND917456 JDG917456:JDH917456 ITK917456:ITL917456 IJO917456:IJP917456 HZS917456:HZT917456 HPW917456:HPX917456 HGA917456:HGB917456 GWE917456:GWF917456 GMI917456:GMJ917456 GCM917456:GCN917456 FSQ917456:FSR917456 FIU917456:FIV917456 EYY917456:EYZ917456 EPC917456:EPD917456 EFG917456:EFH917456 DVK917456:DVL917456 DLO917456:DLP917456 DBS917456:DBT917456 CRW917456:CRX917456 CIA917456:CIB917456 BYE917456:BYF917456 BOI917456:BOJ917456 BEM917456:BEN917456 AUQ917456:AUR917456 AKU917456:AKV917456 AAY917456:AAZ917456 RC917456:RD917456 HG917456:HH917456 WTS851920:WTT851920 WJW851920:WJX851920 WAA851920:WAB851920 VQE851920:VQF851920 VGI851920:VGJ851920 UWM851920:UWN851920 UMQ851920:UMR851920 UCU851920:UCV851920 TSY851920:TSZ851920 TJC851920:TJD851920 SZG851920:SZH851920 SPK851920:SPL851920 SFO851920:SFP851920 RVS851920:RVT851920 RLW851920:RLX851920 RCA851920:RCB851920 QSE851920:QSF851920 QII851920:QIJ851920 PYM851920:PYN851920 POQ851920:POR851920 PEU851920:PEV851920 OUY851920:OUZ851920 OLC851920:OLD851920 OBG851920:OBH851920 NRK851920:NRL851920 NHO851920:NHP851920 MXS851920:MXT851920 MNW851920:MNX851920 MEA851920:MEB851920 LUE851920:LUF851920 LKI851920:LKJ851920 LAM851920:LAN851920 KQQ851920:KQR851920 KGU851920:KGV851920 JWY851920:JWZ851920 JNC851920:JND851920 JDG851920:JDH851920 ITK851920:ITL851920 IJO851920:IJP851920 HZS851920:HZT851920 HPW851920:HPX851920 HGA851920:HGB851920 GWE851920:GWF851920 GMI851920:GMJ851920 GCM851920:GCN851920 FSQ851920:FSR851920 FIU851920:FIV851920 EYY851920:EYZ851920 EPC851920:EPD851920 EFG851920:EFH851920 DVK851920:DVL851920 DLO851920:DLP851920 DBS851920:DBT851920 CRW851920:CRX851920 CIA851920:CIB851920 BYE851920:BYF851920 BOI851920:BOJ851920 BEM851920:BEN851920 AUQ851920:AUR851920 AKU851920:AKV851920 AAY851920:AAZ851920 RC851920:RD851920 HG851920:HH851920 WTS786384:WTT786384 WJW786384:WJX786384 WAA786384:WAB786384 VQE786384:VQF786384 VGI786384:VGJ786384 UWM786384:UWN786384 UMQ786384:UMR786384 UCU786384:UCV786384 TSY786384:TSZ786384 TJC786384:TJD786384 SZG786384:SZH786384 SPK786384:SPL786384 SFO786384:SFP786384 RVS786384:RVT786384 RLW786384:RLX786384 RCA786384:RCB786384 QSE786384:QSF786384 QII786384:QIJ786384 PYM786384:PYN786384 POQ786384:POR786384 PEU786384:PEV786384 OUY786384:OUZ786384 OLC786384:OLD786384 OBG786384:OBH786384 NRK786384:NRL786384 NHO786384:NHP786384 MXS786384:MXT786384 MNW786384:MNX786384 MEA786384:MEB786384 LUE786384:LUF786384 LKI786384:LKJ786384 LAM786384:LAN786384 KQQ786384:KQR786384 KGU786384:KGV786384 JWY786384:JWZ786384 JNC786384:JND786384 JDG786384:JDH786384 ITK786384:ITL786384 IJO786384:IJP786384 HZS786384:HZT786384 HPW786384:HPX786384 HGA786384:HGB786384 GWE786384:GWF786384 GMI786384:GMJ786384 GCM786384:GCN786384 FSQ786384:FSR786384 FIU786384:FIV786384 EYY786384:EYZ786384 EPC786384:EPD786384 EFG786384:EFH786384 DVK786384:DVL786384 DLO786384:DLP786384 DBS786384:DBT786384 CRW786384:CRX786384 CIA786384:CIB786384 BYE786384:BYF786384 BOI786384:BOJ786384 BEM786384:BEN786384 AUQ786384:AUR786384 AKU786384:AKV786384 AAY786384:AAZ786384 RC786384:RD786384 HG786384:HH786384 WTS720848:WTT720848 WJW720848:WJX720848 WAA720848:WAB720848 VQE720848:VQF720848 VGI720848:VGJ720848 UWM720848:UWN720848 UMQ720848:UMR720848 UCU720848:UCV720848 TSY720848:TSZ720848 TJC720848:TJD720848 SZG720848:SZH720848 SPK720848:SPL720848 SFO720848:SFP720848 RVS720848:RVT720848 RLW720848:RLX720848 RCA720848:RCB720848 QSE720848:QSF720848 QII720848:QIJ720848 PYM720848:PYN720848 POQ720848:POR720848 PEU720848:PEV720848 OUY720848:OUZ720848 OLC720848:OLD720848 OBG720848:OBH720848 NRK720848:NRL720848 NHO720848:NHP720848 MXS720848:MXT720848 MNW720848:MNX720848 MEA720848:MEB720848 LUE720848:LUF720848 LKI720848:LKJ720848 LAM720848:LAN720848 KQQ720848:KQR720848 KGU720848:KGV720848 JWY720848:JWZ720848 JNC720848:JND720848 JDG720848:JDH720848 ITK720848:ITL720848 IJO720848:IJP720848 HZS720848:HZT720848 HPW720848:HPX720848 HGA720848:HGB720848 GWE720848:GWF720848 GMI720848:GMJ720848 GCM720848:GCN720848 FSQ720848:FSR720848 FIU720848:FIV720848 EYY720848:EYZ720848 EPC720848:EPD720848 EFG720848:EFH720848 DVK720848:DVL720848 DLO720848:DLP720848 DBS720848:DBT720848 CRW720848:CRX720848 CIA720848:CIB720848 BYE720848:BYF720848 BOI720848:BOJ720848 BEM720848:BEN720848 AUQ720848:AUR720848 AKU720848:AKV720848 AAY720848:AAZ720848 RC720848:RD720848 HG720848:HH720848 WTS655312:WTT655312 WJW655312:WJX655312 WAA655312:WAB655312 VQE655312:VQF655312 VGI655312:VGJ655312 UWM655312:UWN655312 UMQ655312:UMR655312 UCU655312:UCV655312 TSY655312:TSZ655312 TJC655312:TJD655312 SZG655312:SZH655312 SPK655312:SPL655312 SFO655312:SFP655312 RVS655312:RVT655312 RLW655312:RLX655312 RCA655312:RCB655312 QSE655312:QSF655312 QII655312:QIJ655312 PYM655312:PYN655312 POQ655312:POR655312 PEU655312:PEV655312 OUY655312:OUZ655312 OLC655312:OLD655312 OBG655312:OBH655312 NRK655312:NRL655312 NHO655312:NHP655312 MXS655312:MXT655312 MNW655312:MNX655312 MEA655312:MEB655312 LUE655312:LUF655312 LKI655312:LKJ655312 LAM655312:LAN655312 KQQ655312:KQR655312 KGU655312:KGV655312 JWY655312:JWZ655312 JNC655312:JND655312 JDG655312:JDH655312 ITK655312:ITL655312 IJO655312:IJP655312 HZS655312:HZT655312 HPW655312:HPX655312 HGA655312:HGB655312 GWE655312:GWF655312 GMI655312:GMJ655312 GCM655312:GCN655312 FSQ655312:FSR655312 FIU655312:FIV655312 EYY655312:EYZ655312 EPC655312:EPD655312 EFG655312:EFH655312 DVK655312:DVL655312 DLO655312:DLP655312 DBS655312:DBT655312 CRW655312:CRX655312 CIA655312:CIB655312 BYE655312:BYF655312 BOI655312:BOJ655312 BEM655312:BEN655312 AUQ655312:AUR655312 AKU655312:AKV655312 AAY655312:AAZ655312 RC655312:RD655312 HG655312:HH655312 WTS589776:WTT589776 WJW589776:WJX589776 WAA589776:WAB589776 VQE589776:VQF589776 VGI589776:VGJ589776 UWM589776:UWN589776 UMQ589776:UMR589776 UCU589776:UCV589776 TSY589776:TSZ589776 TJC589776:TJD589776 SZG589776:SZH589776 SPK589776:SPL589776 SFO589776:SFP589776 RVS589776:RVT589776 RLW589776:RLX589776 RCA589776:RCB589776 QSE589776:QSF589776 QII589776:QIJ589776 PYM589776:PYN589776 POQ589776:POR589776 PEU589776:PEV589776 OUY589776:OUZ589776 OLC589776:OLD589776 OBG589776:OBH589776 NRK589776:NRL589776 NHO589776:NHP589776 MXS589776:MXT589776 MNW589776:MNX589776 MEA589776:MEB589776 LUE589776:LUF589776 LKI589776:LKJ589776 LAM589776:LAN589776 KQQ589776:KQR589776 KGU589776:KGV589776 JWY589776:JWZ589776 JNC589776:JND589776 JDG589776:JDH589776 ITK589776:ITL589776 IJO589776:IJP589776 HZS589776:HZT589776 HPW589776:HPX589776 HGA589776:HGB589776 GWE589776:GWF589776 GMI589776:GMJ589776 GCM589776:GCN589776 FSQ589776:FSR589776 FIU589776:FIV589776 EYY589776:EYZ589776 EPC589776:EPD589776 EFG589776:EFH589776 DVK589776:DVL589776 DLO589776:DLP589776 DBS589776:DBT589776 CRW589776:CRX589776 CIA589776:CIB589776 BYE589776:BYF589776 BOI589776:BOJ589776 BEM589776:BEN589776 AUQ589776:AUR589776 AKU589776:AKV589776 AAY589776:AAZ589776 RC589776:RD589776 HG589776:HH589776 WTS524240:WTT524240 WJW524240:WJX524240 WAA524240:WAB524240 VQE524240:VQF524240 VGI524240:VGJ524240 UWM524240:UWN524240 UMQ524240:UMR524240 UCU524240:UCV524240 TSY524240:TSZ524240 TJC524240:TJD524240 SZG524240:SZH524240 SPK524240:SPL524240 SFO524240:SFP524240 RVS524240:RVT524240 RLW524240:RLX524240 RCA524240:RCB524240 QSE524240:QSF524240 QII524240:QIJ524240 PYM524240:PYN524240 POQ524240:POR524240 PEU524240:PEV524240 OUY524240:OUZ524240 OLC524240:OLD524240 OBG524240:OBH524240 NRK524240:NRL524240 NHO524240:NHP524240 MXS524240:MXT524240 MNW524240:MNX524240 MEA524240:MEB524240 LUE524240:LUF524240 LKI524240:LKJ524240 LAM524240:LAN524240 KQQ524240:KQR524240 KGU524240:KGV524240 JWY524240:JWZ524240 JNC524240:JND524240 JDG524240:JDH524240 ITK524240:ITL524240 IJO524240:IJP524240 HZS524240:HZT524240 HPW524240:HPX524240 HGA524240:HGB524240 GWE524240:GWF524240 GMI524240:GMJ524240 GCM524240:GCN524240 FSQ524240:FSR524240 FIU524240:FIV524240 EYY524240:EYZ524240 EPC524240:EPD524240 EFG524240:EFH524240 DVK524240:DVL524240 DLO524240:DLP524240 DBS524240:DBT524240 CRW524240:CRX524240 CIA524240:CIB524240 BYE524240:BYF524240 BOI524240:BOJ524240 BEM524240:BEN524240 AUQ524240:AUR524240 AKU524240:AKV524240 AAY524240:AAZ524240 RC524240:RD524240 HG524240:HH524240 WTS458704:WTT458704 WJW458704:WJX458704 WAA458704:WAB458704 VQE458704:VQF458704 VGI458704:VGJ458704 UWM458704:UWN458704 UMQ458704:UMR458704 UCU458704:UCV458704 TSY458704:TSZ458704 TJC458704:TJD458704 SZG458704:SZH458704 SPK458704:SPL458704 SFO458704:SFP458704 RVS458704:RVT458704 RLW458704:RLX458704 RCA458704:RCB458704 QSE458704:QSF458704 QII458704:QIJ458704 PYM458704:PYN458704 POQ458704:POR458704 PEU458704:PEV458704 OUY458704:OUZ458704 OLC458704:OLD458704 OBG458704:OBH458704 NRK458704:NRL458704 NHO458704:NHP458704 MXS458704:MXT458704 MNW458704:MNX458704 MEA458704:MEB458704 LUE458704:LUF458704 LKI458704:LKJ458704 LAM458704:LAN458704 KQQ458704:KQR458704 KGU458704:KGV458704 JWY458704:JWZ458704 JNC458704:JND458704 JDG458704:JDH458704 ITK458704:ITL458704 IJO458704:IJP458704 HZS458704:HZT458704 HPW458704:HPX458704 HGA458704:HGB458704 GWE458704:GWF458704 GMI458704:GMJ458704 GCM458704:GCN458704 FSQ458704:FSR458704 FIU458704:FIV458704 EYY458704:EYZ458704 EPC458704:EPD458704 EFG458704:EFH458704 DVK458704:DVL458704 DLO458704:DLP458704 DBS458704:DBT458704 CRW458704:CRX458704 CIA458704:CIB458704 BYE458704:BYF458704 BOI458704:BOJ458704 BEM458704:BEN458704 AUQ458704:AUR458704 AKU458704:AKV458704 AAY458704:AAZ458704 RC458704:RD458704 HG458704:HH458704 WTS393168:WTT393168 WJW393168:WJX393168 WAA393168:WAB393168 VQE393168:VQF393168 VGI393168:VGJ393168 UWM393168:UWN393168 UMQ393168:UMR393168 UCU393168:UCV393168 TSY393168:TSZ393168 TJC393168:TJD393168 SZG393168:SZH393168 SPK393168:SPL393168 SFO393168:SFP393168 RVS393168:RVT393168 RLW393168:RLX393168 RCA393168:RCB393168 QSE393168:QSF393168 QII393168:QIJ393168 PYM393168:PYN393168 POQ393168:POR393168 PEU393168:PEV393168 OUY393168:OUZ393168 OLC393168:OLD393168 OBG393168:OBH393168 NRK393168:NRL393168 NHO393168:NHP393168 MXS393168:MXT393168 MNW393168:MNX393168 MEA393168:MEB393168 LUE393168:LUF393168 LKI393168:LKJ393168 LAM393168:LAN393168 KQQ393168:KQR393168 KGU393168:KGV393168 JWY393168:JWZ393168 JNC393168:JND393168 JDG393168:JDH393168 ITK393168:ITL393168 IJO393168:IJP393168 HZS393168:HZT393168 HPW393168:HPX393168 HGA393168:HGB393168 GWE393168:GWF393168 GMI393168:GMJ393168 GCM393168:GCN393168 FSQ393168:FSR393168 FIU393168:FIV393168 EYY393168:EYZ393168 EPC393168:EPD393168 EFG393168:EFH393168 DVK393168:DVL393168 DLO393168:DLP393168 DBS393168:DBT393168 CRW393168:CRX393168 CIA393168:CIB393168 BYE393168:BYF393168 BOI393168:BOJ393168 BEM393168:BEN393168 AUQ393168:AUR393168 AKU393168:AKV393168 AAY393168:AAZ393168 RC393168:RD393168 HG393168:HH393168 WTS327632:WTT327632 WJW327632:WJX327632 WAA327632:WAB327632 VQE327632:VQF327632 VGI327632:VGJ327632 UWM327632:UWN327632 UMQ327632:UMR327632 UCU327632:UCV327632 TSY327632:TSZ327632 TJC327632:TJD327632 SZG327632:SZH327632 SPK327632:SPL327632 SFO327632:SFP327632 RVS327632:RVT327632 RLW327632:RLX327632 RCA327632:RCB327632 QSE327632:QSF327632 QII327632:QIJ327632 PYM327632:PYN327632 POQ327632:POR327632 PEU327632:PEV327632 OUY327632:OUZ327632 OLC327632:OLD327632 OBG327632:OBH327632 NRK327632:NRL327632 NHO327632:NHP327632 MXS327632:MXT327632 MNW327632:MNX327632 MEA327632:MEB327632 LUE327632:LUF327632 LKI327632:LKJ327632 LAM327632:LAN327632 KQQ327632:KQR327632 KGU327632:KGV327632 JWY327632:JWZ327632 JNC327632:JND327632 JDG327632:JDH327632 ITK327632:ITL327632 IJO327632:IJP327632 HZS327632:HZT327632 HPW327632:HPX327632 HGA327632:HGB327632 GWE327632:GWF327632 GMI327632:GMJ327632 GCM327632:GCN327632 FSQ327632:FSR327632 FIU327632:FIV327632 EYY327632:EYZ327632 EPC327632:EPD327632 EFG327632:EFH327632 DVK327632:DVL327632 DLO327632:DLP327632 DBS327632:DBT327632 CRW327632:CRX327632 CIA327632:CIB327632 BYE327632:BYF327632 BOI327632:BOJ327632 BEM327632:BEN327632 AUQ327632:AUR327632 AKU327632:AKV327632 AAY327632:AAZ327632 RC327632:RD327632 HG327632:HH327632 WTS262096:WTT262096 WJW262096:WJX262096 WAA262096:WAB262096 VQE262096:VQF262096 VGI262096:VGJ262096 UWM262096:UWN262096 UMQ262096:UMR262096 UCU262096:UCV262096 TSY262096:TSZ262096 TJC262096:TJD262096 SZG262096:SZH262096 SPK262096:SPL262096 SFO262096:SFP262096 RVS262096:RVT262096 RLW262096:RLX262096 RCA262096:RCB262096 QSE262096:QSF262096 QII262096:QIJ262096 PYM262096:PYN262096 POQ262096:POR262096 PEU262096:PEV262096 OUY262096:OUZ262096 OLC262096:OLD262096 OBG262096:OBH262096 NRK262096:NRL262096 NHO262096:NHP262096 MXS262096:MXT262096 MNW262096:MNX262096 MEA262096:MEB262096 LUE262096:LUF262096 LKI262096:LKJ262096 LAM262096:LAN262096 KQQ262096:KQR262096 KGU262096:KGV262096 JWY262096:JWZ262096 JNC262096:JND262096 JDG262096:JDH262096 ITK262096:ITL262096 IJO262096:IJP262096 HZS262096:HZT262096 HPW262096:HPX262096 HGA262096:HGB262096 GWE262096:GWF262096 GMI262096:GMJ262096 GCM262096:GCN262096 FSQ262096:FSR262096 FIU262096:FIV262096 EYY262096:EYZ262096 EPC262096:EPD262096 EFG262096:EFH262096 DVK262096:DVL262096 DLO262096:DLP262096 DBS262096:DBT262096 CRW262096:CRX262096 CIA262096:CIB262096 BYE262096:BYF262096 BOI262096:BOJ262096 BEM262096:BEN262096 AUQ262096:AUR262096 AKU262096:AKV262096 AAY262096:AAZ262096 RC262096:RD262096 HG262096:HH262096 WTS196560:WTT196560 WJW196560:WJX196560 WAA196560:WAB196560 VQE196560:VQF196560 VGI196560:VGJ196560 UWM196560:UWN196560 UMQ196560:UMR196560 UCU196560:UCV196560 TSY196560:TSZ196560 TJC196560:TJD196560 SZG196560:SZH196560 SPK196560:SPL196560 SFO196560:SFP196560 RVS196560:RVT196560 RLW196560:RLX196560 RCA196560:RCB196560 QSE196560:QSF196560 QII196560:QIJ196560 PYM196560:PYN196560 POQ196560:POR196560 PEU196560:PEV196560 OUY196560:OUZ196560 OLC196560:OLD196560 OBG196560:OBH196560 NRK196560:NRL196560 NHO196560:NHP196560 MXS196560:MXT196560 MNW196560:MNX196560 MEA196560:MEB196560 LUE196560:LUF196560 LKI196560:LKJ196560 LAM196560:LAN196560 KQQ196560:KQR196560 KGU196560:KGV196560 JWY196560:JWZ196560 JNC196560:JND196560 JDG196560:JDH196560 ITK196560:ITL196560 IJO196560:IJP196560 HZS196560:HZT196560 HPW196560:HPX196560 HGA196560:HGB196560 GWE196560:GWF196560 GMI196560:GMJ196560 GCM196560:GCN196560 FSQ196560:FSR196560 FIU196560:FIV196560 EYY196560:EYZ196560 EPC196560:EPD196560 EFG196560:EFH196560 DVK196560:DVL196560 DLO196560:DLP196560 DBS196560:DBT196560 CRW196560:CRX196560 CIA196560:CIB196560 BYE196560:BYF196560 BOI196560:BOJ196560 BEM196560:BEN196560 AUQ196560:AUR196560 AKU196560:AKV196560 AAY196560:AAZ196560 RC196560:RD196560 HG196560:HH196560 WTS131024:WTT131024 WJW131024:WJX131024 WAA131024:WAB131024 VQE131024:VQF131024 VGI131024:VGJ131024 UWM131024:UWN131024 UMQ131024:UMR131024 UCU131024:UCV131024 TSY131024:TSZ131024 TJC131024:TJD131024 SZG131024:SZH131024 SPK131024:SPL131024 SFO131024:SFP131024 RVS131024:RVT131024 RLW131024:RLX131024 RCA131024:RCB131024 QSE131024:QSF131024 QII131024:QIJ131024 PYM131024:PYN131024 POQ131024:POR131024 PEU131024:PEV131024 OUY131024:OUZ131024 OLC131024:OLD131024 OBG131024:OBH131024 NRK131024:NRL131024 NHO131024:NHP131024 MXS131024:MXT131024 MNW131024:MNX131024 MEA131024:MEB131024 LUE131024:LUF131024 LKI131024:LKJ131024 LAM131024:LAN131024 KQQ131024:KQR131024 KGU131024:KGV131024 JWY131024:JWZ131024 JNC131024:JND131024 JDG131024:JDH131024 ITK131024:ITL131024 IJO131024:IJP131024 HZS131024:HZT131024 HPW131024:HPX131024 HGA131024:HGB131024 GWE131024:GWF131024 GMI131024:GMJ131024 GCM131024:GCN131024 FSQ131024:FSR131024 FIU131024:FIV131024 EYY131024:EYZ131024 EPC131024:EPD131024 EFG131024:EFH131024 DVK131024:DVL131024 DLO131024:DLP131024 DBS131024:DBT131024 CRW131024:CRX131024 CIA131024:CIB131024 BYE131024:BYF131024 BOI131024:BOJ131024 BEM131024:BEN131024 AUQ131024:AUR131024 AKU131024:AKV131024 AAY131024:AAZ131024 RC131024:RD131024 HG131024:HH131024 WTS65488:WTT65488 WJW65488:WJX65488 WAA65488:WAB65488 VQE65488:VQF65488 VGI65488:VGJ65488 UWM65488:UWN65488 UMQ65488:UMR65488 UCU65488:UCV65488 TSY65488:TSZ65488 TJC65488:TJD65488 SZG65488:SZH65488 SPK65488:SPL65488 SFO65488:SFP65488 RVS65488:RVT65488 RLW65488:RLX65488 RCA65488:RCB65488 QSE65488:QSF65488 QII65488:QIJ65488 PYM65488:PYN65488 POQ65488:POR65488 PEU65488:PEV65488 OUY65488:OUZ65488 OLC65488:OLD65488 OBG65488:OBH65488 NRK65488:NRL65488 NHO65488:NHP65488 MXS65488:MXT65488 MNW65488:MNX65488 MEA65488:MEB65488 LUE65488:LUF65488 LKI65488:LKJ65488 LAM65488:LAN65488 KQQ65488:KQR65488 KGU65488:KGV65488 JWY65488:JWZ65488 JNC65488:JND65488 JDG65488:JDH65488 ITK65488:ITL65488 IJO65488:IJP65488 HZS65488:HZT65488 HPW65488:HPX65488 HGA65488:HGB65488 GWE65488:GWF65488 GMI65488:GMJ65488 GCM65488:GCN65488 FSQ65488:FSR65488 FIU65488:FIV65488 EYY65488:EYZ65488 EPC65488:EPD65488 EFG65488:EFH65488 DVK65488:DVL65488 DLO65488:DLP65488 DBS65488:DBT65488 CRW65488:CRX65488 CIA65488:CIB65488 BYE65488:BYF65488 BOI65488:BOJ65488 BEM65488:BEN65488 AUQ65488:AUR65488 AKU65488:AKV65488 AAY65488:AAZ65488 RC65488:RD65488 HG65488:HH65488 WTS982994:WTT982994 WJW982994:WJX982994 WAA982994:WAB982994 VQE982994:VQF982994 VGI982994:VGJ982994 UWM982994:UWN982994 UMQ982994:UMR982994 UCU982994:UCV982994 TSY982994:TSZ982994 TJC982994:TJD982994 SZG982994:SZH982994 SPK982994:SPL982994 SFO982994:SFP982994 RVS982994:RVT982994 RLW982994:RLX982994 RCA982994:RCB982994 QSE982994:QSF982994 QII982994:QIJ982994 PYM982994:PYN982994 POQ982994:POR982994 PEU982994:PEV982994 OUY982994:OUZ982994 OLC982994:OLD982994 OBG982994:OBH982994 NRK982994:NRL982994 NHO982994:NHP982994 MXS982994:MXT982994 MNW982994:MNX982994 MEA982994:MEB982994 LUE982994:LUF982994 LKI982994:LKJ982994 LAM982994:LAN982994 KQQ982994:KQR982994 KGU982994:KGV982994 JWY982994:JWZ982994 JNC982994:JND982994 JDG982994:JDH982994 ITK982994:ITL982994 IJO982994:IJP982994 HZS982994:HZT982994 HPW982994:HPX982994 HGA982994:HGB982994 GWE982994:GWF982994 GMI982994:GMJ982994 GCM982994:GCN982994 FSQ982994:FSR982994 FIU982994:FIV982994 EYY982994:EYZ982994 EPC982994:EPD982994 EFG982994:EFH982994 DVK982994:DVL982994 DLO982994:DLP982994 DBS982994:DBT982994 CRW982994:CRX982994 CIA982994:CIB982994 BYE982994:BYF982994 BOI982994:BOJ982994 BEM982994:BEN982994 AUQ982994:AUR982994 AKU982994:AKV982994 AAY982994:AAZ982994 RC982994:RD982994 HG982994:HH982994 WTS917458:WTT917458 WJW917458:WJX917458 WAA917458:WAB917458 VQE917458:VQF917458 VGI917458:VGJ917458 UWM917458:UWN917458 UMQ917458:UMR917458 UCU917458:UCV917458 TSY917458:TSZ917458 TJC917458:TJD917458 SZG917458:SZH917458 SPK917458:SPL917458 SFO917458:SFP917458 RVS917458:RVT917458 RLW917458:RLX917458 RCA917458:RCB917458 QSE917458:QSF917458 QII917458:QIJ917458 PYM917458:PYN917458 POQ917458:POR917458 PEU917458:PEV917458 OUY917458:OUZ917458 OLC917458:OLD917458 OBG917458:OBH917458 NRK917458:NRL917458 NHO917458:NHP917458 MXS917458:MXT917458 MNW917458:MNX917458 MEA917458:MEB917458 LUE917458:LUF917458 LKI917458:LKJ917458 LAM917458:LAN917458 KQQ917458:KQR917458 KGU917458:KGV917458 JWY917458:JWZ917458 JNC917458:JND917458 JDG917458:JDH917458 ITK917458:ITL917458 IJO917458:IJP917458 HZS917458:HZT917458 HPW917458:HPX917458 HGA917458:HGB917458 GWE917458:GWF917458 GMI917458:GMJ917458 GCM917458:GCN917458 FSQ917458:FSR917458 FIU917458:FIV917458 EYY917458:EYZ917458 EPC917458:EPD917458 EFG917458:EFH917458 DVK917458:DVL917458 DLO917458:DLP917458 DBS917458:DBT917458 CRW917458:CRX917458 CIA917458:CIB917458 BYE917458:BYF917458 BOI917458:BOJ917458 BEM917458:BEN917458 AUQ917458:AUR917458 AKU917458:AKV917458 AAY917458:AAZ917458 RC917458:RD917458 HG917458:HH917458 WTS851922:WTT851922 WJW851922:WJX851922 WAA851922:WAB851922 VQE851922:VQF851922 VGI851922:VGJ851922 UWM851922:UWN851922 UMQ851922:UMR851922 UCU851922:UCV851922 TSY851922:TSZ851922 TJC851922:TJD851922 SZG851922:SZH851922 SPK851922:SPL851922 SFO851922:SFP851922 RVS851922:RVT851922 RLW851922:RLX851922 RCA851922:RCB851922 QSE851922:QSF851922 QII851922:QIJ851922 PYM851922:PYN851922 POQ851922:POR851922 PEU851922:PEV851922 OUY851922:OUZ851922 OLC851922:OLD851922 OBG851922:OBH851922 NRK851922:NRL851922 NHO851922:NHP851922 MXS851922:MXT851922 MNW851922:MNX851922 MEA851922:MEB851922 LUE851922:LUF851922 LKI851922:LKJ851922 LAM851922:LAN851922 KQQ851922:KQR851922 KGU851922:KGV851922 JWY851922:JWZ851922 JNC851922:JND851922 JDG851922:JDH851922 ITK851922:ITL851922 IJO851922:IJP851922 HZS851922:HZT851922 HPW851922:HPX851922 HGA851922:HGB851922 GWE851922:GWF851922 GMI851922:GMJ851922 GCM851922:GCN851922 FSQ851922:FSR851922 FIU851922:FIV851922 EYY851922:EYZ851922 EPC851922:EPD851922 EFG851922:EFH851922 DVK851922:DVL851922 DLO851922:DLP851922 DBS851922:DBT851922 CRW851922:CRX851922 CIA851922:CIB851922 BYE851922:BYF851922 BOI851922:BOJ851922 BEM851922:BEN851922 AUQ851922:AUR851922 AKU851922:AKV851922 AAY851922:AAZ851922 RC851922:RD851922 HG851922:HH851922 WTS786386:WTT786386 WJW786386:WJX786386 WAA786386:WAB786386 VQE786386:VQF786386 VGI786386:VGJ786386 UWM786386:UWN786386 UMQ786386:UMR786386 UCU786386:UCV786386 TSY786386:TSZ786386 TJC786386:TJD786386 SZG786386:SZH786386 SPK786386:SPL786386 SFO786386:SFP786386 RVS786386:RVT786386 RLW786386:RLX786386 RCA786386:RCB786386 QSE786386:QSF786386 QII786386:QIJ786386 PYM786386:PYN786386 POQ786386:POR786386 PEU786386:PEV786386 OUY786386:OUZ786386 OLC786386:OLD786386 OBG786386:OBH786386 NRK786386:NRL786386 NHO786386:NHP786386 MXS786386:MXT786386 MNW786386:MNX786386 MEA786386:MEB786386 LUE786386:LUF786386 LKI786386:LKJ786386 LAM786386:LAN786386 KQQ786386:KQR786386 KGU786386:KGV786386 JWY786386:JWZ786386 JNC786386:JND786386 JDG786386:JDH786386 ITK786386:ITL786386 IJO786386:IJP786386 HZS786386:HZT786386 HPW786386:HPX786386 HGA786386:HGB786386 GWE786386:GWF786386 GMI786386:GMJ786386 GCM786386:GCN786386 FSQ786386:FSR786386 FIU786386:FIV786386 EYY786386:EYZ786386 EPC786386:EPD786386 EFG786386:EFH786386 DVK786386:DVL786386 DLO786386:DLP786386 DBS786386:DBT786386 CRW786386:CRX786386 CIA786386:CIB786386 BYE786386:BYF786386 BOI786386:BOJ786386 BEM786386:BEN786386 AUQ786386:AUR786386 AKU786386:AKV786386 AAY786386:AAZ786386 RC786386:RD786386 HG786386:HH786386 WTS720850:WTT720850 WJW720850:WJX720850 WAA720850:WAB720850 VQE720850:VQF720850 VGI720850:VGJ720850 UWM720850:UWN720850 UMQ720850:UMR720850 UCU720850:UCV720850 TSY720850:TSZ720850 TJC720850:TJD720850 SZG720850:SZH720850 SPK720850:SPL720850 SFO720850:SFP720850 RVS720850:RVT720850 RLW720850:RLX720850 RCA720850:RCB720850 QSE720850:QSF720850 QII720850:QIJ720850 PYM720850:PYN720850 POQ720850:POR720850 PEU720850:PEV720850 OUY720850:OUZ720850 OLC720850:OLD720850 OBG720850:OBH720850 NRK720850:NRL720850 NHO720850:NHP720850 MXS720850:MXT720850 MNW720850:MNX720850 MEA720850:MEB720850 LUE720850:LUF720850 LKI720850:LKJ720850 LAM720850:LAN720850 KQQ720850:KQR720850 KGU720850:KGV720850 JWY720850:JWZ720850 JNC720850:JND720850 JDG720850:JDH720850 ITK720850:ITL720850 IJO720850:IJP720850 HZS720850:HZT720850 HPW720850:HPX720850 HGA720850:HGB720850 GWE720850:GWF720850 GMI720850:GMJ720850 GCM720850:GCN720850 FSQ720850:FSR720850 FIU720850:FIV720850 EYY720850:EYZ720850 EPC720850:EPD720850 EFG720850:EFH720850 DVK720850:DVL720850 DLO720850:DLP720850 DBS720850:DBT720850 CRW720850:CRX720850 CIA720850:CIB720850 BYE720850:BYF720850 BOI720850:BOJ720850 BEM720850:BEN720850 AUQ720850:AUR720850 AKU720850:AKV720850 AAY720850:AAZ720850 RC720850:RD720850 HG720850:HH720850 WTS655314:WTT655314 WJW655314:WJX655314 WAA655314:WAB655314 VQE655314:VQF655314 VGI655314:VGJ655314 UWM655314:UWN655314 UMQ655314:UMR655314 UCU655314:UCV655314 TSY655314:TSZ655314 TJC655314:TJD655314 SZG655314:SZH655314 SPK655314:SPL655314 SFO655314:SFP655314 RVS655314:RVT655314 RLW655314:RLX655314 RCA655314:RCB655314 QSE655314:QSF655314 QII655314:QIJ655314 PYM655314:PYN655314 POQ655314:POR655314 PEU655314:PEV655314 OUY655314:OUZ655314 OLC655314:OLD655314 OBG655314:OBH655314 NRK655314:NRL655314 NHO655314:NHP655314 MXS655314:MXT655314 MNW655314:MNX655314 MEA655314:MEB655314 LUE655314:LUF655314 LKI655314:LKJ655314 LAM655314:LAN655314 KQQ655314:KQR655314 KGU655314:KGV655314 JWY655314:JWZ655314 JNC655314:JND655314 JDG655314:JDH655314 ITK655314:ITL655314 IJO655314:IJP655314 HZS655314:HZT655314 HPW655314:HPX655314 HGA655314:HGB655314 GWE655314:GWF655314 GMI655314:GMJ655314 GCM655314:GCN655314 FSQ655314:FSR655314 FIU655314:FIV655314 EYY655314:EYZ655314 EPC655314:EPD655314 EFG655314:EFH655314 DVK655314:DVL655314 DLO655314:DLP655314 DBS655314:DBT655314 CRW655314:CRX655314 CIA655314:CIB655314 BYE655314:BYF655314 BOI655314:BOJ655314 BEM655314:BEN655314 AUQ655314:AUR655314 AKU655314:AKV655314 AAY655314:AAZ655314 RC655314:RD655314 HG655314:HH655314 WTS589778:WTT589778 WJW589778:WJX589778 WAA589778:WAB589778 VQE589778:VQF589778 VGI589778:VGJ589778 UWM589778:UWN589778 UMQ589778:UMR589778 UCU589778:UCV589778 TSY589778:TSZ589778 TJC589778:TJD589778 SZG589778:SZH589778 SPK589778:SPL589778 SFO589778:SFP589778 RVS589778:RVT589778 RLW589778:RLX589778 RCA589778:RCB589778 QSE589778:QSF589778 QII589778:QIJ589778 PYM589778:PYN589778 POQ589778:POR589778 PEU589778:PEV589778 OUY589778:OUZ589778 OLC589778:OLD589778 OBG589778:OBH589778 NRK589778:NRL589778 NHO589778:NHP589778 MXS589778:MXT589778 MNW589778:MNX589778 MEA589778:MEB589778 LUE589778:LUF589778 LKI589778:LKJ589778 LAM589778:LAN589778 KQQ589778:KQR589778 KGU589778:KGV589778 JWY589778:JWZ589778 JNC589778:JND589778 JDG589778:JDH589778 ITK589778:ITL589778 IJO589778:IJP589778 HZS589778:HZT589778 HPW589778:HPX589778 HGA589778:HGB589778 GWE589778:GWF589778 GMI589778:GMJ589778 GCM589778:GCN589778 FSQ589778:FSR589778 FIU589778:FIV589778 EYY589778:EYZ589778 EPC589778:EPD589778 EFG589778:EFH589778 DVK589778:DVL589778 DLO589778:DLP589778 DBS589778:DBT589778 CRW589778:CRX589778 CIA589778:CIB589778 BYE589778:BYF589778 BOI589778:BOJ589778 BEM589778:BEN589778 AUQ589778:AUR589778 AKU589778:AKV589778 AAY589778:AAZ589778 RC589778:RD589778 HG589778:HH589778 WTS524242:WTT524242 WJW524242:WJX524242 WAA524242:WAB524242 VQE524242:VQF524242 VGI524242:VGJ524242 UWM524242:UWN524242 UMQ524242:UMR524242 UCU524242:UCV524242 TSY524242:TSZ524242 TJC524242:TJD524242 SZG524242:SZH524242 SPK524242:SPL524242 SFO524242:SFP524242 RVS524242:RVT524242 RLW524242:RLX524242 RCA524242:RCB524242 QSE524242:QSF524242 QII524242:QIJ524242 PYM524242:PYN524242 POQ524242:POR524242 PEU524242:PEV524242 OUY524242:OUZ524242 OLC524242:OLD524242 OBG524242:OBH524242 NRK524242:NRL524242 NHO524242:NHP524242 MXS524242:MXT524242 MNW524242:MNX524242 MEA524242:MEB524242 LUE524242:LUF524242 LKI524242:LKJ524242 LAM524242:LAN524242 KQQ524242:KQR524242 KGU524242:KGV524242 JWY524242:JWZ524242 JNC524242:JND524242 JDG524242:JDH524242 ITK524242:ITL524242 IJO524242:IJP524242 HZS524242:HZT524242 HPW524242:HPX524242 HGA524242:HGB524242 GWE524242:GWF524242 GMI524242:GMJ524242 GCM524242:GCN524242 FSQ524242:FSR524242 FIU524242:FIV524242 EYY524242:EYZ524242 EPC524242:EPD524242 EFG524242:EFH524242 DVK524242:DVL524242 DLO524242:DLP524242 DBS524242:DBT524242 CRW524242:CRX524242 CIA524242:CIB524242 BYE524242:BYF524242 BOI524242:BOJ524242 BEM524242:BEN524242 AUQ524242:AUR524242 AKU524242:AKV524242 AAY524242:AAZ524242 RC524242:RD524242 HG524242:HH524242 WTS458706:WTT458706 WJW458706:WJX458706 WAA458706:WAB458706 VQE458706:VQF458706 VGI458706:VGJ458706 UWM458706:UWN458706 UMQ458706:UMR458706 UCU458706:UCV458706 TSY458706:TSZ458706 TJC458706:TJD458706 SZG458706:SZH458706 SPK458706:SPL458706 SFO458706:SFP458706 RVS458706:RVT458706 RLW458706:RLX458706 RCA458706:RCB458706 QSE458706:QSF458706 QII458706:QIJ458706 PYM458706:PYN458706 POQ458706:POR458706 PEU458706:PEV458706 OUY458706:OUZ458706 OLC458706:OLD458706 OBG458706:OBH458706 NRK458706:NRL458706 NHO458706:NHP458706 MXS458706:MXT458706 MNW458706:MNX458706 MEA458706:MEB458706 LUE458706:LUF458706 LKI458706:LKJ458706 LAM458706:LAN458706 KQQ458706:KQR458706 KGU458706:KGV458706 JWY458706:JWZ458706 JNC458706:JND458706 JDG458706:JDH458706 ITK458706:ITL458706 IJO458706:IJP458706 HZS458706:HZT458706 HPW458706:HPX458706 HGA458706:HGB458706 GWE458706:GWF458706 GMI458706:GMJ458706 GCM458706:GCN458706 FSQ458706:FSR458706 FIU458706:FIV458706 EYY458706:EYZ458706 EPC458706:EPD458706 EFG458706:EFH458706 DVK458706:DVL458706 DLO458706:DLP458706 DBS458706:DBT458706 CRW458706:CRX458706 CIA458706:CIB458706 BYE458706:BYF458706 BOI458706:BOJ458706 BEM458706:BEN458706 AUQ458706:AUR458706 AKU458706:AKV458706 AAY458706:AAZ458706 RC458706:RD458706 HG458706:HH458706 WTS393170:WTT393170 WJW393170:WJX393170 WAA393170:WAB393170 VQE393170:VQF393170 VGI393170:VGJ393170 UWM393170:UWN393170 UMQ393170:UMR393170 UCU393170:UCV393170 TSY393170:TSZ393170 TJC393170:TJD393170 SZG393170:SZH393170 SPK393170:SPL393170 SFO393170:SFP393170 RVS393170:RVT393170 RLW393170:RLX393170 RCA393170:RCB393170 QSE393170:QSF393170 QII393170:QIJ393170 PYM393170:PYN393170 POQ393170:POR393170 PEU393170:PEV393170 OUY393170:OUZ393170 OLC393170:OLD393170 OBG393170:OBH393170 NRK393170:NRL393170 NHO393170:NHP393170 MXS393170:MXT393170 MNW393170:MNX393170 MEA393170:MEB393170 LUE393170:LUF393170 LKI393170:LKJ393170 LAM393170:LAN393170 KQQ393170:KQR393170 KGU393170:KGV393170 JWY393170:JWZ393170 JNC393170:JND393170 JDG393170:JDH393170 ITK393170:ITL393170 IJO393170:IJP393170 HZS393170:HZT393170 HPW393170:HPX393170 HGA393170:HGB393170 GWE393170:GWF393170 GMI393170:GMJ393170 GCM393170:GCN393170 FSQ393170:FSR393170 FIU393170:FIV393170 EYY393170:EYZ393170 EPC393170:EPD393170 EFG393170:EFH393170 DVK393170:DVL393170 DLO393170:DLP393170 DBS393170:DBT393170 CRW393170:CRX393170 CIA393170:CIB393170 BYE393170:BYF393170 BOI393170:BOJ393170 BEM393170:BEN393170 AUQ393170:AUR393170 AKU393170:AKV393170 AAY393170:AAZ393170 RC393170:RD393170 HG393170:HH393170 WTS327634:WTT327634 WJW327634:WJX327634 WAA327634:WAB327634 VQE327634:VQF327634 VGI327634:VGJ327634 UWM327634:UWN327634 UMQ327634:UMR327634 UCU327634:UCV327634 TSY327634:TSZ327634 TJC327634:TJD327634 SZG327634:SZH327634 SPK327634:SPL327634 SFO327634:SFP327634 RVS327634:RVT327634 RLW327634:RLX327634 RCA327634:RCB327634 QSE327634:QSF327634 QII327634:QIJ327634 PYM327634:PYN327634 POQ327634:POR327634 PEU327634:PEV327634 OUY327634:OUZ327634 OLC327634:OLD327634 OBG327634:OBH327634 NRK327634:NRL327634 NHO327634:NHP327634 MXS327634:MXT327634 MNW327634:MNX327634 MEA327634:MEB327634 LUE327634:LUF327634 LKI327634:LKJ327634 LAM327634:LAN327634 KQQ327634:KQR327634 KGU327634:KGV327634 JWY327634:JWZ327634 JNC327634:JND327634 JDG327634:JDH327634 ITK327634:ITL327634 IJO327634:IJP327634 HZS327634:HZT327634 HPW327634:HPX327634 HGA327634:HGB327634 GWE327634:GWF327634 GMI327634:GMJ327634 GCM327634:GCN327634 FSQ327634:FSR327634 FIU327634:FIV327634 EYY327634:EYZ327634 EPC327634:EPD327634 EFG327634:EFH327634 DVK327634:DVL327634 DLO327634:DLP327634 DBS327634:DBT327634 CRW327634:CRX327634 CIA327634:CIB327634 BYE327634:BYF327634 BOI327634:BOJ327634 BEM327634:BEN327634 AUQ327634:AUR327634 AKU327634:AKV327634 AAY327634:AAZ327634 RC327634:RD327634 HG327634:HH327634 WTS262098:WTT262098 WJW262098:WJX262098 WAA262098:WAB262098 VQE262098:VQF262098 VGI262098:VGJ262098 UWM262098:UWN262098 UMQ262098:UMR262098 UCU262098:UCV262098 TSY262098:TSZ262098 TJC262098:TJD262098 SZG262098:SZH262098 SPK262098:SPL262098 SFO262098:SFP262098 RVS262098:RVT262098 RLW262098:RLX262098 RCA262098:RCB262098 QSE262098:QSF262098 QII262098:QIJ262098 PYM262098:PYN262098 POQ262098:POR262098 PEU262098:PEV262098 OUY262098:OUZ262098 OLC262098:OLD262098 OBG262098:OBH262098 NRK262098:NRL262098 NHO262098:NHP262098 MXS262098:MXT262098 MNW262098:MNX262098 MEA262098:MEB262098 LUE262098:LUF262098 LKI262098:LKJ262098 LAM262098:LAN262098 KQQ262098:KQR262098 KGU262098:KGV262098 JWY262098:JWZ262098 JNC262098:JND262098 JDG262098:JDH262098 ITK262098:ITL262098 IJO262098:IJP262098 HZS262098:HZT262098 HPW262098:HPX262098 HGA262098:HGB262098 GWE262098:GWF262098 GMI262098:GMJ262098 GCM262098:GCN262098 FSQ262098:FSR262098 FIU262098:FIV262098 EYY262098:EYZ262098 EPC262098:EPD262098 EFG262098:EFH262098 DVK262098:DVL262098 DLO262098:DLP262098 DBS262098:DBT262098 CRW262098:CRX262098 CIA262098:CIB262098 BYE262098:BYF262098 BOI262098:BOJ262098 BEM262098:BEN262098 AUQ262098:AUR262098 AKU262098:AKV262098 AAY262098:AAZ262098 RC262098:RD262098 HG262098:HH262098 WTS196562:WTT196562 WJW196562:WJX196562 WAA196562:WAB196562 VQE196562:VQF196562 VGI196562:VGJ196562 UWM196562:UWN196562 UMQ196562:UMR196562 UCU196562:UCV196562 TSY196562:TSZ196562 TJC196562:TJD196562 SZG196562:SZH196562 SPK196562:SPL196562 SFO196562:SFP196562 RVS196562:RVT196562 RLW196562:RLX196562 RCA196562:RCB196562 QSE196562:QSF196562 QII196562:QIJ196562 PYM196562:PYN196562 POQ196562:POR196562 PEU196562:PEV196562 OUY196562:OUZ196562 OLC196562:OLD196562 OBG196562:OBH196562 NRK196562:NRL196562 NHO196562:NHP196562 MXS196562:MXT196562 MNW196562:MNX196562 MEA196562:MEB196562 LUE196562:LUF196562 LKI196562:LKJ196562 LAM196562:LAN196562 KQQ196562:KQR196562 KGU196562:KGV196562 JWY196562:JWZ196562 JNC196562:JND196562 JDG196562:JDH196562 ITK196562:ITL196562 IJO196562:IJP196562 HZS196562:HZT196562 HPW196562:HPX196562 HGA196562:HGB196562 GWE196562:GWF196562 GMI196562:GMJ196562 GCM196562:GCN196562 FSQ196562:FSR196562 FIU196562:FIV196562 EYY196562:EYZ196562 EPC196562:EPD196562 EFG196562:EFH196562 DVK196562:DVL196562 DLO196562:DLP196562 DBS196562:DBT196562 CRW196562:CRX196562 CIA196562:CIB196562 BYE196562:BYF196562 BOI196562:BOJ196562 BEM196562:BEN196562 AUQ196562:AUR196562 AKU196562:AKV196562 AAY196562:AAZ196562 RC196562:RD196562 HG196562:HH196562 WTS131026:WTT131026 WJW131026:WJX131026 WAA131026:WAB131026 VQE131026:VQF131026 VGI131026:VGJ131026 UWM131026:UWN131026 UMQ131026:UMR131026 UCU131026:UCV131026 TSY131026:TSZ131026 TJC131026:TJD131026 SZG131026:SZH131026 SPK131026:SPL131026 SFO131026:SFP131026 RVS131026:RVT131026 RLW131026:RLX131026 RCA131026:RCB131026 QSE131026:QSF131026 QII131026:QIJ131026 PYM131026:PYN131026 POQ131026:POR131026 PEU131026:PEV131026 OUY131026:OUZ131026 OLC131026:OLD131026 OBG131026:OBH131026 NRK131026:NRL131026 NHO131026:NHP131026 MXS131026:MXT131026 MNW131026:MNX131026 MEA131026:MEB131026 LUE131026:LUF131026 LKI131026:LKJ131026 LAM131026:LAN131026 KQQ131026:KQR131026 KGU131026:KGV131026 JWY131026:JWZ131026 JNC131026:JND131026 JDG131026:JDH131026 ITK131026:ITL131026 IJO131026:IJP131026 HZS131026:HZT131026 HPW131026:HPX131026 HGA131026:HGB131026 GWE131026:GWF131026 GMI131026:GMJ131026 GCM131026:GCN131026 FSQ131026:FSR131026 FIU131026:FIV131026 EYY131026:EYZ131026 EPC131026:EPD131026 EFG131026:EFH131026 DVK131026:DVL131026 DLO131026:DLP131026 DBS131026:DBT131026 CRW131026:CRX131026 CIA131026:CIB131026 BYE131026:BYF131026 BOI131026:BOJ131026 BEM131026:BEN131026 AUQ131026:AUR131026 AKU131026:AKV131026 AAY131026:AAZ131026 RC131026:RD131026 HG131026:HH131026 WTS65490:WTT65490 WJW65490:WJX65490 WAA65490:WAB65490 VQE65490:VQF65490 VGI65490:VGJ65490 UWM65490:UWN65490 UMQ65490:UMR65490 UCU65490:UCV65490 TSY65490:TSZ65490 TJC65490:TJD65490 SZG65490:SZH65490 SPK65490:SPL65490 SFO65490:SFP65490 RVS65490:RVT65490 RLW65490:RLX65490 RCA65490:RCB65490 QSE65490:QSF65490 QII65490:QIJ65490 PYM65490:PYN65490 POQ65490:POR65490 PEU65490:PEV65490 OUY65490:OUZ65490 OLC65490:OLD65490 OBG65490:OBH65490 NRK65490:NRL65490 NHO65490:NHP65490 MXS65490:MXT65490 MNW65490:MNX65490 MEA65490:MEB65490 LUE65490:LUF65490 LKI65490:LKJ65490 LAM65490:LAN65490 KQQ65490:KQR65490 KGU65490:KGV65490 JWY65490:JWZ65490 JNC65490:JND65490 JDG65490:JDH65490 ITK65490:ITL65490 IJO65490:IJP65490 HZS65490:HZT65490 HPW65490:HPX65490 HGA65490:HGB65490 GWE65490:GWF65490 GMI65490:GMJ65490 GCM65490:GCN65490 FSQ65490:FSR65490 FIU65490:FIV65490 EYY65490:EYZ65490 EPC65490:EPD65490 EFG65490:EFH65490 DVK65490:DVL65490 DLO65490:DLP65490 DBS65490:DBT65490 CRW65490:CRX65490 CIA65490:CIB65490 BYE65490:BYF65490 BOI65490:BOJ65490 BEM65490:BEN65490 AUQ65490:AUR65490 AKU65490:AKV65490 AAY65490:AAZ65490 RC65490:RD65490 HG65490:HH65490 WTS11:WTT11 WJW11:WJX11 WAA11:WAB11 VQE11:VQF11 VGI11:VGJ11 UWM11:UWN11 UMQ11:UMR11 UCU11:UCV11 TSY11:TSZ11 TJC11:TJD11 SZG11:SZH11 SPK11:SPL11 SFO11:SFP11 RVS11:RVT11 RLW11:RLX11 RCA11:RCB11 QSE11:QSF11 QII11:QIJ11 PYM11:PYN11 POQ11:POR11 PEU11:PEV11 OUY11:OUZ11 OLC11:OLD11 OBG11:OBH11 NRK11:NRL11 NHO11:NHP11 MXS11:MXT11 MNW11:MNX11 MEA11:MEB11 LUE11:LUF11 LKI11:LKJ11 LAM11:LAN11 KQQ11:KQR11 KGU11:KGV11 JWY11:JWZ11 JNC11:JND11 JDG11:JDH11 ITK11:ITL11 IJO11:IJP11 HZS11:HZT11 HPW11:HPX11 HGA11:HGB11 GWE11:GWF11 GMI11:GMJ11 GCM11:GCN11 FSQ11:FSR11 FIU11:FIV11 EYY11:EYZ11 EPC11:EPD11 EFG11:EFH11 DVK11:DVL11 DLO11:DLP11 DBS11:DBT11 CRW11:CRX11 CIA11:CIB11 BYE11:BYF11 BOI11:BOJ11 BEM11:BEN11 AUQ11:AUR11 AKU11:AKV11 AAY11:AAZ11 RC11:RD11 HG11:HH11 WTN983002:WTO983002 WJR983002:WJS983002 VZV983002:VZW983002 VPZ983002:VQA983002 VGD983002:VGE983002 UWH983002:UWI983002 UML983002:UMM983002 UCP983002:UCQ983002 TST983002:TSU983002 TIX983002:TIY983002 SZB983002:SZC983002 SPF983002:SPG983002 SFJ983002:SFK983002 RVN983002:RVO983002 RLR983002:RLS983002 RBV983002:RBW983002 QRZ983002:QSA983002 QID983002:QIE983002 PYH983002:PYI983002 POL983002:POM983002 PEP983002:PEQ983002 OUT983002:OUU983002 OKX983002:OKY983002 OBB983002:OBC983002 NRF983002:NRG983002 NHJ983002:NHK983002 MXN983002:MXO983002 MNR983002:MNS983002 MDV983002:MDW983002 LTZ983002:LUA983002 LKD983002:LKE983002 LAH983002:LAI983002 KQL983002:KQM983002 KGP983002:KGQ983002 JWT983002:JWU983002 JMX983002:JMY983002 JDB983002:JDC983002 ITF983002:ITG983002 IJJ983002:IJK983002 HZN983002:HZO983002 HPR983002:HPS983002 HFV983002:HFW983002 GVZ983002:GWA983002 GMD983002:GME983002 GCH983002:GCI983002 FSL983002:FSM983002 FIP983002:FIQ983002 EYT983002:EYU983002 EOX983002:EOY983002 EFB983002:EFC983002 DVF983002:DVG983002 DLJ983002:DLK983002 DBN983002:DBO983002 CRR983002:CRS983002 CHV983002:CHW983002 BXZ983002:BYA983002 BOD983002:BOE983002 BEH983002:BEI983002 AUL983002:AUM983002 AKP983002:AKQ983002 AAT983002:AAU983002 QX983002:QY983002 HB983002:HC983002 WTN917466:WTO917466 WJR917466:WJS917466 VZV917466:VZW917466 VPZ917466:VQA917466 VGD917466:VGE917466 UWH917466:UWI917466 UML917466:UMM917466 UCP917466:UCQ917466 TST917466:TSU917466 TIX917466:TIY917466 SZB917466:SZC917466 SPF917466:SPG917466 SFJ917466:SFK917466 RVN917466:RVO917466 RLR917466:RLS917466 RBV917466:RBW917466 QRZ917466:QSA917466 QID917466:QIE917466 PYH917466:PYI917466 POL917466:POM917466 PEP917466:PEQ917466 OUT917466:OUU917466 OKX917466:OKY917466 OBB917466:OBC917466 NRF917466:NRG917466 NHJ917466:NHK917466 MXN917466:MXO917466 MNR917466:MNS917466 MDV917466:MDW917466 LTZ917466:LUA917466 LKD917466:LKE917466 LAH917466:LAI917466 KQL917466:KQM917466 KGP917466:KGQ917466 JWT917466:JWU917466 JMX917466:JMY917466 JDB917466:JDC917466 ITF917466:ITG917466 IJJ917466:IJK917466 HZN917466:HZO917466 HPR917466:HPS917466 HFV917466:HFW917466 GVZ917466:GWA917466 GMD917466:GME917466 GCH917466:GCI917466 FSL917466:FSM917466 FIP917466:FIQ917466 EYT917466:EYU917466 EOX917466:EOY917466 EFB917466:EFC917466 DVF917466:DVG917466 DLJ917466:DLK917466 DBN917466:DBO917466 CRR917466:CRS917466 CHV917466:CHW917466 BXZ917466:BYA917466 BOD917466:BOE917466 BEH917466:BEI917466 AUL917466:AUM917466 AKP917466:AKQ917466 AAT917466:AAU917466 QX917466:QY917466 HB917466:HC917466 WTN851930:WTO851930 WJR851930:WJS851930 VZV851930:VZW851930 VPZ851930:VQA851930 VGD851930:VGE851930 UWH851930:UWI851930 UML851930:UMM851930 UCP851930:UCQ851930 TST851930:TSU851930 TIX851930:TIY851930 SZB851930:SZC851930 SPF851930:SPG851930 SFJ851930:SFK851930 RVN851930:RVO851930 RLR851930:RLS851930 RBV851930:RBW851930 QRZ851930:QSA851930 QID851930:QIE851930 PYH851930:PYI851930 POL851930:POM851930 PEP851930:PEQ851930 OUT851930:OUU851930 OKX851930:OKY851930 OBB851930:OBC851930 NRF851930:NRG851930 NHJ851930:NHK851930 MXN851930:MXO851930 MNR851930:MNS851930 MDV851930:MDW851930 LTZ851930:LUA851930 LKD851930:LKE851930 LAH851930:LAI851930 KQL851930:KQM851930 KGP851930:KGQ851930 JWT851930:JWU851930 JMX851930:JMY851930 JDB851930:JDC851930 ITF851930:ITG851930 IJJ851930:IJK851930 HZN851930:HZO851930 HPR851930:HPS851930 HFV851930:HFW851930 GVZ851930:GWA851930 GMD851930:GME851930 GCH851930:GCI851930 FSL851930:FSM851930 FIP851930:FIQ851930 EYT851930:EYU851930 EOX851930:EOY851930 EFB851930:EFC851930 DVF851930:DVG851930 DLJ851930:DLK851930 DBN851930:DBO851930 CRR851930:CRS851930 CHV851930:CHW851930 BXZ851930:BYA851930 BOD851930:BOE851930 BEH851930:BEI851930 AUL851930:AUM851930 AKP851930:AKQ851930 AAT851930:AAU851930 QX851930:QY851930 HB851930:HC851930 WTN786394:WTO786394 WJR786394:WJS786394 VZV786394:VZW786394 VPZ786394:VQA786394 VGD786394:VGE786394 UWH786394:UWI786394 UML786394:UMM786394 UCP786394:UCQ786394 TST786394:TSU786394 TIX786394:TIY786394 SZB786394:SZC786394 SPF786394:SPG786394 SFJ786394:SFK786394 RVN786394:RVO786394 RLR786394:RLS786394 RBV786394:RBW786394 QRZ786394:QSA786394 QID786394:QIE786394 PYH786394:PYI786394 POL786394:POM786394 PEP786394:PEQ786394 OUT786394:OUU786394 OKX786394:OKY786394 OBB786394:OBC786394 NRF786394:NRG786394 NHJ786394:NHK786394 MXN786394:MXO786394 MNR786394:MNS786394 MDV786394:MDW786394 LTZ786394:LUA786394 LKD786394:LKE786394 LAH786394:LAI786394 KQL786394:KQM786394 KGP786394:KGQ786394 JWT786394:JWU786394 JMX786394:JMY786394 JDB786394:JDC786394 ITF786394:ITG786394 IJJ786394:IJK786394 HZN786394:HZO786394 HPR786394:HPS786394 HFV786394:HFW786394 GVZ786394:GWA786394 GMD786394:GME786394 GCH786394:GCI786394 FSL786394:FSM786394 FIP786394:FIQ786394 EYT786394:EYU786394 EOX786394:EOY786394 EFB786394:EFC786394 DVF786394:DVG786394 DLJ786394:DLK786394 DBN786394:DBO786394 CRR786394:CRS786394 CHV786394:CHW786394 BXZ786394:BYA786394 BOD786394:BOE786394 BEH786394:BEI786394 AUL786394:AUM786394 AKP786394:AKQ786394 AAT786394:AAU786394 QX786394:QY786394 HB786394:HC786394 WTN720858:WTO720858 WJR720858:WJS720858 VZV720858:VZW720858 VPZ720858:VQA720858 VGD720858:VGE720858 UWH720858:UWI720858 UML720858:UMM720858 UCP720858:UCQ720858 TST720858:TSU720858 TIX720858:TIY720858 SZB720858:SZC720858 SPF720858:SPG720858 SFJ720858:SFK720858 RVN720858:RVO720858 RLR720858:RLS720858 RBV720858:RBW720858 QRZ720858:QSA720858 QID720858:QIE720858 PYH720858:PYI720858 POL720858:POM720858 PEP720858:PEQ720858 OUT720858:OUU720858 OKX720858:OKY720858 OBB720858:OBC720858 NRF720858:NRG720858 NHJ720858:NHK720858 MXN720858:MXO720858 MNR720858:MNS720858 MDV720858:MDW720858 LTZ720858:LUA720858 LKD720858:LKE720858 LAH720858:LAI720858 KQL720858:KQM720858 KGP720858:KGQ720858 JWT720858:JWU720858 JMX720858:JMY720858 JDB720858:JDC720858 ITF720858:ITG720858 IJJ720858:IJK720858 HZN720858:HZO720858 HPR720858:HPS720858 HFV720858:HFW720858 GVZ720858:GWA720858 GMD720858:GME720858 GCH720858:GCI720858 FSL720858:FSM720858 FIP720858:FIQ720858 EYT720858:EYU720858 EOX720858:EOY720858 EFB720858:EFC720858 DVF720858:DVG720858 DLJ720858:DLK720858 DBN720858:DBO720858 CRR720858:CRS720858 CHV720858:CHW720858 BXZ720858:BYA720858 BOD720858:BOE720858 BEH720858:BEI720858 AUL720858:AUM720858 AKP720858:AKQ720858 AAT720858:AAU720858 QX720858:QY720858 HB720858:HC720858 WTN655322:WTO655322 WJR655322:WJS655322 VZV655322:VZW655322 VPZ655322:VQA655322 VGD655322:VGE655322 UWH655322:UWI655322 UML655322:UMM655322 UCP655322:UCQ655322 TST655322:TSU655322 TIX655322:TIY655322 SZB655322:SZC655322 SPF655322:SPG655322 SFJ655322:SFK655322 RVN655322:RVO655322 RLR655322:RLS655322 RBV655322:RBW655322 QRZ655322:QSA655322 QID655322:QIE655322 PYH655322:PYI655322 POL655322:POM655322 PEP655322:PEQ655322 OUT655322:OUU655322 OKX655322:OKY655322 OBB655322:OBC655322 NRF655322:NRG655322 NHJ655322:NHK655322 MXN655322:MXO655322 MNR655322:MNS655322 MDV655322:MDW655322 LTZ655322:LUA655322 LKD655322:LKE655322 LAH655322:LAI655322 KQL655322:KQM655322 KGP655322:KGQ655322 JWT655322:JWU655322 JMX655322:JMY655322 JDB655322:JDC655322 ITF655322:ITG655322 IJJ655322:IJK655322 HZN655322:HZO655322 HPR655322:HPS655322 HFV655322:HFW655322 GVZ655322:GWA655322 GMD655322:GME655322 GCH655322:GCI655322 FSL655322:FSM655322 FIP655322:FIQ655322 EYT655322:EYU655322 EOX655322:EOY655322 EFB655322:EFC655322 DVF655322:DVG655322 DLJ655322:DLK655322 DBN655322:DBO655322 CRR655322:CRS655322 CHV655322:CHW655322 BXZ655322:BYA655322 BOD655322:BOE655322 BEH655322:BEI655322 AUL655322:AUM655322 AKP655322:AKQ655322 AAT655322:AAU655322 QX655322:QY655322 HB655322:HC655322 WTN589786:WTO589786 WJR589786:WJS589786 VZV589786:VZW589786 VPZ589786:VQA589786 VGD589786:VGE589786 UWH589786:UWI589786 UML589786:UMM589786 UCP589786:UCQ589786 TST589786:TSU589786 TIX589786:TIY589786 SZB589786:SZC589786 SPF589786:SPG589786 SFJ589786:SFK589786 RVN589786:RVO589786 RLR589786:RLS589786 RBV589786:RBW589786 QRZ589786:QSA589786 QID589786:QIE589786 PYH589786:PYI589786 POL589786:POM589786 PEP589786:PEQ589786 OUT589786:OUU589786 OKX589786:OKY589786 OBB589786:OBC589786 NRF589786:NRG589786 NHJ589786:NHK589786 MXN589786:MXO589786 MNR589786:MNS589786 MDV589786:MDW589786 LTZ589786:LUA589786 LKD589786:LKE589786 LAH589786:LAI589786 KQL589786:KQM589786 KGP589786:KGQ589786 JWT589786:JWU589786 JMX589786:JMY589786 JDB589786:JDC589786 ITF589786:ITG589786 IJJ589786:IJK589786 HZN589786:HZO589786 HPR589786:HPS589786 HFV589786:HFW589786 GVZ589786:GWA589786 GMD589786:GME589786 GCH589786:GCI589786 FSL589786:FSM589786 FIP589786:FIQ589786 EYT589786:EYU589786 EOX589786:EOY589786 EFB589786:EFC589786 DVF589786:DVG589786 DLJ589786:DLK589786 DBN589786:DBO589786 CRR589786:CRS589786 CHV589786:CHW589786 BXZ589786:BYA589786 BOD589786:BOE589786 BEH589786:BEI589786 AUL589786:AUM589786 AKP589786:AKQ589786 AAT589786:AAU589786 QX589786:QY589786 HB589786:HC589786 WTN524250:WTO524250 WJR524250:WJS524250 VZV524250:VZW524250 VPZ524250:VQA524250 VGD524250:VGE524250 UWH524250:UWI524250 UML524250:UMM524250 UCP524250:UCQ524250 TST524250:TSU524250 TIX524250:TIY524250 SZB524250:SZC524250 SPF524250:SPG524250 SFJ524250:SFK524250 RVN524250:RVO524250 RLR524250:RLS524250 RBV524250:RBW524250 QRZ524250:QSA524250 QID524250:QIE524250 PYH524250:PYI524250 POL524250:POM524250 PEP524250:PEQ524250 OUT524250:OUU524250 OKX524250:OKY524250 OBB524250:OBC524250 NRF524250:NRG524250 NHJ524250:NHK524250 MXN524250:MXO524250 MNR524250:MNS524250 MDV524250:MDW524250 LTZ524250:LUA524250 LKD524250:LKE524250 LAH524250:LAI524250 KQL524250:KQM524250 KGP524250:KGQ524250 JWT524250:JWU524250 JMX524250:JMY524250 JDB524250:JDC524250 ITF524250:ITG524250 IJJ524250:IJK524250 HZN524250:HZO524250 HPR524250:HPS524250 HFV524250:HFW524250 GVZ524250:GWA524250 GMD524250:GME524250 GCH524250:GCI524250 FSL524250:FSM524250 FIP524250:FIQ524250 EYT524250:EYU524250 EOX524250:EOY524250 EFB524250:EFC524250 DVF524250:DVG524250 DLJ524250:DLK524250 DBN524250:DBO524250 CRR524250:CRS524250 CHV524250:CHW524250 BXZ524250:BYA524250 BOD524250:BOE524250 BEH524250:BEI524250 AUL524250:AUM524250 AKP524250:AKQ524250 AAT524250:AAU524250 QX524250:QY524250 HB524250:HC524250 WTN458714:WTO458714 WJR458714:WJS458714 VZV458714:VZW458714 VPZ458714:VQA458714 VGD458714:VGE458714 UWH458714:UWI458714 UML458714:UMM458714 UCP458714:UCQ458714 TST458714:TSU458714 TIX458714:TIY458714 SZB458714:SZC458714 SPF458714:SPG458714 SFJ458714:SFK458714 RVN458714:RVO458714 RLR458714:RLS458714 RBV458714:RBW458714 QRZ458714:QSA458714 QID458714:QIE458714 PYH458714:PYI458714 POL458714:POM458714 PEP458714:PEQ458714 OUT458714:OUU458714 OKX458714:OKY458714 OBB458714:OBC458714 NRF458714:NRG458714 NHJ458714:NHK458714 MXN458714:MXO458714 MNR458714:MNS458714 MDV458714:MDW458714 LTZ458714:LUA458714 LKD458714:LKE458714 LAH458714:LAI458714 KQL458714:KQM458714 KGP458714:KGQ458714 JWT458714:JWU458714 JMX458714:JMY458714 JDB458714:JDC458714 ITF458714:ITG458714 IJJ458714:IJK458714 HZN458714:HZO458714 HPR458714:HPS458714 HFV458714:HFW458714 GVZ458714:GWA458714 GMD458714:GME458714 GCH458714:GCI458714 FSL458714:FSM458714 FIP458714:FIQ458714 EYT458714:EYU458714 EOX458714:EOY458714 EFB458714:EFC458714 DVF458714:DVG458714 DLJ458714:DLK458714 DBN458714:DBO458714 CRR458714:CRS458714 CHV458714:CHW458714 BXZ458714:BYA458714 BOD458714:BOE458714 BEH458714:BEI458714 AUL458714:AUM458714 AKP458714:AKQ458714 AAT458714:AAU458714 QX458714:QY458714 HB458714:HC458714 WTN393178:WTO393178 WJR393178:WJS393178 VZV393178:VZW393178 VPZ393178:VQA393178 VGD393178:VGE393178 UWH393178:UWI393178 UML393178:UMM393178 UCP393178:UCQ393178 TST393178:TSU393178 TIX393178:TIY393178 SZB393178:SZC393178 SPF393178:SPG393178 SFJ393178:SFK393178 RVN393178:RVO393178 RLR393178:RLS393178 RBV393178:RBW393178 QRZ393178:QSA393178 QID393178:QIE393178 PYH393178:PYI393178 POL393178:POM393178 PEP393178:PEQ393178 OUT393178:OUU393178 OKX393178:OKY393178 OBB393178:OBC393178 NRF393178:NRG393178 NHJ393178:NHK393178 MXN393178:MXO393178 MNR393178:MNS393178 MDV393178:MDW393178 LTZ393178:LUA393178 LKD393178:LKE393178 LAH393178:LAI393178 KQL393178:KQM393178 KGP393178:KGQ393178 JWT393178:JWU393178 JMX393178:JMY393178 JDB393178:JDC393178 ITF393178:ITG393178 IJJ393178:IJK393178 HZN393178:HZO393178 HPR393178:HPS393178 HFV393178:HFW393178 GVZ393178:GWA393178 GMD393178:GME393178 GCH393178:GCI393178 FSL393178:FSM393178 FIP393178:FIQ393178 EYT393178:EYU393178 EOX393178:EOY393178 EFB393178:EFC393178 DVF393178:DVG393178 DLJ393178:DLK393178 DBN393178:DBO393178 CRR393178:CRS393178 CHV393178:CHW393178 BXZ393178:BYA393178 BOD393178:BOE393178 BEH393178:BEI393178 AUL393178:AUM393178 AKP393178:AKQ393178 AAT393178:AAU393178 QX393178:QY393178 HB393178:HC393178 WTN327642:WTO327642 WJR327642:WJS327642 VZV327642:VZW327642 VPZ327642:VQA327642 VGD327642:VGE327642 UWH327642:UWI327642 UML327642:UMM327642 UCP327642:UCQ327642 TST327642:TSU327642 TIX327642:TIY327642 SZB327642:SZC327642 SPF327642:SPG327642 SFJ327642:SFK327642 RVN327642:RVO327642 RLR327642:RLS327642 RBV327642:RBW327642 QRZ327642:QSA327642 QID327642:QIE327642 PYH327642:PYI327642 POL327642:POM327642 PEP327642:PEQ327642 OUT327642:OUU327642 OKX327642:OKY327642 OBB327642:OBC327642 NRF327642:NRG327642 NHJ327642:NHK327642 MXN327642:MXO327642 MNR327642:MNS327642 MDV327642:MDW327642 LTZ327642:LUA327642 LKD327642:LKE327642 LAH327642:LAI327642 KQL327642:KQM327642 KGP327642:KGQ327642 JWT327642:JWU327642 JMX327642:JMY327642 JDB327642:JDC327642 ITF327642:ITG327642 IJJ327642:IJK327642 HZN327642:HZO327642 HPR327642:HPS327642 HFV327642:HFW327642 GVZ327642:GWA327642 GMD327642:GME327642 GCH327642:GCI327642 FSL327642:FSM327642 FIP327642:FIQ327642 EYT327642:EYU327642 EOX327642:EOY327642 EFB327642:EFC327642 DVF327642:DVG327642 DLJ327642:DLK327642 DBN327642:DBO327642 CRR327642:CRS327642 CHV327642:CHW327642 BXZ327642:BYA327642 BOD327642:BOE327642 BEH327642:BEI327642 AUL327642:AUM327642 AKP327642:AKQ327642 AAT327642:AAU327642 QX327642:QY327642 HB327642:HC327642 WTN262106:WTO262106 WJR262106:WJS262106 VZV262106:VZW262106 VPZ262106:VQA262106 VGD262106:VGE262106 UWH262106:UWI262106 UML262106:UMM262106 UCP262106:UCQ262106 TST262106:TSU262106 TIX262106:TIY262106 SZB262106:SZC262106 SPF262106:SPG262106 SFJ262106:SFK262106 RVN262106:RVO262106 RLR262106:RLS262106 RBV262106:RBW262106 QRZ262106:QSA262106 QID262106:QIE262106 PYH262106:PYI262106 POL262106:POM262106 PEP262106:PEQ262106 OUT262106:OUU262106 OKX262106:OKY262106 OBB262106:OBC262106 NRF262106:NRG262106 NHJ262106:NHK262106 MXN262106:MXO262106 MNR262106:MNS262106 MDV262106:MDW262106 LTZ262106:LUA262106 LKD262106:LKE262106 LAH262106:LAI262106 KQL262106:KQM262106 KGP262106:KGQ262106 JWT262106:JWU262106 JMX262106:JMY262106 JDB262106:JDC262106 ITF262106:ITG262106 IJJ262106:IJK262106 HZN262106:HZO262106 HPR262106:HPS262106 HFV262106:HFW262106 GVZ262106:GWA262106 GMD262106:GME262106 GCH262106:GCI262106 FSL262106:FSM262106 FIP262106:FIQ262106 EYT262106:EYU262106 EOX262106:EOY262106 EFB262106:EFC262106 DVF262106:DVG262106 DLJ262106:DLK262106 DBN262106:DBO262106 CRR262106:CRS262106 CHV262106:CHW262106 BXZ262106:BYA262106 BOD262106:BOE262106 BEH262106:BEI262106 AUL262106:AUM262106 AKP262106:AKQ262106 AAT262106:AAU262106 QX262106:QY262106 HB262106:HC262106 WTN196570:WTO196570 WJR196570:WJS196570 VZV196570:VZW196570 VPZ196570:VQA196570 VGD196570:VGE196570 UWH196570:UWI196570 UML196570:UMM196570 UCP196570:UCQ196570 TST196570:TSU196570 TIX196570:TIY196570 SZB196570:SZC196570 SPF196570:SPG196570 SFJ196570:SFK196570 RVN196570:RVO196570 RLR196570:RLS196570 RBV196570:RBW196570 QRZ196570:QSA196570 QID196570:QIE196570 PYH196570:PYI196570 POL196570:POM196570 PEP196570:PEQ196570 OUT196570:OUU196570 OKX196570:OKY196570 OBB196570:OBC196570 NRF196570:NRG196570 NHJ196570:NHK196570 MXN196570:MXO196570 MNR196570:MNS196570 MDV196570:MDW196570 LTZ196570:LUA196570 LKD196570:LKE196570 LAH196570:LAI196570 KQL196570:KQM196570 KGP196570:KGQ196570 JWT196570:JWU196570 JMX196570:JMY196570 JDB196570:JDC196570 ITF196570:ITG196570 IJJ196570:IJK196570 HZN196570:HZO196570 HPR196570:HPS196570 HFV196570:HFW196570 GVZ196570:GWA196570 GMD196570:GME196570 GCH196570:GCI196570 FSL196570:FSM196570 FIP196570:FIQ196570 EYT196570:EYU196570 EOX196570:EOY196570 EFB196570:EFC196570 DVF196570:DVG196570 DLJ196570:DLK196570 DBN196570:DBO196570 CRR196570:CRS196570 CHV196570:CHW196570 BXZ196570:BYA196570 BOD196570:BOE196570 BEH196570:BEI196570 AUL196570:AUM196570 AKP196570:AKQ196570 AAT196570:AAU196570 QX196570:QY196570 HB196570:HC196570 WTN131034:WTO131034 WJR131034:WJS131034 VZV131034:VZW131034 VPZ131034:VQA131034 VGD131034:VGE131034 UWH131034:UWI131034 UML131034:UMM131034 UCP131034:UCQ131034 TST131034:TSU131034 TIX131034:TIY131034 SZB131034:SZC131034 SPF131034:SPG131034 SFJ131034:SFK131034 RVN131034:RVO131034 RLR131034:RLS131034 RBV131034:RBW131034 QRZ131034:QSA131034 QID131034:QIE131034 PYH131034:PYI131034 POL131034:POM131034 PEP131034:PEQ131034 OUT131034:OUU131034 OKX131034:OKY131034 OBB131034:OBC131034 NRF131034:NRG131034 NHJ131034:NHK131034 MXN131034:MXO131034 MNR131034:MNS131034 MDV131034:MDW131034 LTZ131034:LUA131034 LKD131034:LKE131034 LAH131034:LAI131034 KQL131034:KQM131034 KGP131034:KGQ131034 JWT131034:JWU131034 JMX131034:JMY131034 JDB131034:JDC131034 ITF131034:ITG131034 IJJ131034:IJK131034 HZN131034:HZO131034 HPR131034:HPS131034 HFV131034:HFW131034 GVZ131034:GWA131034 GMD131034:GME131034 GCH131034:GCI131034 FSL131034:FSM131034 FIP131034:FIQ131034 EYT131034:EYU131034 EOX131034:EOY131034 EFB131034:EFC131034 DVF131034:DVG131034 DLJ131034:DLK131034 DBN131034:DBO131034 CRR131034:CRS131034 CHV131034:CHW131034 BXZ131034:BYA131034 BOD131034:BOE131034 BEH131034:BEI131034 AUL131034:AUM131034 AKP131034:AKQ131034 AAT131034:AAU131034 QX131034:QY131034 HB131034:HC131034 WTN65498:WTO65498 WJR65498:WJS65498 VZV65498:VZW65498 VPZ65498:VQA65498 VGD65498:VGE65498 UWH65498:UWI65498 UML65498:UMM65498 UCP65498:UCQ65498 TST65498:TSU65498 TIX65498:TIY65498 SZB65498:SZC65498 SPF65498:SPG65498 SFJ65498:SFK65498 RVN65498:RVO65498 RLR65498:RLS65498 RBV65498:RBW65498 QRZ65498:QSA65498 QID65498:QIE65498 PYH65498:PYI65498 POL65498:POM65498 PEP65498:PEQ65498 OUT65498:OUU65498 OKX65498:OKY65498 OBB65498:OBC65498 NRF65498:NRG65498 NHJ65498:NHK65498 MXN65498:MXO65498 MNR65498:MNS65498 MDV65498:MDW65498 LTZ65498:LUA65498 LKD65498:LKE65498 LAH65498:LAI65498 KQL65498:KQM65498 KGP65498:KGQ65498 JWT65498:JWU65498 JMX65498:JMY65498 JDB65498:JDC65498 ITF65498:ITG65498 IJJ65498:IJK65498 HZN65498:HZO65498 HPR65498:HPS65498 HFV65498:HFW65498 GVZ65498:GWA65498 GMD65498:GME65498 GCH65498:GCI65498 FSL65498:FSM65498 FIP65498:FIQ65498 EYT65498:EYU65498 EOX65498:EOY65498 EFB65498:EFC65498 DVF65498:DVG65498 DLJ65498:DLK65498 DBN65498:DBO65498 CRR65498:CRS65498 CHV65498:CHW65498 BXZ65498:BYA65498 BOD65498:BOE65498 BEH65498:BEI65498 AUL65498:AUM65498 AKP65498:AKQ65498 AAT65498:AAU65498 QX65498:QY65498 HB65498:HC65498 WTN983004:WTO983004 WJR983004:WJS983004 VZV983004:VZW983004 VPZ983004:VQA983004 VGD983004:VGE983004 UWH983004:UWI983004 UML983004:UMM983004 UCP983004:UCQ983004 TST983004:TSU983004 TIX983004:TIY983004 SZB983004:SZC983004 SPF983004:SPG983004 SFJ983004:SFK983004 RVN983004:RVO983004 RLR983004:RLS983004 RBV983004:RBW983004 QRZ983004:QSA983004 QID983004:QIE983004 PYH983004:PYI983004 POL983004:POM983004 PEP983004:PEQ983004 OUT983004:OUU983004 OKX983004:OKY983004 OBB983004:OBC983004 NRF983004:NRG983004 NHJ983004:NHK983004 MXN983004:MXO983004 MNR983004:MNS983004 MDV983004:MDW983004 LTZ983004:LUA983004 LKD983004:LKE983004 LAH983004:LAI983004 KQL983004:KQM983004 KGP983004:KGQ983004 JWT983004:JWU983004 JMX983004:JMY983004 JDB983004:JDC983004 ITF983004:ITG983004 IJJ983004:IJK983004 HZN983004:HZO983004 HPR983004:HPS983004 HFV983004:HFW983004 GVZ983004:GWA983004 GMD983004:GME983004 GCH983004:GCI983004 FSL983004:FSM983004 FIP983004:FIQ983004 EYT983004:EYU983004 EOX983004:EOY983004 EFB983004:EFC983004 DVF983004:DVG983004 DLJ983004:DLK983004 DBN983004:DBO983004 CRR983004:CRS983004 CHV983004:CHW983004 BXZ983004:BYA983004 BOD983004:BOE983004 BEH983004:BEI983004 AUL983004:AUM983004 AKP983004:AKQ983004 AAT983004:AAU983004 QX983004:QY983004 HB983004:HC983004 WTN917468:WTO917468 WJR917468:WJS917468 VZV917468:VZW917468 VPZ917468:VQA917468 VGD917468:VGE917468 UWH917468:UWI917468 UML917468:UMM917468 UCP917468:UCQ917468 TST917468:TSU917468 TIX917468:TIY917468 SZB917468:SZC917468 SPF917468:SPG917468 SFJ917468:SFK917468 RVN917468:RVO917468 RLR917468:RLS917468 RBV917468:RBW917468 QRZ917468:QSA917468 QID917468:QIE917468 PYH917468:PYI917468 POL917468:POM917468 PEP917468:PEQ917468 OUT917468:OUU917468 OKX917468:OKY917468 OBB917468:OBC917468 NRF917468:NRG917468 NHJ917468:NHK917468 MXN917468:MXO917468 MNR917468:MNS917468 MDV917468:MDW917468 LTZ917468:LUA917468 LKD917468:LKE917468 LAH917468:LAI917468 KQL917468:KQM917468 KGP917468:KGQ917468 JWT917468:JWU917468 JMX917468:JMY917468 JDB917468:JDC917468 ITF917468:ITG917468 IJJ917468:IJK917468 HZN917468:HZO917468 HPR917468:HPS917468 HFV917468:HFW917468 GVZ917468:GWA917468 GMD917468:GME917468 GCH917468:GCI917468 FSL917468:FSM917468 FIP917468:FIQ917468 EYT917468:EYU917468 EOX917468:EOY917468 EFB917468:EFC917468 DVF917468:DVG917468 DLJ917468:DLK917468 DBN917468:DBO917468 CRR917468:CRS917468 CHV917468:CHW917468 BXZ917468:BYA917468 BOD917468:BOE917468 BEH917468:BEI917468 AUL917468:AUM917468 AKP917468:AKQ917468 AAT917468:AAU917468 QX917468:QY917468 HB917468:HC917468 WTN851932:WTO851932 WJR851932:WJS851932 VZV851932:VZW851932 VPZ851932:VQA851932 VGD851932:VGE851932 UWH851932:UWI851932 UML851932:UMM851932 UCP851932:UCQ851932 TST851932:TSU851932 TIX851932:TIY851932 SZB851932:SZC851932 SPF851932:SPG851932 SFJ851932:SFK851932 RVN851932:RVO851932 RLR851932:RLS851932 RBV851932:RBW851932 QRZ851932:QSA851932 QID851932:QIE851932 PYH851932:PYI851932 POL851932:POM851932 PEP851932:PEQ851932 OUT851932:OUU851932 OKX851932:OKY851932 OBB851932:OBC851932 NRF851932:NRG851932 NHJ851932:NHK851932 MXN851932:MXO851932 MNR851932:MNS851932 MDV851932:MDW851932 LTZ851932:LUA851932 LKD851932:LKE851932 LAH851932:LAI851932 KQL851932:KQM851932 KGP851932:KGQ851932 JWT851932:JWU851932 JMX851932:JMY851932 JDB851932:JDC851932 ITF851932:ITG851932 IJJ851932:IJK851932 HZN851932:HZO851932 HPR851932:HPS851932 HFV851932:HFW851932 GVZ851932:GWA851932 GMD851932:GME851932 GCH851932:GCI851932 FSL851932:FSM851932 FIP851932:FIQ851932 EYT851932:EYU851932 EOX851932:EOY851932 EFB851932:EFC851932 DVF851932:DVG851932 DLJ851932:DLK851932 DBN851932:DBO851932 CRR851932:CRS851932 CHV851932:CHW851932 BXZ851932:BYA851932 BOD851932:BOE851932 BEH851932:BEI851932 AUL851932:AUM851932 AKP851932:AKQ851932 AAT851932:AAU851932 QX851932:QY851932 HB851932:HC851932 WTN786396:WTO786396 WJR786396:WJS786396 VZV786396:VZW786396 VPZ786396:VQA786396 VGD786396:VGE786396 UWH786396:UWI786396 UML786396:UMM786396 UCP786396:UCQ786396 TST786396:TSU786396 TIX786396:TIY786396 SZB786396:SZC786396 SPF786396:SPG786396 SFJ786396:SFK786396 RVN786396:RVO786396 RLR786396:RLS786396 RBV786396:RBW786396 QRZ786396:QSA786396 QID786396:QIE786396 PYH786396:PYI786396 POL786396:POM786396 PEP786396:PEQ786396 OUT786396:OUU786396 OKX786396:OKY786396 OBB786396:OBC786396 NRF786396:NRG786396 NHJ786396:NHK786396 MXN786396:MXO786396 MNR786396:MNS786396 MDV786396:MDW786396 LTZ786396:LUA786396 LKD786396:LKE786396 LAH786396:LAI786396 KQL786396:KQM786396 KGP786396:KGQ786396 JWT786396:JWU786396 JMX786396:JMY786396 JDB786396:JDC786396 ITF786396:ITG786396 IJJ786396:IJK786396 HZN786396:HZO786396 HPR786396:HPS786396 HFV786396:HFW786396 GVZ786396:GWA786396 GMD786396:GME786396 GCH786396:GCI786396 FSL786396:FSM786396 FIP786396:FIQ786396 EYT786396:EYU786396 EOX786396:EOY786396 EFB786396:EFC786396 DVF786396:DVG786396 DLJ786396:DLK786396 DBN786396:DBO786396 CRR786396:CRS786396 CHV786396:CHW786396 BXZ786396:BYA786396 BOD786396:BOE786396 BEH786396:BEI786396 AUL786396:AUM786396 AKP786396:AKQ786396 AAT786396:AAU786396 QX786396:QY786396 HB786396:HC786396 WTN720860:WTO720860 WJR720860:WJS720860 VZV720860:VZW720860 VPZ720860:VQA720860 VGD720860:VGE720860 UWH720860:UWI720860 UML720860:UMM720860 UCP720860:UCQ720860 TST720860:TSU720860 TIX720860:TIY720860 SZB720860:SZC720860 SPF720860:SPG720860 SFJ720860:SFK720860 RVN720860:RVO720860 RLR720860:RLS720860 RBV720860:RBW720860 QRZ720860:QSA720860 QID720860:QIE720860 PYH720860:PYI720860 POL720860:POM720860 PEP720860:PEQ720860 OUT720860:OUU720860 OKX720860:OKY720860 OBB720860:OBC720860 NRF720860:NRG720860 NHJ720860:NHK720860 MXN720860:MXO720860 MNR720860:MNS720860 MDV720860:MDW720860 LTZ720860:LUA720860 LKD720860:LKE720860 LAH720860:LAI720860 KQL720860:KQM720860 KGP720860:KGQ720860 JWT720860:JWU720860 JMX720860:JMY720860 JDB720860:JDC720860 ITF720860:ITG720860 IJJ720860:IJK720860 HZN720860:HZO720860 HPR720860:HPS720860 HFV720860:HFW720860 GVZ720860:GWA720860 GMD720860:GME720860 GCH720860:GCI720860 FSL720860:FSM720860 FIP720860:FIQ720860 EYT720860:EYU720860 EOX720860:EOY720860 EFB720860:EFC720860 DVF720860:DVG720860 DLJ720860:DLK720860 DBN720860:DBO720860 CRR720860:CRS720860 CHV720860:CHW720860 BXZ720860:BYA720860 BOD720860:BOE720860 BEH720860:BEI720860 AUL720860:AUM720860 AKP720860:AKQ720860 AAT720860:AAU720860 QX720860:QY720860 HB720860:HC720860 WTN655324:WTO655324 WJR655324:WJS655324 VZV655324:VZW655324 VPZ655324:VQA655324 VGD655324:VGE655324 UWH655324:UWI655324 UML655324:UMM655324 UCP655324:UCQ655324 TST655324:TSU655324 TIX655324:TIY655324 SZB655324:SZC655324 SPF655324:SPG655324 SFJ655324:SFK655324 RVN655324:RVO655324 RLR655324:RLS655324 RBV655324:RBW655324 QRZ655324:QSA655324 QID655324:QIE655324 PYH655324:PYI655324 POL655324:POM655324 PEP655324:PEQ655324 OUT655324:OUU655324 OKX655324:OKY655324 OBB655324:OBC655324 NRF655324:NRG655324 NHJ655324:NHK655324 MXN655324:MXO655324 MNR655324:MNS655324 MDV655324:MDW655324 LTZ655324:LUA655324 LKD655324:LKE655324 LAH655324:LAI655324 KQL655324:KQM655324 KGP655324:KGQ655324 JWT655324:JWU655324 JMX655324:JMY655324 JDB655324:JDC655324 ITF655324:ITG655324 IJJ655324:IJK655324 HZN655324:HZO655324 HPR655324:HPS655324 HFV655324:HFW655324 GVZ655324:GWA655324 GMD655324:GME655324 GCH655324:GCI655324 FSL655324:FSM655324 FIP655324:FIQ655324 EYT655324:EYU655324 EOX655324:EOY655324 EFB655324:EFC655324 DVF655324:DVG655324 DLJ655324:DLK655324 DBN655324:DBO655324 CRR655324:CRS655324 CHV655324:CHW655324 BXZ655324:BYA655324 BOD655324:BOE655324 BEH655324:BEI655324 AUL655324:AUM655324 AKP655324:AKQ655324 AAT655324:AAU655324 QX655324:QY655324 HB655324:HC655324 WTN589788:WTO589788 WJR589788:WJS589788 VZV589788:VZW589788 VPZ589788:VQA589788 VGD589788:VGE589788 UWH589788:UWI589788 UML589788:UMM589788 UCP589788:UCQ589788 TST589788:TSU589788 TIX589788:TIY589788 SZB589788:SZC589788 SPF589788:SPG589788 SFJ589788:SFK589788 RVN589788:RVO589788 RLR589788:RLS589788 RBV589788:RBW589788 QRZ589788:QSA589788 QID589788:QIE589788 PYH589788:PYI589788 POL589788:POM589788 PEP589788:PEQ589788 OUT589788:OUU589788 OKX589788:OKY589788 OBB589788:OBC589788 NRF589788:NRG589788 NHJ589788:NHK589788 MXN589788:MXO589788 MNR589788:MNS589788 MDV589788:MDW589788 LTZ589788:LUA589788 LKD589788:LKE589788 LAH589788:LAI589788 KQL589788:KQM589788 KGP589788:KGQ589788 JWT589788:JWU589788 JMX589788:JMY589788 JDB589788:JDC589788 ITF589788:ITG589788 IJJ589788:IJK589788 HZN589788:HZO589788 HPR589788:HPS589788 HFV589788:HFW589788 GVZ589788:GWA589788 GMD589788:GME589788 GCH589788:GCI589788 FSL589788:FSM589788 FIP589788:FIQ589788 EYT589788:EYU589788 EOX589788:EOY589788 EFB589788:EFC589788 DVF589788:DVG589788 DLJ589788:DLK589788 DBN589788:DBO589788 CRR589788:CRS589788 CHV589788:CHW589788 BXZ589788:BYA589788 BOD589788:BOE589788 BEH589788:BEI589788 AUL589788:AUM589788 AKP589788:AKQ589788 AAT589788:AAU589788 QX589788:QY589788 HB589788:HC589788 WTN524252:WTO524252 WJR524252:WJS524252 VZV524252:VZW524252 VPZ524252:VQA524252 VGD524252:VGE524252 UWH524252:UWI524252 UML524252:UMM524252 UCP524252:UCQ524252 TST524252:TSU524252 TIX524252:TIY524252 SZB524252:SZC524252 SPF524252:SPG524252 SFJ524252:SFK524252 RVN524252:RVO524252 RLR524252:RLS524252 RBV524252:RBW524252 QRZ524252:QSA524252 QID524252:QIE524252 PYH524252:PYI524252 POL524252:POM524252 PEP524252:PEQ524252 OUT524252:OUU524252 OKX524252:OKY524252 OBB524252:OBC524252 NRF524252:NRG524252 NHJ524252:NHK524252 MXN524252:MXO524252 MNR524252:MNS524252 MDV524252:MDW524252 LTZ524252:LUA524252 LKD524252:LKE524252 LAH524252:LAI524252 KQL524252:KQM524252 KGP524252:KGQ524252 JWT524252:JWU524252 JMX524252:JMY524252 JDB524252:JDC524252 ITF524252:ITG524252 IJJ524252:IJK524252 HZN524252:HZO524252 HPR524252:HPS524252 HFV524252:HFW524252 GVZ524252:GWA524252 GMD524252:GME524252 GCH524252:GCI524252 FSL524252:FSM524252 FIP524252:FIQ524252 EYT524252:EYU524252 EOX524252:EOY524252 EFB524252:EFC524252 DVF524252:DVG524252 DLJ524252:DLK524252 DBN524252:DBO524252 CRR524252:CRS524252 CHV524252:CHW524252 BXZ524252:BYA524252 BOD524252:BOE524252 BEH524252:BEI524252 AUL524252:AUM524252 AKP524252:AKQ524252 AAT524252:AAU524252 QX524252:QY524252 HB524252:HC524252 WTN458716:WTO458716 WJR458716:WJS458716 VZV458716:VZW458716 VPZ458716:VQA458716 VGD458716:VGE458716 UWH458716:UWI458716 UML458716:UMM458716 UCP458716:UCQ458716 TST458716:TSU458716 TIX458716:TIY458716 SZB458716:SZC458716 SPF458716:SPG458716 SFJ458716:SFK458716 RVN458716:RVO458716 RLR458716:RLS458716 RBV458716:RBW458716 QRZ458716:QSA458716 QID458716:QIE458716 PYH458716:PYI458716 POL458716:POM458716 PEP458716:PEQ458716 OUT458716:OUU458716 OKX458716:OKY458716 OBB458716:OBC458716 NRF458716:NRG458716 NHJ458716:NHK458716 MXN458716:MXO458716 MNR458716:MNS458716 MDV458716:MDW458716 LTZ458716:LUA458716 LKD458716:LKE458716 LAH458716:LAI458716 KQL458716:KQM458716 KGP458716:KGQ458716 JWT458716:JWU458716 JMX458716:JMY458716 JDB458716:JDC458716 ITF458716:ITG458716 IJJ458716:IJK458716 HZN458716:HZO458716 HPR458716:HPS458716 HFV458716:HFW458716 GVZ458716:GWA458716 GMD458716:GME458716 GCH458716:GCI458716 FSL458716:FSM458716 FIP458716:FIQ458716 EYT458716:EYU458716 EOX458716:EOY458716 EFB458716:EFC458716 DVF458716:DVG458716 DLJ458716:DLK458716 DBN458716:DBO458716 CRR458716:CRS458716 CHV458716:CHW458716 BXZ458716:BYA458716 BOD458716:BOE458716 BEH458716:BEI458716 AUL458716:AUM458716 AKP458716:AKQ458716 AAT458716:AAU458716 QX458716:QY458716 HB458716:HC458716 WTN393180:WTO393180 WJR393180:WJS393180 VZV393180:VZW393180 VPZ393180:VQA393180 VGD393180:VGE393180 UWH393180:UWI393180 UML393180:UMM393180 UCP393180:UCQ393180 TST393180:TSU393180 TIX393180:TIY393180 SZB393180:SZC393180 SPF393180:SPG393180 SFJ393180:SFK393180 RVN393180:RVO393180 RLR393180:RLS393180 RBV393180:RBW393180 QRZ393180:QSA393180 QID393180:QIE393180 PYH393180:PYI393180 POL393180:POM393180 PEP393180:PEQ393180 OUT393180:OUU393180 OKX393180:OKY393180 OBB393180:OBC393180 NRF393180:NRG393180 NHJ393180:NHK393180 MXN393180:MXO393180 MNR393180:MNS393180 MDV393180:MDW393180 LTZ393180:LUA393180 LKD393180:LKE393180 LAH393180:LAI393180 KQL393180:KQM393180 KGP393180:KGQ393180 JWT393180:JWU393180 JMX393180:JMY393180 JDB393180:JDC393180 ITF393180:ITG393180 IJJ393180:IJK393180 HZN393180:HZO393180 HPR393180:HPS393180 HFV393180:HFW393180 GVZ393180:GWA393180 GMD393180:GME393180 GCH393180:GCI393180 FSL393180:FSM393180 FIP393180:FIQ393180 EYT393180:EYU393180 EOX393180:EOY393180 EFB393180:EFC393180 DVF393180:DVG393180 DLJ393180:DLK393180 DBN393180:DBO393180 CRR393180:CRS393180 CHV393180:CHW393180 BXZ393180:BYA393180 BOD393180:BOE393180 BEH393180:BEI393180 AUL393180:AUM393180 AKP393180:AKQ393180 AAT393180:AAU393180 QX393180:QY393180 HB393180:HC393180 WTN327644:WTO327644 WJR327644:WJS327644 VZV327644:VZW327644 VPZ327644:VQA327644 VGD327644:VGE327644 UWH327644:UWI327644 UML327644:UMM327644 UCP327644:UCQ327644 TST327644:TSU327644 TIX327644:TIY327644 SZB327644:SZC327644 SPF327644:SPG327644 SFJ327644:SFK327644 RVN327644:RVO327644 RLR327644:RLS327644 RBV327644:RBW327644 QRZ327644:QSA327644 QID327644:QIE327644 PYH327644:PYI327644 POL327644:POM327644 PEP327644:PEQ327644 OUT327644:OUU327644 OKX327644:OKY327644 OBB327644:OBC327644 NRF327644:NRG327644 NHJ327644:NHK327644 MXN327644:MXO327644 MNR327644:MNS327644 MDV327644:MDW327644 LTZ327644:LUA327644 LKD327644:LKE327644 LAH327644:LAI327644 KQL327644:KQM327644 KGP327644:KGQ327644 JWT327644:JWU327644 JMX327644:JMY327644 JDB327644:JDC327644 ITF327644:ITG327644 IJJ327644:IJK327644 HZN327644:HZO327644 HPR327644:HPS327644 HFV327644:HFW327644 GVZ327644:GWA327644 GMD327644:GME327644 GCH327644:GCI327644 FSL327644:FSM327644 FIP327644:FIQ327644 EYT327644:EYU327644 EOX327644:EOY327644 EFB327644:EFC327644 DVF327644:DVG327644 DLJ327644:DLK327644 DBN327644:DBO327644 CRR327644:CRS327644 CHV327644:CHW327644 BXZ327644:BYA327644 BOD327644:BOE327644 BEH327644:BEI327644 AUL327644:AUM327644 AKP327644:AKQ327644 AAT327644:AAU327644 QX327644:QY327644 HB327644:HC327644 WTN262108:WTO262108 WJR262108:WJS262108 VZV262108:VZW262108 VPZ262108:VQA262108 VGD262108:VGE262108 UWH262108:UWI262108 UML262108:UMM262108 UCP262108:UCQ262108 TST262108:TSU262108 TIX262108:TIY262108 SZB262108:SZC262108 SPF262108:SPG262108 SFJ262108:SFK262108 RVN262108:RVO262108 RLR262108:RLS262108 RBV262108:RBW262108 QRZ262108:QSA262108 QID262108:QIE262108 PYH262108:PYI262108 POL262108:POM262108 PEP262108:PEQ262108 OUT262108:OUU262108 OKX262108:OKY262108 OBB262108:OBC262108 NRF262108:NRG262108 NHJ262108:NHK262108 MXN262108:MXO262108 MNR262108:MNS262108 MDV262108:MDW262108 LTZ262108:LUA262108 LKD262108:LKE262108 LAH262108:LAI262108 KQL262108:KQM262108 KGP262108:KGQ262108 JWT262108:JWU262108 JMX262108:JMY262108 JDB262108:JDC262108 ITF262108:ITG262108 IJJ262108:IJK262108 HZN262108:HZO262108 HPR262108:HPS262108 HFV262108:HFW262108 GVZ262108:GWA262108 GMD262108:GME262108 GCH262108:GCI262108 FSL262108:FSM262108 FIP262108:FIQ262108 EYT262108:EYU262108 EOX262108:EOY262108 EFB262108:EFC262108 DVF262108:DVG262108 DLJ262108:DLK262108 DBN262108:DBO262108 CRR262108:CRS262108 CHV262108:CHW262108 BXZ262108:BYA262108 BOD262108:BOE262108 BEH262108:BEI262108 AUL262108:AUM262108 AKP262108:AKQ262108 AAT262108:AAU262108 QX262108:QY262108 HB262108:HC262108 WTN196572:WTO196572 WJR196572:WJS196572 VZV196572:VZW196572 VPZ196572:VQA196572 VGD196572:VGE196572 UWH196572:UWI196572 UML196572:UMM196572 UCP196572:UCQ196572 TST196572:TSU196572 TIX196572:TIY196572 SZB196572:SZC196572 SPF196572:SPG196572 SFJ196572:SFK196572 RVN196572:RVO196572 RLR196572:RLS196572 RBV196572:RBW196572 QRZ196572:QSA196572 QID196572:QIE196572 PYH196572:PYI196572 POL196572:POM196572 PEP196572:PEQ196572 OUT196572:OUU196572 OKX196572:OKY196572 OBB196572:OBC196572 NRF196572:NRG196572 NHJ196572:NHK196572 MXN196572:MXO196572 MNR196572:MNS196572 MDV196572:MDW196572 LTZ196572:LUA196572 LKD196572:LKE196572 LAH196572:LAI196572 KQL196572:KQM196572 KGP196572:KGQ196572 JWT196572:JWU196572 JMX196572:JMY196572 JDB196572:JDC196572 ITF196572:ITG196572 IJJ196572:IJK196572 HZN196572:HZO196572 HPR196572:HPS196572 HFV196572:HFW196572 GVZ196572:GWA196572 GMD196572:GME196572 GCH196572:GCI196572 FSL196572:FSM196572 FIP196572:FIQ196572 EYT196572:EYU196572 EOX196572:EOY196572 EFB196572:EFC196572 DVF196572:DVG196572 DLJ196572:DLK196572 DBN196572:DBO196572 CRR196572:CRS196572 CHV196572:CHW196572 BXZ196572:BYA196572 BOD196572:BOE196572 BEH196572:BEI196572 AUL196572:AUM196572 AKP196572:AKQ196572 AAT196572:AAU196572 QX196572:QY196572 HB196572:HC196572 WTN131036:WTO131036 WJR131036:WJS131036 VZV131036:VZW131036 VPZ131036:VQA131036 VGD131036:VGE131036 UWH131036:UWI131036 UML131036:UMM131036 UCP131036:UCQ131036 TST131036:TSU131036 TIX131036:TIY131036 SZB131036:SZC131036 SPF131036:SPG131036 SFJ131036:SFK131036 RVN131036:RVO131036 RLR131036:RLS131036 RBV131036:RBW131036 QRZ131036:QSA131036 QID131036:QIE131036 PYH131036:PYI131036 POL131036:POM131036 PEP131036:PEQ131036 OUT131036:OUU131036 OKX131036:OKY131036 OBB131036:OBC131036 NRF131036:NRG131036 NHJ131036:NHK131036 MXN131036:MXO131036 MNR131036:MNS131036 MDV131036:MDW131036 LTZ131036:LUA131036 LKD131036:LKE131036 LAH131036:LAI131036 KQL131036:KQM131036 KGP131036:KGQ131036 JWT131036:JWU131036 JMX131036:JMY131036 JDB131036:JDC131036 ITF131036:ITG131036 IJJ131036:IJK131036 HZN131036:HZO131036 HPR131036:HPS131036 HFV131036:HFW131036 GVZ131036:GWA131036 GMD131036:GME131036 GCH131036:GCI131036 FSL131036:FSM131036 FIP131036:FIQ131036 EYT131036:EYU131036 EOX131036:EOY131036 EFB131036:EFC131036 DVF131036:DVG131036 DLJ131036:DLK131036 DBN131036:DBO131036 CRR131036:CRS131036 CHV131036:CHW131036 BXZ131036:BYA131036 BOD131036:BOE131036 BEH131036:BEI131036 AUL131036:AUM131036 AKP131036:AKQ131036 AAT131036:AAU131036 QX131036:QY131036 HB131036:HC131036 WTN65500:WTO65500 WJR65500:WJS65500 VZV65500:VZW65500 VPZ65500:VQA65500 VGD65500:VGE65500 UWH65500:UWI65500 UML65500:UMM65500 UCP65500:UCQ65500 TST65500:TSU65500 TIX65500:TIY65500 SZB65500:SZC65500 SPF65500:SPG65500 SFJ65500:SFK65500 RVN65500:RVO65500 RLR65500:RLS65500 RBV65500:RBW65500 QRZ65500:QSA65500 QID65500:QIE65500 PYH65500:PYI65500 POL65500:POM65500 PEP65500:PEQ65500 OUT65500:OUU65500 OKX65500:OKY65500 OBB65500:OBC65500 NRF65500:NRG65500 NHJ65500:NHK65500 MXN65500:MXO65500 MNR65500:MNS65500 MDV65500:MDW65500 LTZ65500:LUA65500 LKD65500:LKE65500 LAH65500:LAI65500 KQL65500:KQM65500 KGP65500:KGQ65500 JWT65500:JWU65500 JMX65500:JMY65500 JDB65500:JDC65500 ITF65500:ITG65500 IJJ65500:IJK65500 HZN65500:HZO65500 HPR65500:HPS65500 HFV65500:HFW65500 GVZ65500:GWA65500 GMD65500:GME65500 GCH65500:GCI65500 FSL65500:FSM65500 FIP65500:FIQ65500 EYT65500:EYU65500 EOX65500:EOY65500 EFB65500:EFC65500 DVF65500:DVG65500 DLJ65500:DLK65500 DBN65500:DBO65500 CRR65500:CRS65500 CHV65500:CHW65500 BXZ65500:BYA65500 BOD65500:BOE65500 BEH65500:BEI65500 AUL65500:AUM65500 AKP65500:AKQ65500 AAT65500:AAU65500 QX65500:QY65500 HB65500:HC65500 WTN983006:WTO983012 WJR983006:WJS983012 VZV983006:VZW983012 VPZ983006:VQA983012 VGD983006:VGE983012 UWH983006:UWI983012 UML983006:UMM983012 UCP983006:UCQ983012 TST983006:TSU983012 TIX983006:TIY983012 SZB983006:SZC983012 SPF983006:SPG983012 SFJ983006:SFK983012 RVN983006:RVO983012 RLR983006:RLS983012 RBV983006:RBW983012 QRZ983006:QSA983012 QID983006:QIE983012 PYH983006:PYI983012 POL983006:POM983012 PEP983006:PEQ983012 OUT983006:OUU983012 OKX983006:OKY983012 OBB983006:OBC983012 NRF983006:NRG983012 NHJ983006:NHK983012 MXN983006:MXO983012 MNR983006:MNS983012 MDV983006:MDW983012 LTZ983006:LUA983012 LKD983006:LKE983012 LAH983006:LAI983012 KQL983006:KQM983012 KGP983006:KGQ983012 JWT983006:JWU983012 JMX983006:JMY983012 JDB983006:JDC983012 ITF983006:ITG983012 IJJ983006:IJK983012 HZN983006:HZO983012 HPR983006:HPS983012 HFV983006:HFW983012 GVZ983006:GWA983012 GMD983006:GME983012 GCH983006:GCI983012 FSL983006:FSM983012 FIP983006:FIQ983012 EYT983006:EYU983012 EOX983006:EOY983012 EFB983006:EFC983012 DVF983006:DVG983012 DLJ983006:DLK983012 DBN983006:DBO983012 CRR983006:CRS983012 CHV983006:CHW983012 BXZ983006:BYA983012 BOD983006:BOE983012 BEH983006:BEI983012 AUL983006:AUM983012 AKP983006:AKQ983012 AAT983006:AAU983012 QX983006:QY983012 HB983006:HC983012 WTN917470:WTO917476 WJR917470:WJS917476 VZV917470:VZW917476 VPZ917470:VQA917476 VGD917470:VGE917476 UWH917470:UWI917476 UML917470:UMM917476 UCP917470:UCQ917476 TST917470:TSU917476 TIX917470:TIY917476 SZB917470:SZC917476 SPF917470:SPG917476 SFJ917470:SFK917476 RVN917470:RVO917476 RLR917470:RLS917476 RBV917470:RBW917476 QRZ917470:QSA917476 QID917470:QIE917476 PYH917470:PYI917476 POL917470:POM917476 PEP917470:PEQ917476 OUT917470:OUU917476 OKX917470:OKY917476 OBB917470:OBC917476 NRF917470:NRG917476 NHJ917470:NHK917476 MXN917470:MXO917476 MNR917470:MNS917476 MDV917470:MDW917476 LTZ917470:LUA917476 LKD917470:LKE917476 LAH917470:LAI917476 KQL917470:KQM917476 KGP917470:KGQ917476 JWT917470:JWU917476 JMX917470:JMY917476 JDB917470:JDC917476 ITF917470:ITG917476 IJJ917470:IJK917476 HZN917470:HZO917476 HPR917470:HPS917476 HFV917470:HFW917476 GVZ917470:GWA917476 GMD917470:GME917476 GCH917470:GCI917476 FSL917470:FSM917476 FIP917470:FIQ917476 EYT917470:EYU917476 EOX917470:EOY917476 EFB917470:EFC917476 DVF917470:DVG917476 DLJ917470:DLK917476 DBN917470:DBO917476 CRR917470:CRS917476 CHV917470:CHW917476 BXZ917470:BYA917476 BOD917470:BOE917476 BEH917470:BEI917476 AUL917470:AUM917476 AKP917470:AKQ917476 AAT917470:AAU917476 QX917470:QY917476 HB917470:HC917476 WTN851934:WTO851940 WJR851934:WJS851940 VZV851934:VZW851940 VPZ851934:VQA851940 VGD851934:VGE851940 UWH851934:UWI851940 UML851934:UMM851940 UCP851934:UCQ851940 TST851934:TSU851940 TIX851934:TIY851940 SZB851934:SZC851940 SPF851934:SPG851940 SFJ851934:SFK851940 RVN851934:RVO851940 RLR851934:RLS851940 RBV851934:RBW851940 QRZ851934:QSA851940 QID851934:QIE851940 PYH851934:PYI851940 POL851934:POM851940 PEP851934:PEQ851940 OUT851934:OUU851940 OKX851934:OKY851940 OBB851934:OBC851940 NRF851934:NRG851940 NHJ851934:NHK851940 MXN851934:MXO851940 MNR851934:MNS851940 MDV851934:MDW851940 LTZ851934:LUA851940 LKD851934:LKE851940 LAH851934:LAI851940 KQL851934:KQM851940 KGP851934:KGQ851940 JWT851934:JWU851940 JMX851934:JMY851940 JDB851934:JDC851940 ITF851934:ITG851940 IJJ851934:IJK851940 HZN851934:HZO851940 HPR851934:HPS851940 HFV851934:HFW851940 GVZ851934:GWA851940 GMD851934:GME851940 GCH851934:GCI851940 FSL851934:FSM851940 FIP851934:FIQ851940 EYT851934:EYU851940 EOX851934:EOY851940 EFB851934:EFC851940 DVF851934:DVG851940 DLJ851934:DLK851940 DBN851934:DBO851940 CRR851934:CRS851940 CHV851934:CHW851940 BXZ851934:BYA851940 BOD851934:BOE851940 BEH851934:BEI851940 AUL851934:AUM851940 AKP851934:AKQ851940 AAT851934:AAU851940 QX851934:QY851940 HB851934:HC851940 WTN786398:WTO786404 WJR786398:WJS786404 VZV786398:VZW786404 VPZ786398:VQA786404 VGD786398:VGE786404 UWH786398:UWI786404 UML786398:UMM786404 UCP786398:UCQ786404 TST786398:TSU786404 TIX786398:TIY786404 SZB786398:SZC786404 SPF786398:SPG786404 SFJ786398:SFK786404 RVN786398:RVO786404 RLR786398:RLS786404 RBV786398:RBW786404 QRZ786398:QSA786404 QID786398:QIE786404 PYH786398:PYI786404 POL786398:POM786404 PEP786398:PEQ786404 OUT786398:OUU786404 OKX786398:OKY786404 OBB786398:OBC786404 NRF786398:NRG786404 NHJ786398:NHK786404 MXN786398:MXO786404 MNR786398:MNS786404 MDV786398:MDW786404 LTZ786398:LUA786404 LKD786398:LKE786404 LAH786398:LAI786404 KQL786398:KQM786404 KGP786398:KGQ786404 JWT786398:JWU786404 JMX786398:JMY786404 JDB786398:JDC786404 ITF786398:ITG786404 IJJ786398:IJK786404 HZN786398:HZO786404 HPR786398:HPS786404 HFV786398:HFW786404 GVZ786398:GWA786404 GMD786398:GME786404 GCH786398:GCI786404 FSL786398:FSM786404 FIP786398:FIQ786404 EYT786398:EYU786404 EOX786398:EOY786404 EFB786398:EFC786404 DVF786398:DVG786404 DLJ786398:DLK786404 DBN786398:DBO786404 CRR786398:CRS786404 CHV786398:CHW786404 BXZ786398:BYA786404 BOD786398:BOE786404 BEH786398:BEI786404 AUL786398:AUM786404 AKP786398:AKQ786404 AAT786398:AAU786404 QX786398:QY786404 HB786398:HC786404 WTN720862:WTO720868 WJR720862:WJS720868 VZV720862:VZW720868 VPZ720862:VQA720868 VGD720862:VGE720868 UWH720862:UWI720868 UML720862:UMM720868 UCP720862:UCQ720868 TST720862:TSU720868 TIX720862:TIY720868 SZB720862:SZC720868 SPF720862:SPG720868 SFJ720862:SFK720868 RVN720862:RVO720868 RLR720862:RLS720868 RBV720862:RBW720868 QRZ720862:QSA720868 QID720862:QIE720868 PYH720862:PYI720868 POL720862:POM720868 PEP720862:PEQ720868 OUT720862:OUU720868 OKX720862:OKY720868 OBB720862:OBC720868 NRF720862:NRG720868 NHJ720862:NHK720868 MXN720862:MXO720868 MNR720862:MNS720868 MDV720862:MDW720868 LTZ720862:LUA720868 LKD720862:LKE720868 LAH720862:LAI720868 KQL720862:KQM720868 KGP720862:KGQ720868 JWT720862:JWU720868 JMX720862:JMY720868 JDB720862:JDC720868 ITF720862:ITG720868 IJJ720862:IJK720868 HZN720862:HZO720868 HPR720862:HPS720868 HFV720862:HFW720868 GVZ720862:GWA720868 GMD720862:GME720868 GCH720862:GCI720868 FSL720862:FSM720868 FIP720862:FIQ720868 EYT720862:EYU720868 EOX720862:EOY720868 EFB720862:EFC720868 DVF720862:DVG720868 DLJ720862:DLK720868 DBN720862:DBO720868 CRR720862:CRS720868 CHV720862:CHW720868 BXZ720862:BYA720868 BOD720862:BOE720868 BEH720862:BEI720868 AUL720862:AUM720868 AKP720862:AKQ720868 AAT720862:AAU720868 QX720862:QY720868 HB720862:HC720868 WTN655326:WTO655332 WJR655326:WJS655332 VZV655326:VZW655332 VPZ655326:VQA655332 VGD655326:VGE655332 UWH655326:UWI655332 UML655326:UMM655332 UCP655326:UCQ655332 TST655326:TSU655332 TIX655326:TIY655332 SZB655326:SZC655332 SPF655326:SPG655332 SFJ655326:SFK655332 RVN655326:RVO655332 RLR655326:RLS655332 RBV655326:RBW655332 QRZ655326:QSA655332 QID655326:QIE655332 PYH655326:PYI655332 POL655326:POM655332 PEP655326:PEQ655332 OUT655326:OUU655332 OKX655326:OKY655332 OBB655326:OBC655332 NRF655326:NRG655332 NHJ655326:NHK655332 MXN655326:MXO655332 MNR655326:MNS655332 MDV655326:MDW655332 LTZ655326:LUA655332 LKD655326:LKE655332 LAH655326:LAI655332 KQL655326:KQM655332 KGP655326:KGQ655332 JWT655326:JWU655332 JMX655326:JMY655332 JDB655326:JDC655332 ITF655326:ITG655332 IJJ655326:IJK655332 HZN655326:HZO655332 HPR655326:HPS655332 HFV655326:HFW655332 GVZ655326:GWA655332 GMD655326:GME655332 GCH655326:GCI655332 FSL655326:FSM655332 FIP655326:FIQ655332 EYT655326:EYU655332 EOX655326:EOY655332 EFB655326:EFC655332 DVF655326:DVG655332 DLJ655326:DLK655332 DBN655326:DBO655332 CRR655326:CRS655332 CHV655326:CHW655332 BXZ655326:BYA655332 BOD655326:BOE655332 BEH655326:BEI655332 AUL655326:AUM655332 AKP655326:AKQ655332 AAT655326:AAU655332 QX655326:QY655332 HB655326:HC655332 WTN589790:WTO589796 WJR589790:WJS589796 VZV589790:VZW589796 VPZ589790:VQA589796 VGD589790:VGE589796 UWH589790:UWI589796 UML589790:UMM589796 UCP589790:UCQ589796 TST589790:TSU589796 TIX589790:TIY589796 SZB589790:SZC589796 SPF589790:SPG589796 SFJ589790:SFK589796 RVN589790:RVO589796 RLR589790:RLS589796 RBV589790:RBW589796 QRZ589790:QSA589796 QID589790:QIE589796 PYH589790:PYI589796 POL589790:POM589796 PEP589790:PEQ589796 OUT589790:OUU589796 OKX589790:OKY589796 OBB589790:OBC589796 NRF589790:NRG589796 NHJ589790:NHK589796 MXN589790:MXO589796 MNR589790:MNS589796 MDV589790:MDW589796 LTZ589790:LUA589796 LKD589790:LKE589796 LAH589790:LAI589796 KQL589790:KQM589796 KGP589790:KGQ589796 JWT589790:JWU589796 JMX589790:JMY589796 JDB589790:JDC589796 ITF589790:ITG589796 IJJ589790:IJK589796 HZN589790:HZO589796 HPR589790:HPS589796 HFV589790:HFW589796 GVZ589790:GWA589796 GMD589790:GME589796 GCH589790:GCI589796 FSL589790:FSM589796 FIP589790:FIQ589796 EYT589790:EYU589796 EOX589790:EOY589796 EFB589790:EFC589796 DVF589790:DVG589796 DLJ589790:DLK589796 DBN589790:DBO589796 CRR589790:CRS589796 CHV589790:CHW589796 BXZ589790:BYA589796 BOD589790:BOE589796 BEH589790:BEI589796 AUL589790:AUM589796 AKP589790:AKQ589796 AAT589790:AAU589796 QX589790:QY589796 HB589790:HC589796 WTN524254:WTO524260 WJR524254:WJS524260 VZV524254:VZW524260 VPZ524254:VQA524260 VGD524254:VGE524260 UWH524254:UWI524260 UML524254:UMM524260 UCP524254:UCQ524260 TST524254:TSU524260 TIX524254:TIY524260 SZB524254:SZC524260 SPF524254:SPG524260 SFJ524254:SFK524260 RVN524254:RVO524260 RLR524254:RLS524260 RBV524254:RBW524260 QRZ524254:QSA524260 QID524254:QIE524260 PYH524254:PYI524260 POL524254:POM524260 PEP524254:PEQ524260 OUT524254:OUU524260 OKX524254:OKY524260 OBB524254:OBC524260 NRF524254:NRG524260 NHJ524254:NHK524260 MXN524254:MXO524260 MNR524254:MNS524260 MDV524254:MDW524260 LTZ524254:LUA524260 LKD524254:LKE524260 LAH524254:LAI524260 KQL524254:KQM524260 KGP524254:KGQ524260 JWT524254:JWU524260 JMX524254:JMY524260 JDB524254:JDC524260 ITF524254:ITG524260 IJJ524254:IJK524260 HZN524254:HZO524260 HPR524254:HPS524260 HFV524254:HFW524260 GVZ524254:GWA524260 GMD524254:GME524260 GCH524254:GCI524260 FSL524254:FSM524260 FIP524254:FIQ524260 EYT524254:EYU524260 EOX524254:EOY524260 EFB524254:EFC524260 DVF524254:DVG524260 DLJ524254:DLK524260 DBN524254:DBO524260 CRR524254:CRS524260 CHV524254:CHW524260 BXZ524254:BYA524260 BOD524254:BOE524260 BEH524254:BEI524260 AUL524254:AUM524260 AKP524254:AKQ524260 AAT524254:AAU524260 QX524254:QY524260 HB524254:HC524260 WTN458718:WTO458724 WJR458718:WJS458724 VZV458718:VZW458724 VPZ458718:VQA458724 VGD458718:VGE458724 UWH458718:UWI458724 UML458718:UMM458724 UCP458718:UCQ458724 TST458718:TSU458724 TIX458718:TIY458724 SZB458718:SZC458724 SPF458718:SPG458724 SFJ458718:SFK458724 RVN458718:RVO458724 RLR458718:RLS458724 RBV458718:RBW458724 QRZ458718:QSA458724 QID458718:QIE458724 PYH458718:PYI458724 POL458718:POM458724 PEP458718:PEQ458724 OUT458718:OUU458724 OKX458718:OKY458724 OBB458718:OBC458724 NRF458718:NRG458724 NHJ458718:NHK458724 MXN458718:MXO458724 MNR458718:MNS458724 MDV458718:MDW458724 LTZ458718:LUA458724 LKD458718:LKE458724 LAH458718:LAI458724 KQL458718:KQM458724 KGP458718:KGQ458724 JWT458718:JWU458724 JMX458718:JMY458724 JDB458718:JDC458724 ITF458718:ITG458724 IJJ458718:IJK458724 HZN458718:HZO458724 HPR458718:HPS458724 HFV458718:HFW458724 GVZ458718:GWA458724 GMD458718:GME458724 GCH458718:GCI458724 FSL458718:FSM458724 FIP458718:FIQ458724 EYT458718:EYU458724 EOX458718:EOY458724 EFB458718:EFC458724 DVF458718:DVG458724 DLJ458718:DLK458724 DBN458718:DBO458724 CRR458718:CRS458724 CHV458718:CHW458724 BXZ458718:BYA458724 BOD458718:BOE458724 BEH458718:BEI458724 AUL458718:AUM458724 AKP458718:AKQ458724 AAT458718:AAU458724 QX458718:QY458724 HB458718:HC458724 WTN393182:WTO393188 WJR393182:WJS393188 VZV393182:VZW393188 VPZ393182:VQA393188 VGD393182:VGE393188 UWH393182:UWI393188 UML393182:UMM393188 UCP393182:UCQ393188 TST393182:TSU393188 TIX393182:TIY393188 SZB393182:SZC393188 SPF393182:SPG393188 SFJ393182:SFK393188 RVN393182:RVO393188 RLR393182:RLS393188 RBV393182:RBW393188 QRZ393182:QSA393188 QID393182:QIE393188 PYH393182:PYI393188 POL393182:POM393188 PEP393182:PEQ393188 OUT393182:OUU393188 OKX393182:OKY393188 OBB393182:OBC393188 NRF393182:NRG393188 NHJ393182:NHK393188 MXN393182:MXO393188 MNR393182:MNS393188 MDV393182:MDW393188 LTZ393182:LUA393188 LKD393182:LKE393188 LAH393182:LAI393188 KQL393182:KQM393188 KGP393182:KGQ393188 JWT393182:JWU393188 JMX393182:JMY393188 JDB393182:JDC393188 ITF393182:ITG393188 IJJ393182:IJK393188 HZN393182:HZO393188 HPR393182:HPS393188 HFV393182:HFW393188 GVZ393182:GWA393188 GMD393182:GME393188 GCH393182:GCI393188 FSL393182:FSM393188 FIP393182:FIQ393188 EYT393182:EYU393188 EOX393182:EOY393188 EFB393182:EFC393188 DVF393182:DVG393188 DLJ393182:DLK393188 DBN393182:DBO393188 CRR393182:CRS393188 CHV393182:CHW393188 BXZ393182:BYA393188 BOD393182:BOE393188 BEH393182:BEI393188 AUL393182:AUM393188 AKP393182:AKQ393188 AAT393182:AAU393188 QX393182:QY393188 HB393182:HC393188 WTN327646:WTO327652 WJR327646:WJS327652 VZV327646:VZW327652 VPZ327646:VQA327652 VGD327646:VGE327652 UWH327646:UWI327652 UML327646:UMM327652 UCP327646:UCQ327652 TST327646:TSU327652 TIX327646:TIY327652 SZB327646:SZC327652 SPF327646:SPG327652 SFJ327646:SFK327652 RVN327646:RVO327652 RLR327646:RLS327652 RBV327646:RBW327652 QRZ327646:QSA327652 QID327646:QIE327652 PYH327646:PYI327652 POL327646:POM327652 PEP327646:PEQ327652 OUT327646:OUU327652 OKX327646:OKY327652 OBB327646:OBC327652 NRF327646:NRG327652 NHJ327646:NHK327652 MXN327646:MXO327652 MNR327646:MNS327652 MDV327646:MDW327652 LTZ327646:LUA327652 LKD327646:LKE327652 LAH327646:LAI327652 KQL327646:KQM327652 KGP327646:KGQ327652 JWT327646:JWU327652 JMX327646:JMY327652 JDB327646:JDC327652 ITF327646:ITG327652 IJJ327646:IJK327652 HZN327646:HZO327652 HPR327646:HPS327652 HFV327646:HFW327652 GVZ327646:GWA327652 GMD327646:GME327652 GCH327646:GCI327652 FSL327646:FSM327652 FIP327646:FIQ327652 EYT327646:EYU327652 EOX327646:EOY327652 EFB327646:EFC327652 DVF327646:DVG327652 DLJ327646:DLK327652 DBN327646:DBO327652 CRR327646:CRS327652 CHV327646:CHW327652 BXZ327646:BYA327652 BOD327646:BOE327652 BEH327646:BEI327652 AUL327646:AUM327652 AKP327646:AKQ327652 AAT327646:AAU327652 QX327646:QY327652 HB327646:HC327652 WTN262110:WTO262116 WJR262110:WJS262116 VZV262110:VZW262116 VPZ262110:VQA262116 VGD262110:VGE262116 UWH262110:UWI262116 UML262110:UMM262116 UCP262110:UCQ262116 TST262110:TSU262116 TIX262110:TIY262116 SZB262110:SZC262116 SPF262110:SPG262116 SFJ262110:SFK262116 RVN262110:RVO262116 RLR262110:RLS262116 RBV262110:RBW262116 QRZ262110:QSA262116 QID262110:QIE262116 PYH262110:PYI262116 POL262110:POM262116 PEP262110:PEQ262116 OUT262110:OUU262116 OKX262110:OKY262116 OBB262110:OBC262116 NRF262110:NRG262116 NHJ262110:NHK262116 MXN262110:MXO262116 MNR262110:MNS262116 MDV262110:MDW262116 LTZ262110:LUA262116 LKD262110:LKE262116 LAH262110:LAI262116 KQL262110:KQM262116 KGP262110:KGQ262116 JWT262110:JWU262116 JMX262110:JMY262116 JDB262110:JDC262116 ITF262110:ITG262116 IJJ262110:IJK262116 HZN262110:HZO262116 HPR262110:HPS262116 HFV262110:HFW262116 GVZ262110:GWA262116 GMD262110:GME262116 GCH262110:GCI262116 FSL262110:FSM262116 FIP262110:FIQ262116 EYT262110:EYU262116 EOX262110:EOY262116 EFB262110:EFC262116 DVF262110:DVG262116 DLJ262110:DLK262116 DBN262110:DBO262116 CRR262110:CRS262116 CHV262110:CHW262116 BXZ262110:BYA262116 BOD262110:BOE262116 BEH262110:BEI262116 AUL262110:AUM262116 AKP262110:AKQ262116 AAT262110:AAU262116 QX262110:QY262116 HB262110:HC262116 WTN196574:WTO196580 WJR196574:WJS196580 VZV196574:VZW196580 VPZ196574:VQA196580 VGD196574:VGE196580 UWH196574:UWI196580 UML196574:UMM196580 UCP196574:UCQ196580 TST196574:TSU196580 TIX196574:TIY196580 SZB196574:SZC196580 SPF196574:SPG196580 SFJ196574:SFK196580 RVN196574:RVO196580 RLR196574:RLS196580 RBV196574:RBW196580 QRZ196574:QSA196580 QID196574:QIE196580 PYH196574:PYI196580 POL196574:POM196580 PEP196574:PEQ196580 OUT196574:OUU196580 OKX196574:OKY196580 OBB196574:OBC196580 NRF196574:NRG196580 NHJ196574:NHK196580 MXN196574:MXO196580 MNR196574:MNS196580 MDV196574:MDW196580 LTZ196574:LUA196580 LKD196574:LKE196580 LAH196574:LAI196580 KQL196574:KQM196580 KGP196574:KGQ196580 JWT196574:JWU196580 JMX196574:JMY196580 JDB196574:JDC196580 ITF196574:ITG196580 IJJ196574:IJK196580 HZN196574:HZO196580 HPR196574:HPS196580 HFV196574:HFW196580 GVZ196574:GWA196580 GMD196574:GME196580 GCH196574:GCI196580 FSL196574:FSM196580 FIP196574:FIQ196580 EYT196574:EYU196580 EOX196574:EOY196580 EFB196574:EFC196580 DVF196574:DVG196580 DLJ196574:DLK196580 DBN196574:DBO196580 CRR196574:CRS196580 CHV196574:CHW196580 BXZ196574:BYA196580 BOD196574:BOE196580 BEH196574:BEI196580 AUL196574:AUM196580 AKP196574:AKQ196580 AAT196574:AAU196580 QX196574:QY196580 HB196574:HC196580 WTN131038:WTO131044 WJR131038:WJS131044 VZV131038:VZW131044 VPZ131038:VQA131044 VGD131038:VGE131044 UWH131038:UWI131044 UML131038:UMM131044 UCP131038:UCQ131044 TST131038:TSU131044 TIX131038:TIY131044 SZB131038:SZC131044 SPF131038:SPG131044 SFJ131038:SFK131044 RVN131038:RVO131044 RLR131038:RLS131044 RBV131038:RBW131044 QRZ131038:QSA131044 QID131038:QIE131044 PYH131038:PYI131044 POL131038:POM131044 PEP131038:PEQ131044 OUT131038:OUU131044 OKX131038:OKY131044 OBB131038:OBC131044 NRF131038:NRG131044 NHJ131038:NHK131044 MXN131038:MXO131044 MNR131038:MNS131044 MDV131038:MDW131044 LTZ131038:LUA131044 LKD131038:LKE131044 LAH131038:LAI131044 KQL131038:KQM131044 KGP131038:KGQ131044 JWT131038:JWU131044 JMX131038:JMY131044 JDB131038:JDC131044 ITF131038:ITG131044 IJJ131038:IJK131044 HZN131038:HZO131044 HPR131038:HPS131044 HFV131038:HFW131044 GVZ131038:GWA131044 GMD131038:GME131044 GCH131038:GCI131044 FSL131038:FSM131044 FIP131038:FIQ131044 EYT131038:EYU131044 EOX131038:EOY131044 EFB131038:EFC131044 DVF131038:DVG131044 DLJ131038:DLK131044 DBN131038:DBO131044 CRR131038:CRS131044 CHV131038:CHW131044 BXZ131038:BYA131044 BOD131038:BOE131044 BEH131038:BEI131044 AUL131038:AUM131044 AKP131038:AKQ131044 AAT131038:AAU131044 QX131038:QY131044 HB131038:HC131044 WTN65502:WTO65508 WJR65502:WJS65508 VZV65502:VZW65508 VPZ65502:VQA65508 VGD65502:VGE65508 UWH65502:UWI65508 UML65502:UMM65508 UCP65502:UCQ65508 TST65502:TSU65508 TIX65502:TIY65508 SZB65502:SZC65508 SPF65502:SPG65508 SFJ65502:SFK65508 RVN65502:RVO65508 RLR65502:RLS65508 RBV65502:RBW65508 QRZ65502:QSA65508 QID65502:QIE65508 PYH65502:PYI65508 POL65502:POM65508 PEP65502:PEQ65508 OUT65502:OUU65508 OKX65502:OKY65508 OBB65502:OBC65508 NRF65502:NRG65508 NHJ65502:NHK65508 MXN65502:MXO65508 MNR65502:MNS65508 MDV65502:MDW65508 LTZ65502:LUA65508 LKD65502:LKE65508 LAH65502:LAI65508 KQL65502:KQM65508 KGP65502:KGQ65508 JWT65502:JWU65508 JMX65502:JMY65508 JDB65502:JDC65508 ITF65502:ITG65508 IJJ65502:IJK65508 HZN65502:HZO65508 HPR65502:HPS65508 HFV65502:HFW65508 GVZ65502:GWA65508 GMD65502:GME65508 GCH65502:GCI65508 FSL65502:FSM65508 FIP65502:FIQ65508 EYT65502:EYU65508 EOX65502:EOY65508 EFB65502:EFC65508 DVF65502:DVG65508 DLJ65502:DLK65508 DBN65502:DBO65508 CRR65502:CRS65508 CHV65502:CHW65508 BXZ65502:BYA65508 BOD65502:BOE65508 BEH65502:BEI65508 AUL65502:AUM65508 AKP65502:AKQ65508 AAT65502:AAU65508 QX65502:QY65508 HB65502:HC65508 WTS983014:WTT983015 WJW983014:WJX983015 WAA983014:WAB983015 VQE983014:VQF983015 VGI983014:VGJ983015 UWM983014:UWN983015 UMQ983014:UMR983015 UCU983014:UCV983015 TSY983014:TSZ983015 TJC983014:TJD983015 SZG983014:SZH983015 SPK983014:SPL983015 SFO983014:SFP983015 RVS983014:RVT983015 RLW983014:RLX983015 RCA983014:RCB983015 QSE983014:QSF983015 QII983014:QIJ983015 PYM983014:PYN983015 POQ983014:POR983015 PEU983014:PEV983015 OUY983014:OUZ983015 OLC983014:OLD983015 OBG983014:OBH983015 NRK983014:NRL983015 NHO983014:NHP983015 MXS983014:MXT983015 MNW983014:MNX983015 MEA983014:MEB983015 LUE983014:LUF983015 LKI983014:LKJ983015 LAM983014:LAN983015 KQQ983014:KQR983015 KGU983014:KGV983015 JWY983014:JWZ983015 JNC983014:JND983015 JDG983014:JDH983015 ITK983014:ITL983015 IJO983014:IJP983015 HZS983014:HZT983015 HPW983014:HPX983015 HGA983014:HGB983015 GWE983014:GWF983015 GMI983014:GMJ983015 GCM983014:GCN983015 FSQ983014:FSR983015 FIU983014:FIV983015 EYY983014:EYZ983015 EPC983014:EPD983015 EFG983014:EFH983015 DVK983014:DVL983015 DLO983014:DLP983015 DBS983014:DBT983015 CRW983014:CRX983015 CIA983014:CIB983015 BYE983014:BYF983015 BOI983014:BOJ983015 BEM983014:BEN983015 AUQ983014:AUR983015 AKU983014:AKV983015 AAY983014:AAZ983015 RC983014:RD983015 HG983014:HH983015 WTS917478:WTT917479 WJW917478:WJX917479 WAA917478:WAB917479 VQE917478:VQF917479 VGI917478:VGJ917479 UWM917478:UWN917479 UMQ917478:UMR917479 UCU917478:UCV917479 TSY917478:TSZ917479 TJC917478:TJD917479 SZG917478:SZH917479 SPK917478:SPL917479 SFO917478:SFP917479 RVS917478:RVT917479 RLW917478:RLX917479 RCA917478:RCB917479 QSE917478:QSF917479 QII917478:QIJ917479 PYM917478:PYN917479 POQ917478:POR917479 PEU917478:PEV917479 OUY917478:OUZ917479 OLC917478:OLD917479 OBG917478:OBH917479 NRK917478:NRL917479 NHO917478:NHP917479 MXS917478:MXT917479 MNW917478:MNX917479 MEA917478:MEB917479 LUE917478:LUF917479 LKI917478:LKJ917479 LAM917478:LAN917479 KQQ917478:KQR917479 KGU917478:KGV917479 JWY917478:JWZ917479 JNC917478:JND917479 JDG917478:JDH917479 ITK917478:ITL917479 IJO917478:IJP917479 HZS917478:HZT917479 HPW917478:HPX917479 HGA917478:HGB917479 GWE917478:GWF917479 GMI917478:GMJ917479 GCM917478:GCN917479 FSQ917478:FSR917479 FIU917478:FIV917479 EYY917478:EYZ917479 EPC917478:EPD917479 EFG917478:EFH917479 DVK917478:DVL917479 DLO917478:DLP917479 DBS917478:DBT917479 CRW917478:CRX917479 CIA917478:CIB917479 BYE917478:BYF917479 BOI917478:BOJ917479 BEM917478:BEN917479 AUQ917478:AUR917479 AKU917478:AKV917479 AAY917478:AAZ917479 RC917478:RD917479 HG917478:HH917479 WTS851942:WTT851943 WJW851942:WJX851943 WAA851942:WAB851943 VQE851942:VQF851943 VGI851942:VGJ851943 UWM851942:UWN851943 UMQ851942:UMR851943 UCU851942:UCV851943 TSY851942:TSZ851943 TJC851942:TJD851943 SZG851942:SZH851943 SPK851942:SPL851943 SFO851942:SFP851943 RVS851942:RVT851943 RLW851942:RLX851943 RCA851942:RCB851943 QSE851942:QSF851943 QII851942:QIJ851943 PYM851942:PYN851943 POQ851942:POR851943 PEU851942:PEV851943 OUY851942:OUZ851943 OLC851942:OLD851943 OBG851942:OBH851943 NRK851942:NRL851943 NHO851942:NHP851943 MXS851942:MXT851943 MNW851942:MNX851943 MEA851942:MEB851943 LUE851942:LUF851943 LKI851942:LKJ851943 LAM851942:LAN851943 KQQ851942:KQR851943 KGU851942:KGV851943 JWY851942:JWZ851943 JNC851942:JND851943 JDG851942:JDH851943 ITK851942:ITL851943 IJO851942:IJP851943 HZS851942:HZT851943 HPW851942:HPX851943 HGA851942:HGB851943 GWE851942:GWF851943 GMI851942:GMJ851943 GCM851942:GCN851943 FSQ851942:FSR851943 FIU851942:FIV851943 EYY851942:EYZ851943 EPC851942:EPD851943 EFG851942:EFH851943 DVK851942:DVL851943 DLO851942:DLP851943 DBS851942:DBT851943 CRW851942:CRX851943 CIA851942:CIB851943 BYE851942:BYF851943 BOI851942:BOJ851943 BEM851942:BEN851943 AUQ851942:AUR851943 AKU851942:AKV851943 AAY851942:AAZ851943 RC851942:RD851943 HG851942:HH851943 WTS786406:WTT786407 WJW786406:WJX786407 WAA786406:WAB786407 VQE786406:VQF786407 VGI786406:VGJ786407 UWM786406:UWN786407 UMQ786406:UMR786407 UCU786406:UCV786407 TSY786406:TSZ786407 TJC786406:TJD786407 SZG786406:SZH786407 SPK786406:SPL786407 SFO786406:SFP786407 RVS786406:RVT786407 RLW786406:RLX786407 RCA786406:RCB786407 QSE786406:QSF786407 QII786406:QIJ786407 PYM786406:PYN786407 POQ786406:POR786407 PEU786406:PEV786407 OUY786406:OUZ786407 OLC786406:OLD786407 OBG786406:OBH786407 NRK786406:NRL786407 NHO786406:NHP786407 MXS786406:MXT786407 MNW786406:MNX786407 MEA786406:MEB786407 LUE786406:LUF786407 LKI786406:LKJ786407 LAM786406:LAN786407 KQQ786406:KQR786407 KGU786406:KGV786407 JWY786406:JWZ786407 JNC786406:JND786407 JDG786406:JDH786407 ITK786406:ITL786407 IJO786406:IJP786407 HZS786406:HZT786407 HPW786406:HPX786407 HGA786406:HGB786407 GWE786406:GWF786407 GMI786406:GMJ786407 GCM786406:GCN786407 FSQ786406:FSR786407 FIU786406:FIV786407 EYY786406:EYZ786407 EPC786406:EPD786407 EFG786406:EFH786407 DVK786406:DVL786407 DLO786406:DLP786407 DBS786406:DBT786407 CRW786406:CRX786407 CIA786406:CIB786407 BYE786406:BYF786407 BOI786406:BOJ786407 BEM786406:BEN786407 AUQ786406:AUR786407 AKU786406:AKV786407 AAY786406:AAZ786407 RC786406:RD786407 HG786406:HH786407 WTS720870:WTT720871 WJW720870:WJX720871 WAA720870:WAB720871 VQE720870:VQF720871 VGI720870:VGJ720871 UWM720870:UWN720871 UMQ720870:UMR720871 UCU720870:UCV720871 TSY720870:TSZ720871 TJC720870:TJD720871 SZG720870:SZH720871 SPK720870:SPL720871 SFO720870:SFP720871 RVS720870:RVT720871 RLW720870:RLX720871 RCA720870:RCB720871 QSE720870:QSF720871 QII720870:QIJ720871 PYM720870:PYN720871 POQ720870:POR720871 PEU720870:PEV720871 OUY720870:OUZ720871 OLC720870:OLD720871 OBG720870:OBH720871 NRK720870:NRL720871 NHO720870:NHP720871 MXS720870:MXT720871 MNW720870:MNX720871 MEA720870:MEB720871 LUE720870:LUF720871 LKI720870:LKJ720871 LAM720870:LAN720871 KQQ720870:KQR720871 KGU720870:KGV720871 JWY720870:JWZ720871 JNC720870:JND720871 JDG720870:JDH720871 ITK720870:ITL720871 IJO720870:IJP720871 HZS720870:HZT720871 HPW720870:HPX720871 HGA720870:HGB720871 GWE720870:GWF720871 GMI720870:GMJ720871 GCM720870:GCN720871 FSQ720870:FSR720871 FIU720870:FIV720871 EYY720870:EYZ720871 EPC720870:EPD720871 EFG720870:EFH720871 DVK720870:DVL720871 DLO720870:DLP720871 DBS720870:DBT720871 CRW720870:CRX720871 CIA720870:CIB720871 BYE720870:BYF720871 BOI720870:BOJ720871 BEM720870:BEN720871 AUQ720870:AUR720871 AKU720870:AKV720871 AAY720870:AAZ720871 RC720870:RD720871 HG720870:HH720871 WTS655334:WTT655335 WJW655334:WJX655335 WAA655334:WAB655335 VQE655334:VQF655335 VGI655334:VGJ655335 UWM655334:UWN655335 UMQ655334:UMR655335 UCU655334:UCV655335 TSY655334:TSZ655335 TJC655334:TJD655335 SZG655334:SZH655335 SPK655334:SPL655335 SFO655334:SFP655335 RVS655334:RVT655335 RLW655334:RLX655335 RCA655334:RCB655335 QSE655334:QSF655335 QII655334:QIJ655335 PYM655334:PYN655335 POQ655334:POR655335 PEU655334:PEV655335 OUY655334:OUZ655335 OLC655334:OLD655335 OBG655334:OBH655335 NRK655334:NRL655335 NHO655334:NHP655335 MXS655334:MXT655335 MNW655334:MNX655335 MEA655334:MEB655335 LUE655334:LUF655335 LKI655334:LKJ655335 LAM655334:LAN655335 KQQ655334:KQR655335 KGU655334:KGV655335 JWY655334:JWZ655335 JNC655334:JND655335 JDG655334:JDH655335 ITK655334:ITL655335 IJO655334:IJP655335 HZS655334:HZT655335 HPW655334:HPX655335 HGA655334:HGB655335 GWE655334:GWF655335 GMI655334:GMJ655335 GCM655334:GCN655335 FSQ655334:FSR655335 FIU655334:FIV655335 EYY655334:EYZ655335 EPC655334:EPD655335 EFG655334:EFH655335 DVK655334:DVL655335 DLO655334:DLP655335 DBS655334:DBT655335 CRW655334:CRX655335 CIA655334:CIB655335 BYE655334:BYF655335 BOI655334:BOJ655335 BEM655334:BEN655335 AUQ655334:AUR655335 AKU655334:AKV655335 AAY655334:AAZ655335 RC655334:RD655335 HG655334:HH655335 WTS589798:WTT589799 WJW589798:WJX589799 WAA589798:WAB589799 VQE589798:VQF589799 VGI589798:VGJ589799 UWM589798:UWN589799 UMQ589798:UMR589799 UCU589798:UCV589799 TSY589798:TSZ589799 TJC589798:TJD589799 SZG589798:SZH589799 SPK589798:SPL589799 SFO589798:SFP589799 RVS589798:RVT589799 RLW589798:RLX589799 RCA589798:RCB589799 QSE589798:QSF589799 QII589798:QIJ589799 PYM589798:PYN589799 POQ589798:POR589799 PEU589798:PEV589799 OUY589798:OUZ589799 OLC589798:OLD589799 OBG589798:OBH589799 NRK589798:NRL589799 NHO589798:NHP589799 MXS589798:MXT589799 MNW589798:MNX589799 MEA589798:MEB589799 LUE589798:LUF589799 LKI589798:LKJ589799 LAM589798:LAN589799 KQQ589798:KQR589799 KGU589798:KGV589799 JWY589798:JWZ589799 JNC589798:JND589799 JDG589798:JDH589799 ITK589798:ITL589799 IJO589798:IJP589799 HZS589798:HZT589799 HPW589798:HPX589799 HGA589798:HGB589799 GWE589798:GWF589799 GMI589798:GMJ589799 GCM589798:GCN589799 FSQ589798:FSR589799 FIU589798:FIV589799 EYY589798:EYZ589799 EPC589798:EPD589799 EFG589798:EFH589799 DVK589798:DVL589799 DLO589798:DLP589799 DBS589798:DBT589799 CRW589798:CRX589799 CIA589798:CIB589799 BYE589798:BYF589799 BOI589798:BOJ589799 BEM589798:BEN589799 AUQ589798:AUR589799 AKU589798:AKV589799 AAY589798:AAZ589799 RC589798:RD589799 HG589798:HH589799 WTS524262:WTT524263 WJW524262:WJX524263 WAA524262:WAB524263 VQE524262:VQF524263 VGI524262:VGJ524263 UWM524262:UWN524263 UMQ524262:UMR524263 UCU524262:UCV524263 TSY524262:TSZ524263 TJC524262:TJD524263 SZG524262:SZH524263 SPK524262:SPL524263 SFO524262:SFP524263 RVS524262:RVT524263 RLW524262:RLX524263 RCA524262:RCB524263 QSE524262:QSF524263 QII524262:QIJ524263 PYM524262:PYN524263 POQ524262:POR524263 PEU524262:PEV524263 OUY524262:OUZ524263 OLC524262:OLD524263 OBG524262:OBH524263 NRK524262:NRL524263 NHO524262:NHP524263 MXS524262:MXT524263 MNW524262:MNX524263 MEA524262:MEB524263 LUE524262:LUF524263 LKI524262:LKJ524263 LAM524262:LAN524263 KQQ524262:KQR524263 KGU524262:KGV524263 JWY524262:JWZ524263 JNC524262:JND524263 JDG524262:JDH524263 ITK524262:ITL524263 IJO524262:IJP524263 HZS524262:HZT524263 HPW524262:HPX524263 HGA524262:HGB524263 GWE524262:GWF524263 GMI524262:GMJ524263 GCM524262:GCN524263 FSQ524262:FSR524263 FIU524262:FIV524263 EYY524262:EYZ524263 EPC524262:EPD524263 EFG524262:EFH524263 DVK524262:DVL524263 DLO524262:DLP524263 DBS524262:DBT524263 CRW524262:CRX524263 CIA524262:CIB524263 BYE524262:BYF524263 BOI524262:BOJ524263 BEM524262:BEN524263 AUQ524262:AUR524263 AKU524262:AKV524263 AAY524262:AAZ524263 RC524262:RD524263 HG524262:HH524263 WTS458726:WTT458727 WJW458726:WJX458727 WAA458726:WAB458727 VQE458726:VQF458727 VGI458726:VGJ458727 UWM458726:UWN458727 UMQ458726:UMR458727 UCU458726:UCV458727 TSY458726:TSZ458727 TJC458726:TJD458727 SZG458726:SZH458727 SPK458726:SPL458727 SFO458726:SFP458727 RVS458726:RVT458727 RLW458726:RLX458727 RCA458726:RCB458727 QSE458726:QSF458727 QII458726:QIJ458727 PYM458726:PYN458727 POQ458726:POR458727 PEU458726:PEV458727 OUY458726:OUZ458727 OLC458726:OLD458727 OBG458726:OBH458727 NRK458726:NRL458727 NHO458726:NHP458727 MXS458726:MXT458727 MNW458726:MNX458727 MEA458726:MEB458727 LUE458726:LUF458727 LKI458726:LKJ458727 LAM458726:LAN458727 KQQ458726:KQR458727 KGU458726:KGV458727 JWY458726:JWZ458727 JNC458726:JND458727 JDG458726:JDH458727 ITK458726:ITL458727 IJO458726:IJP458727 HZS458726:HZT458727 HPW458726:HPX458727 HGA458726:HGB458727 GWE458726:GWF458727 GMI458726:GMJ458727 GCM458726:GCN458727 FSQ458726:FSR458727 FIU458726:FIV458727 EYY458726:EYZ458727 EPC458726:EPD458727 EFG458726:EFH458727 DVK458726:DVL458727 DLO458726:DLP458727 DBS458726:DBT458727 CRW458726:CRX458727 CIA458726:CIB458727 BYE458726:BYF458727 BOI458726:BOJ458727 BEM458726:BEN458727 AUQ458726:AUR458727 AKU458726:AKV458727 AAY458726:AAZ458727 RC458726:RD458727 HG458726:HH458727 WTS393190:WTT393191 WJW393190:WJX393191 WAA393190:WAB393191 VQE393190:VQF393191 VGI393190:VGJ393191 UWM393190:UWN393191 UMQ393190:UMR393191 UCU393190:UCV393191 TSY393190:TSZ393191 TJC393190:TJD393191 SZG393190:SZH393191 SPK393190:SPL393191 SFO393190:SFP393191 RVS393190:RVT393191 RLW393190:RLX393191 RCA393190:RCB393191 QSE393190:QSF393191 QII393190:QIJ393191 PYM393190:PYN393191 POQ393190:POR393191 PEU393190:PEV393191 OUY393190:OUZ393191 OLC393190:OLD393191 OBG393190:OBH393191 NRK393190:NRL393191 NHO393190:NHP393191 MXS393190:MXT393191 MNW393190:MNX393191 MEA393190:MEB393191 LUE393190:LUF393191 LKI393190:LKJ393191 LAM393190:LAN393191 KQQ393190:KQR393191 KGU393190:KGV393191 JWY393190:JWZ393191 JNC393190:JND393191 JDG393190:JDH393191 ITK393190:ITL393191 IJO393190:IJP393191 HZS393190:HZT393191 HPW393190:HPX393191 HGA393190:HGB393191 GWE393190:GWF393191 GMI393190:GMJ393191 GCM393190:GCN393191 FSQ393190:FSR393191 FIU393190:FIV393191 EYY393190:EYZ393191 EPC393190:EPD393191 EFG393190:EFH393191 DVK393190:DVL393191 DLO393190:DLP393191 DBS393190:DBT393191 CRW393190:CRX393191 CIA393190:CIB393191 BYE393190:BYF393191 BOI393190:BOJ393191 BEM393190:BEN393191 AUQ393190:AUR393191 AKU393190:AKV393191 AAY393190:AAZ393191 RC393190:RD393191 HG393190:HH393191 WTS327654:WTT327655 WJW327654:WJX327655 WAA327654:WAB327655 VQE327654:VQF327655 VGI327654:VGJ327655 UWM327654:UWN327655 UMQ327654:UMR327655 UCU327654:UCV327655 TSY327654:TSZ327655 TJC327654:TJD327655 SZG327654:SZH327655 SPK327654:SPL327655 SFO327654:SFP327655 RVS327654:RVT327655 RLW327654:RLX327655 RCA327654:RCB327655 QSE327654:QSF327655 QII327654:QIJ327655 PYM327654:PYN327655 POQ327654:POR327655 PEU327654:PEV327655 OUY327654:OUZ327655 OLC327654:OLD327655 OBG327654:OBH327655 NRK327654:NRL327655 NHO327654:NHP327655 MXS327654:MXT327655 MNW327654:MNX327655 MEA327654:MEB327655 LUE327654:LUF327655 LKI327654:LKJ327655 LAM327654:LAN327655 KQQ327654:KQR327655 KGU327654:KGV327655 JWY327654:JWZ327655 JNC327654:JND327655 JDG327654:JDH327655 ITK327654:ITL327655 IJO327654:IJP327655 HZS327654:HZT327655 HPW327654:HPX327655 HGA327654:HGB327655 GWE327654:GWF327655 GMI327654:GMJ327655 GCM327654:GCN327655 FSQ327654:FSR327655 FIU327654:FIV327655 EYY327654:EYZ327655 EPC327654:EPD327655 EFG327654:EFH327655 DVK327654:DVL327655 DLO327654:DLP327655 DBS327654:DBT327655 CRW327654:CRX327655 CIA327654:CIB327655 BYE327654:BYF327655 BOI327654:BOJ327655 BEM327654:BEN327655 AUQ327654:AUR327655 AKU327654:AKV327655 AAY327654:AAZ327655 RC327654:RD327655 HG327654:HH327655 WTS262118:WTT262119 WJW262118:WJX262119 WAA262118:WAB262119 VQE262118:VQF262119 VGI262118:VGJ262119 UWM262118:UWN262119 UMQ262118:UMR262119 UCU262118:UCV262119 TSY262118:TSZ262119 TJC262118:TJD262119 SZG262118:SZH262119 SPK262118:SPL262119 SFO262118:SFP262119 RVS262118:RVT262119 RLW262118:RLX262119 RCA262118:RCB262119 QSE262118:QSF262119 QII262118:QIJ262119 PYM262118:PYN262119 POQ262118:POR262119 PEU262118:PEV262119 OUY262118:OUZ262119 OLC262118:OLD262119 OBG262118:OBH262119 NRK262118:NRL262119 NHO262118:NHP262119 MXS262118:MXT262119 MNW262118:MNX262119 MEA262118:MEB262119 LUE262118:LUF262119 LKI262118:LKJ262119 LAM262118:LAN262119 KQQ262118:KQR262119 KGU262118:KGV262119 JWY262118:JWZ262119 JNC262118:JND262119 JDG262118:JDH262119 ITK262118:ITL262119 IJO262118:IJP262119 HZS262118:HZT262119 HPW262118:HPX262119 HGA262118:HGB262119 GWE262118:GWF262119 GMI262118:GMJ262119 GCM262118:GCN262119 FSQ262118:FSR262119 FIU262118:FIV262119 EYY262118:EYZ262119 EPC262118:EPD262119 EFG262118:EFH262119 DVK262118:DVL262119 DLO262118:DLP262119 DBS262118:DBT262119 CRW262118:CRX262119 CIA262118:CIB262119 BYE262118:BYF262119 BOI262118:BOJ262119 BEM262118:BEN262119 AUQ262118:AUR262119 AKU262118:AKV262119 AAY262118:AAZ262119 RC262118:RD262119 HG262118:HH262119 WTS196582:WTT196583 WJW196582:WJX196583 WAA196582:WAB196583 VQE196582:VQF196583 VGI196582:VGJ196583 UWM196582:UWN196583 UMQ196582:UMR196583 UCU196582:UCV196583 TSY196582:TSZ196583 TJC196582:TJD196583 SZG196582:SZH196583 SPK196582:SPL196583 SFO196582:SFP196583 RVS196582:RVT196583 RLW196582:RLX196583 RCA196582:RCB196583 QSE196582:QSF196583 QII196582:QIJ196583 PYM196582:PYN196583 POQ196582:POR196583 PEU196582:PEV196583 OUY196582:OUZ196583 OLC196582:OLD196583 OBG196582:OBH196583 NRK196582:NRL196583 NHO196582:NHP196583 MXS196582:MXT196583 MNW196582:MNX196583 MEA196582:MEB196583 LUE196582:LUF196583 LKI196582:LKJ196583 LAM196582:LAN196583 KQQ196582:KQR196583 KGU196582:KGV196583 JWY196582:JWZ196583 JNC196582:JND196583 JDG196582:JDH196583 ITK196582:ITL196583 IJO196582:IJP196583 HZS196582:HZT196583 HPW196582:HPX196583 HGA196582:HGB196583 GWE196582:GWF196583 GMI196582:GMJ196583 GCM196582:GCN196583 FSQ196582:FSR196583 FIU196582:FIV196583 EYY196582:EYZ196583 EPC196582:EPD196583 EFG196582:EFH196583 DVK196582:DVL196583 DLO196582:DLP196583 DBS196582:DBT196583 CRW196582:CRX196583 CIA196582:CIB196583 BYE196582:BYF196583 BOI196582:BOJ196583 BEM196582:BEN196583 AUQ196582:AUR196583 AKU196582:AKV196583 AAY196582:AAZ196583 RC196582:RD196583 HG196582:HH196583 WTS131046:WTT131047 WJW131046:WJX131047 WAA131046:WAB131047 VQE131046:VQF131047 VGI131046:VGJ131047 UWM131046:UWN131047 UMQ131046:UMR131047 UCU131046:UCV131047 TSY131046:TSZ131047 TJC131046:TJD131047 SZG131046:SZH131047 SPK131046:SPL131047 SFO131046:SFP131047 RVS131046:RVT131047 RLW131046:RLX131047 RCA131046:RCB131047 QSE131046:QSF131047 QII131046:QIJ131047 PYM131046:PYN131047 POQ131046:POR131047 PEU131046:PEV131047 OUY131046:OUZ131047 OLC131046:OLD131047 OBG131046:OBH131047 NRK131046:NRL131047 NHO131046:NHP131047 MXS131046:MXT131047 MNW131046:MNX131047 MEA131046:MEB131047 LUE131046:LUF131047 LKI131046:LKJ131047 LAM131046:LAN131047 KQQ131046:KQR131047 KGU131046:KGV131047 JWY131046:JWZ131047 JNC131046:JND131047 JDG131046:JDH131047 ITK131046:ITL131047 IJO131046:IJP131047 HZS131046:HZT131047 HPW131046:HPX131047 HGA131046:HGB131047 GWE131046:GWF131047 GMI131046:GMJ131047 GCM131046:GCN131047 FSQ131046:FSR131047 FIU131046:FIV131047 EYY131046:EYZ131047 EPC131046:EPD131047 EFG131046:EFH131047 DVK131046:DVL131047 DLO131046:DLP131047 DBS131046:DBT131047 CRW131046:CRX131047 CIA131046:CIB131047 BYE131046:BYF131047 BOI131046:BOJ131047 BEM131046:BEN131047 AUQ131046:AUR131047 AKU131046:AKV131047 AAY131046:AAZ131047 RC131046:RD131047 HG131046:HH131047 WTS65510:WTT65511 WJW65510:WJX65511 WAA65510:WAB65511 VQE65510:VQF65511 VGI65510:VGJ65511 UWM65510:UWN65511 UMQ65510:UMR65511 UCU65510:UCV65511 TSY65510:TSZ65511 TJC65510:TJD65511 SZG65510:SZH65511 SPK65510:SPL65511 SFO65510:SFP65511 RVS65510:RVT65511 RLW65510:RLX65511 RCA65510:RCB65511 QSE65510:QSF65511 QII65510:QIJ65511 PYM65510:PYN65511 POQ65510:POR65511 PEU65510:PEV65511 OUY65510:OUZ65511 OLC65510:OLD65511 OBG65510:OBH65511 NRK65510:NRL65511 NHO65510:NHP65511 MXS65510:MXT65511 MNW65510:MNX65511 MEA65510:MEB65511 LUE65510:LUF65511 LKI65510:LKJ65511 LAM65510:LAN65511 KQQ65510:KQR65511 KGU65510:KGV65511 JWY65510:JWZ65511 JNC65510:JND65511 JDG65510:JDH65511 ITK65510:ITL65511 IJO65510:IJP65511 HZS65510:HZT65511 HPW65510:HPX65511 HGA65510:HGB65511 GWE65510:GWF65511 GMI65510:GMJ65511 GCM65510:GCN65511 FSQ65510:FSR65511 FIU65510:FIV65511 EYY65510:EYZ65511 EPC65510:EPD65511 EFG65510:EFH65511 DVK65510:DVL65511 DLO65510:DLP65511 DBS65510:DBT65511 CRW65510:CRX65511 CIA65510:CIB65511 BYE65510:BYF65511 BOI65510:BOJ65511 BEM65510:BEN65511 AUQ65510:AUR65511 AKU65510:AKV65511 AAY65510:AAZ65511 RC65510:RD65511 HG65510:HH65511 WTN983018:WTO983018 WJR983018:WJS983018 VZV983018:VZW983018 VPZ983018:VQA983018 VGD983018:VGE983018 UWH983018:UWI983018 UML983018:UMM983018 UCP983018:UCQ983018 TST983018:TSU983018 TIX983018:TIY983018 SZB983018:SZC983018 SPF983018:SPG983018 SFJ983018:SFK983018 RVN983018:RVO983018 RLR983018:RLS983018 RBV983018:RBW983018 QRZ983018:QSA983018 QID983018:QIE983018 PYH983018:PYI983018 POL983018:POM983018 PEP983018:PEQ983018 OUT983018:OUU983018 OKX983018:OKY983018 OBB983018:OBC983018 NRF983018:NRG983018 NHJ983018:NHK983018 MXN983018:MXO983018 MNR983018:MNS983018 MDV983018:MDW983018 LTZ983018:LUA983018 LKD983018:LKE983018 LAH983018:LAI983018 KQL983018:KQM983018 KGP983018:KGQ983018 JWT983018:JWU983018 JMX983018:JMY983018 JDB983018:JDC983018 ITF983018:ITG983018 IJJ983018:IJK983018 HZN983018:HZO983018 HPR983018:HPS983018 HFV983018:HFW983018 GVZ983018:GWA983018 GMD983018:GME983018 GCH983018:GCI983018 FSL983018:FSM983018 FIP983018:FIQ983018 EYT983018:EYU983018 EOX983018:EOY983018 EFB983018:EFC983018 DVF983018:DVG983018 DLJ983018:DLK983018 DBN983018:DBO983018 CRR983018:CRS983018 CHV983018:CHW983018 BXZ983018:BYA983018 BOD983018:BOE983018 BEH983018:BEI983018 AUL983018:AUM983018 AKP983018:AKQ983018 AAT983018:AAU983018 QX983018:QY983018 HB983018:HC983018 WTN917482:WTO917482 WJR917482:WJS917482 VZV917482:VZW917482 VPZ917482:VQA917482 VGD917482:VGE917482 UWH917482:UWI917482 UML917482:UMM917482 UCP917482:UCQ917482 TST917482:TSU917482 TIX917482:TIY917482 SZB917482:SZC917482 SPF917482:SPG917482 SFJ917482:SFK917482 RVN917482:RVO917482 RLR917482:RLS917482 RBV917482:RBW917482 QRZ917482:QSA917482 QID917482:QIE917482 PYH917482:PYI917482 POL917482:POM917482 PEP917482:PEQ917482 OUT917482:OUU917482 OKX917482:OKY917482 OBB917482:OBC917482 NRF917482:NRG917482 NHJ917482:NHK917482 MXN917482:MXO917482 MNR917482:MNS917482 MDV917482:MDW917482 LTZ917482:LUA917482 LKD917482:LKE917482 LAH917482:LAI917482 KQL917482:KQM917482 KGP917482:KGQ917482 JWT917482:JWU917482 JMX917482:JMY917482 JDB917482:JDC917482 ITF917482:ITG917482 IJJ917482:IJK917482 HZN917482:HZO917482 HPR917482:HPS917482 HFV917482:HFW917482 GVZ917482:GWA917482 GMD917482:GME917482 GCH917482:GCI917482 FSL917482:FSM917482 FIP917482:FIQ917482 EYT917482:EYU917482 EOX917482:EOY917482 EFB917482:EFC917482 DVF917482:DVG917482 DLJ917482:DLK917482 DBN917482:DBO917482 CRR917482:CRS917482 CHV917482:CHW917482 BXZ917482:BYA917482 BOD917482:BOE917482 BEH917482:BEI917482 AUL917482:AUM917482 AKP917482:AKQ917482 AAT917482:AAU917482 QX917482:QY917482 HB917482:HC917482 WTN851946:WTO851946 WJR851946:WJS851946 VZV851946:VZW851946 VPZ851946:VQA851946 VGD851946:VGE851946 UWH851946:UWI851946 UML851946:UMM851946 UCP851946:UCQ851946 TST851946:TSU851946 TIX851946:TIY851946 SZB851946:SZC851946 SPF851946:SPG851946 SFJ851946:SFK851946 RVN851946:RVO851946 RLR851946:RLS851946 RBV851946:RBW851946 QRZ851946:QSA851946 QID851946:QIE851946 PYH851946:PYI851946 POL851946:POM851946 PEP851946:PEQ851946 OUT851946:OUU851946 OKX851946:OKY851946 OBB851946:OBC851946 NRF851946:NRG851946 NHJ851946:NHK851946 MXN851946:MXO851946 MNR851946:MNS851946 MDV851946:MDW851946 LTZ851946:LUA851946 LKD851946:LKE851946 LAH851946:LAI851946 KQL851946:KQM851946 KGP851946:KGQ851946 JWT851946:JWU851946 JMX851946:JMY851946 JDB851946:JDC851946 ITF851946:ITG851946 IJJ851946:IJK851946 HZN851946:HZO851946 HPR851946:HPS851946 HFV851946:HFW851946 GVZ851946:GWA851946 GMD851946:GME851946 GCH851946:GCI851946 FSL851946:FSM851946 FIP851946:FIQ851946 EYT851946:EYU851946 EOX851946:EOY851946 EFB851946:EFC851946 DVF851946:DVG851946 DLJ851946:DLK851946 DBN851946:DBO851946 CRR851946:CRS851946 CHV851946:CHW851946 BXZ851946:BYA851946 BOD851946:BOE851946 BEH851946:BEI851946 AUL851946:AUM851946 AKP851946:AKQ851946 AAT851946:AAU851946 QX851946:QY851946 HB851946:HC851946 WTN786410:WTO786410 WJR786410:WJS786410 VZV786410:VZW786410 VPZ786410:VQA786410 VGD786410:VGE786410 UWH786410:UWI786410 UML786410:UMM786410 UCP786410:UCQ786410 TST786410:TSU786410 TIX786410:TIY786410 SZB786410:SZC786410 SPF786410:SPG786410 SFJ786410:SFK786410 RVN786410:RVO786410 RLR786410:RLS786410 RBV786410:RBW786410 QRZ786410:QSA786410 QID786410:QIE786410 PYH786410:PYI786410 POL786410:POM786410 PEP786410:PEQ786410 OUT786410:OUU786410 OKX786410:OKY786410 OBB786410:OBC786410 NRF786410:NRG786410 NHJ786410:NHK786410 MXN786410:MXO786410 MNR786410:MNS786410 MDV786410:MDW786410 LTZ786410:LUA786410 LKD786410:LKE786410 LAH786410:LAI786410 KQL786410:KQM786410 KGP786410:KGQ786410 JWT786410:JWU786410 JMX786410:JMY786410 JDB786410:JDC786410 ITF786410:ITG786410 IJJ786410:IJK786410 HZN786410:HZO786410 HPR786410:HPS786410 HFV786410:HFW786410 GVZ786410:GWA786410 GMD786410:GME786410 GCH786410:GCI786410 FSL786410:FSM786410 FIP786410:FIQ786410 EYT786410:EYU786410 EOX786410:EOY786410 EFB786410:EFC786410 DVF786410:DVG786410 DLJ786410:DLK786410 DBN786410:DBO786410 CRR786410:CRS786410 CHV786410:CHW786410 BXZ786410:BYA786410 BOD786410:BOE786410 BEH786410:BEI786410 AUL786410:AUM786410 AKP786410:AKQ786410 AAT786410:AAU786410 QX786410:QY786410 HB786410:HC786410 WTN720874:WTO720874 WJR720874:WJS720874 VZV720874:VZW720874 VPZ720874:VQA720874 VGD720874:VGE720874 UWH720874:UWI720874 UML720874:UMM720874 UCP720874:UCQ720874 TST720874:TSU720874 TIX720874:TIY720874 SZB720874:SZC720874 SPF720874:SPG720874 SFJ720874:SFK720874 RVN720874:RVO720874 RLR720874:RLS720874 RBV720874:RBW720874 QRZ720874:QSA720874 QID720874:QIE720874 PYH720874:PYI720874 POL720874:POM720874 PEP720874:PEQ720874 OUT720874:OUU720874 OKX720874:OKY720874 OBB720874:OBC720874 NRF720874:NRG720874 NHJ720874:NHK720874 MXN720874:MXO720874 MNR720874:MNS720874 MDV720874:MDW720874 LTZ720874:LUA720874 LKD720874:LKE720874 LAH720874:LAI720874 KQL720874:KQM720874 KGP720874:KGQ720874 JWT720874:JWU720874 JMX720874:JMY720874 JDB720874:JDC720874 ITF720874:ITG720874 IJJ720874:IJK720874 HZN720874:HZO720874 HPR720874:HPS720874 HFV720874:HFW720874 GVZ720874:GWA720874 GMD720874:GME720874 GCH720874:GCI720874 FSL720874:FSM720874 FIP720874:FIQ720874 EYT720874:EYU720874 EOX720874:EOY720874 EFB720874:EFC720874 DVF720874:DVG720874 DLJ720874:DLK720874 DBN720874:DBO720874 CRR720874:CRS720874 CHV720874:CHW720874 BXZ720874:BYA720874 BOD720874:BOE720874 BEH720874:BEI720874 AUL720874:AUM720874 AKP720874:AKQ720874 AAT720874:AAU720874 QX720874:QY720874 HB720874:HC720874 WTN655338:WTO655338 WJR655338:WJS655338 VZV655338:VZW655338 VPZ655338:VQA655338 VGD655338:VGE655338 UWH655338:UWI655338 UML655338:UMM655338 UCP655338:UCQ655338 TST655338:TSU655338 TIX655338:TIY655338 SZB655338:SZC655338 SPF655338:SPG655338 SFJ655338:SFK655338 RVN655338:RVO655338 RLR655338:RLS655338 RBV655338:RBW655338 QRZ655338:QSA655338 QID655338:QIE655338 PYH655338:PYI655338 POL655338:POM655338 PEP655338:PEQ655338 OUT655338:OUU655338 OKX655338:OKY655338 OBB655338:OBC655338 NRF655338:NRG655338 NHJ655338:NHK655338 MXN655338:MXO655338 MNR655338:MNS655338 MDV655338:MDW655338 LTZ655338:LUA655338 LKD655338:LKE655338 LAH655338:LAI655338 KQL655338:KQM655338 KGP655338:KGQ655338 JWT655338:JWU655338 JMX655338:JMY655338 JDB655338:JDC655338 ITF655338:ITG655338 IJJ655338:IJK655338 HZN655338:HZO655338 HPR655338:HPS655338 HFV655338:HFW655338 GVZ655338:GWA655338 GMD655338:GME655338 GCH655338:GCI655338 FSL655338:FSM655338 FIP655338:FIQ655338 EYT655338:EYU655338 EOX655338:EOY655338 EFB655338:EFC655338 DVF655338:DVG655338 DLJ655338:DLK655338 DBN655338:DBO655338 CRR655338:CRS655338 CHV655338:CHW655338 BXZ655338:BYA655338 BOD655338:BOE655338 BEH655338:BEI655338 AUL655338:AUM655338 AKP655338:AKQ655338 AAT655338:AAU655338 QX655338:QY655338 HB655338:HC655338 WTN589802:WTO589802 WJR589802:WJS589802 VZV589802:VZW589802 VPZ589802:VQA589802 VGD589802:VGE589802 UWH589802:UWI589802 UML589802:UMM589802 UCP589802:UCQ589802 TST589802:TSU589802 TIX589802:TIY589802 SZB589802:SZC589802 SPF589802:SPG589802 SFJ589802:SFK589802 RVN589802:RVO589802 RLR589802:RLS589802 RBV589802:RBW589802 QRZ589802:QSA589802 QID589802:QIE589802 PYH589802:PYI589802 POL589802:POM589802 PEP589802:PEQ589802 OUT589802:OUU589802 OKX589802:OKY589802 OBB589802:OBC589802 NRF589802:NRG589802 NHJ589802:NHK589802 MXN589802:MXO589802 MNR589802:MNS589802 MDV589802:MDW589802 LTZ589802:LUA589802 LKD589802:LKE589802 LAH589802:LAI589802 KQL589802:KQM589802 KGP589802:KGQ589802 JWT589802:JWU589802 JMX589802:JMY589802 JDB589802:JDC589802 ITF589802:ITG589802 IJJ589802:IJK589802 HZN589802:HZO589802 HPR589802:HPS589802 HFV589802:HFW589802 GVZ589802:GWA589802 GMD589802:GME589802 GCH589802:GCI589802 FSL589802:FSM589802 FIP589802:FIQ589802 EYT589802:EYU589802 EOX589802:EOY589802 EFB589802:EFC589802 DVF589802:DVG589802 DLJ589802:DLK589802 DBN589802:DBO589802 CRR589802:CRS589802 CHV589802:CHW589802 BXZ589802:BYA589802 BOD589802:BOE589802 BEH589802:BEI589802 AUL589802:AUM589802 AKP589802:AKQ589802 AAT589802:AAU589802 QX589802:QY589802 HB589802:HC589802 WTN524266:WTO524266 WJR524266:WJS524266 VZV524266:VZW524266 VPZ524266:VQA524266 VGD524266:VGE524266 UWH524266:UWI524266 UML524266:UMM524266 UCP524266:UCQ524266 TST524266:TSU524266 TIX524266:TIY524266 SZB524266:SZC524266 SPF524266:SPG524266 SFJ524266:SFK524266 RVN524266:RVO524266 RLR524266:RLS524266 RBV524266:RBW524266 QRZ524266:QSA524266 QID524266:QIE524266 PYH524266:PYI524266 POL524266:POM524266 PEP524266:PEQ524266 OUT524266:OUU524266 OKX524266:OKY524266 OBB524266:OBC524266 NRF524266:NRG524266 NHJ524266:NHK524266 MXN524266:MXO524266 MNR524266:MNS524266 MDV524266:MDW524266 LTZ524266:LUA524266 LKD524266:LKE524266 LAH524266:LAI524266 KQL524266:KQM524266 KGP524266:KGQ524266 JWT524266:JWU524266 JMX524266:JMY524266 JDB524266:JDC524266 ITF524266:ITG524266 IJJ524266:IJK524266 HZN524266:HZO524266 HPR524266:HPS524266 HFV524266:HFW524266 GVZ524266:GWA524266 GMD524266:GME524266 GCH524266:GCI524266 FSL524266:FSM524266 FIP524266:FIQ524266 EYT524266:EYU524266 EOX524266:EOY524266 EFB524266:EFC524266 DVF524266:DVG524266 DLJ524266:DLK524266 DBN524266:DBO524266 CRR524266:CRS524266 CHV524266:CHW524266 BXZ524266:BYA524266 BOD524266:BOE524266 BEH524266:BEI524266 AUL524266:AUM524266 AKP524266:AKQ524266 AAT524266:AAU524266 QX524266:QY524266 HB524266:HC524266 WTN458730:WTO458730 WJR458730:WJS458730 VZV458730:VZW458730 VPZ458730:VQA458730 VGD458730:VGE458730 UWH458730:UWI458730 UML458730:UMM458730 UCP458730:UCQ458730 TST458730:TSU458730 TIX458730:TIY458730 SZB458730:SZC458730 SPF458730:SPG458730 SFJ458730:SFK458730 RVN458730:RVO458730 RLR458730:RLS458730 RBV458730:RBW458730 QRZ458730:QSA458730 QID458730:QIE458730 PYH458730:PYI458730 POL458730:POM458730 PEP458730:PEQ458730 OUT458730:OUU458730 OKX458730:OKY458730 OBB458730:OBC458730 NRF458730:NRG458730 NHJ458730:NHK458730 MXN458730:MXO458730 MNR458730:MNS458730 MDV458730:MDW458730 LTZ458730:LUA458730 LKD458730:LKE458730 LAH458730:LAI458730 KQL458730:KQM458730 KGP458730:KGQ458730 JWT458730:JWU458730 JMX458730:JMY458730 JDB458730:JDC458730 ITF458730:ITG458730 IJJ458730:IJK458730 HZN458730:HZO458730 HPR458730:HPS458730 HFV458730:HFW458730 GVZ458730:GWA458730 GMD458730:GME458730 GCH458730:GCI458730 FSL458730:FSM458730 FIP458730:FIQ458730 EYT458730:EYU458730 EOX458730:EOY458730 EFB458730:EFC458730 DVF458730:DVG458730 DLJ458730:DLK458730 DBN458730:DBO458730 CRR458730:CRS458730 CHV458730:CHW458730 BXZ458730:BYA458730 BOD458730:BOE458730 BEH458730:BEI458730 AUL458730:AUM458730 AKP458730:AKQ458730 AAT458730:AAU458730 QX458730:QY458730 HB458730:HC458730 WTN393194:WTO393194 WJR393194:WJS393194 VZV393194:VZW393194 VPZ393194:VQA393194 VGD393194:VGE393194 UWH393194:UWI393194 UML393194:UMM393194 UCP393194:UCQ393194 TST393194:TSU393194 TIX393194:TIY393194 SZB393194:SZC393194 SPF393194:SPG393194 SFJ393194:SFK393194 RVN393194:RVO393194 RLR393194:RLS393194 RBV393194:RBW393194 QRZ393194:QSA393194 QID393194:QIE393194 PYH393194:PYI393194 POL393194:POM393194 PEP393194:PEQ393194 OUT393194:OUU393194 OKX393194:OKY393194 OBB393194:OBC393194 NRF393194:NRG393194 NHJ393194:NHK393194 MXN393194:MXO393194 MNR393194:MNS393194 MDV393194:MDW393194 LTZ393194:LUA393194 LKD393194:LKE393194 LAH393194:LAI393194 KQL393194:KQM393194 KGP393194:KGQ393194 JWT393194:JWU393194 JMX393194:JMY393194 JDB393194:JDC393194 ITF393194:ITG393194 IJJ393194:IJK393194 HZN393194:HZO393194 HPR393194:HPS393194 HFV393194:HFW393194 GVZ393194:GWA393194 GMD393194:GME393194 GCH393194:GCI393194 FSL393194:FSM393194 FIP393194:FIQ393194 EYT393194:EYU393194 EOX393194:EOY393194 EFB393194:EFC393194 DVF393194:DVG393194 DLJ393194:DLK393194 DBN393194:DBO393194 CRR393194:CRS393194 CHV393194:CHW393194 BXZ393194:BYA393194 BOD393194:BOE393194 BEH393194:BEI393194 AUL393194:AUM393194 AKP393194:AKQ393194 AAT393194:AAU393194 QX393194:QY393194 HB393194:HC393194 WTN327658:WTO327658 WJR327658:WJS327658 VZV327658:VZW327658 VPZ327658:VQA327658 VGD327658:VGE327658 UWH327658:UWI327658 UML327658:UMM327658 UCP327658:UCQ327658 TST327658:TSU327658 TIX327658:TIY327658 SZB327658:SZC327658 SPF327658:SPG327658 SFJ327658:SFK327658 RVN327658:RVO327658 RLR327658:RLS327658 RBV327658:RBW327658 QRZ327658:QSA327658 QID327658:QIE327658 PYH327658:PYI327658 POL327658:POM327658 PEP327658:PEQ327658 OUT327658:OUU327658 OKX327658:OKY327658 OBB327658:OBC327658 NRF327658:NRG327658 NHJ327658:NHK327658 MXN327658:MXO327658 MNR327658:MNS327658 MDV327658:MDW327658 LTZ327658:LUA327658 LKD327658:LKE327658 LAH327658:LAI327658 KQL327658:KQM327658 KGP327658:KGQ327658 JWT327658:JWU327658 JMX327658:JMY327658 JDB327658:JDC327658 ITF327658:ITG327658 IJJ327658:IJK327658 HZN327658:HZO327658 HPR327658:HPS327658 HFV327658:HFW327658 GVZ327658:GWA327658 GMD327658:GME327658 GCH327658:GCI327658 FSL327658:FSM327658 FIP327658:FIQ327658 EYT327658:EYU327658 EOX327658:EOY327658 EFB327658:EFC327658 DVF327658:DVG327658 DLJ327658:DLK327658 DBN327658:DBO327658 CRR327658:CRS327658 CHV327658:CHW327658 BXZ327658:BYA327658 BOD327658:BOE327658 BEH327658:BEI327658 AUL327658:AUM327658 AKP327658:AKQ327658 AAT327658:AAU327658 QX327658:QY327658 HB327658:HC327658 WTN262122:WTO262122 WJR262122:WJS262122 VZV262122:VZW262122 VPZ262122:VQA262122 VGD262122:VGE262122 UWH262122:UWI262122 UML262122:UMM262122 UCP262122:UCQ262122 TST262122:TSU262122 TIX262122:TIY262122 SZB262122:SZC262122 SPF262122:SPG262122 SFJ262122:SFK262122 RVN262122:RVO262122 RLR262122:RLS262122 RBV262122:RBW262122 QRZ262122:QSA262122 QID262122:QIE262122 PYH262122:PYI262122 POL262122:POM262122 PEP262122:PEQ262122 OUT262122:OUU262122 OKX262122:OKY262122 OBB262122:OBC262122 NRF262122:NRG262122 NHJ262122:NHK262122 MXN262122:MXO262122 MNR262122:MNS262122 MDV262122:MDW262122 LTZ262122:LUA262122 LKD262122:LKE262122 LAH262122:LAI262122 KQL262122:KQM262122 KGP262122:KGQ262122 JWT262122:JWU262122 JMX262122:JMY262122 JDB262122:JDC262122 ITF262122:ITG262122 IJJ262122:IJK262122 HZN262122:HZO262122 HPR262122:HPS262122 HFV262122:HFW262122 GVZ262122:GWA262122 GMD262122:GME262122 GCH262122:GCI262122 FSL262122:FSM262122 FIP262122:FIQ262122 EYT262122:EYU262122 EOX262122:EOY262122 EFB262122:EFC262122 DVF262122:DVG262122 DLJ262122:DLK262122 DBN262122:DBO262122 CRR262122:CRS262122 CHV262122:CHW262122 BXZ262122:BYA262122 BOD262122:BOE262122 BEH262122:BEI262122 AUL262122:AUM262122 AKP262122:AKQ262122 AAT262122:AAU262122 QX262122:QY262122 HB262122:HC262122 WTN196586:WTO196586 WJR196586:WJS196586 VZV196586:VZW196586 VPZ196586:VQA196586 VGD196586:VGE196586 UWH196586:UWI196586 UML196586:UMM196586 UCP196586:UCQ196586 TST196586:TSU196586 TIX196586:TIY196586 SZB196586:SZC196586 SPF196586:SPG196586 SFJ196586:SFK196586 RVN196586:RVO196586 RLR196586:RLS196586 RBV196586:RBW196586 QRZ196586:QSA196586 QID196586:QIE196586 PYH196586:PYI196586 POL196586:POM196586 PEP196586:PEQ196586 OUT196586:OUU196586 OKX196586:OKY196586 OBB196586:OBC196586 NRF196586:NRG196586 NHJ196586:NHK196586 MXN196586:MXO196586 MNR196586:MNS196586 MDV196586:MDW196586 LTZ196586:LUA196586 LKD196586:LKE196586 LAH196586:LAI196586 KQL196586:KQM196586 KGP196586:KGQ196586 JWT196586:JWU196586 JMX196586:JMY196586 JDB196586:JDC196586 ITF196586:ITG196586 IJJ196586:IJK196586 HZN196586:HZO196586 HPR196586:HPS196586 HFV196586:HFW196586 GVZ196586:GWA196586 GMD196586:GME196586 GCH196586:GCI196586 FSL196586:FSM196586 FIP196586:FIQ196586 EYT196586:EYU196586 EOX196586:EOY196586 EFB196586:EFC196586 DVF196586:DVG196586 DLJ196586:DLK196586 DBN196586:DBO196586 CRR196586:CRS196586 CHV196586:CHW196586 BXZ196586:BYA196586 BOD196586:BOE196586 BEH196586:BEI196586 AUL196586:AUM196586 AKP196586:AKQ196586 AAT196586:AAU196586 QX196586:QY196586 HB196586:HC196586 WTN131050:WTO131050 WJR131050:WJS131050 VZV131050:VZW131050 VPZ131050:VQA131050 VGD131050:VGE131050 UWH131050:UWI131050 UML131050:UMM131050 UCP131050:UCQ131050 TST131050:TSU131050 TIX131050:TIY131050 SZB131050:SZC131050 SPF131050:SPG131050 SFJ131050:SFK131050 RVN131050:RVO131050 RLR131050:RLS131050 RBV131050:RBW131050 QRZ131050:QSA131050 QID131050:QIE131050 PYH131050:PYI131050 POL131050:POM131050 PEP131050:PEQ131050 OUT131050:OUU131050 OKX131050:OKY131050 OBB131050:OBC131050 NRF131050:NRG131050 NHJ131050:NHK131050 MXN131050:MXO131050 MNR131050:MNS131050 MDV131050:MDW131050 LTZ131050:LUA131050 LKD131050:LKE131050 LAH131050:LAI131050 KQL131050:KQM131050 KGP131050:KGQ131050 JWT131050:JWU131050 JMX131050:JMY131050 JDB131050:JDC131050 ITF131050:ITG131050 IJJ131050:IJK131050 HZN131050:HZO131050 HPR131050:HPS131050 HFV131050:HFW131050 GVZ131050:GWA131050 GMD131050:GME131050 GCH131050:GCI131050 FSL131050:FSM131050 FIP131050:FIQ131050 EYT131050:EYU131050 EOX131050:EOY131050 EFB131050:EFC131050 DVF131050:DVG131050 DLJ131050:DLK131050 DBN131050:DBO131050 CRR131050:CRS131050 CHV131050:CHW131050 BXZ131050:BYA131050 BOD131050:BOE131050 BEH131050:BEI131050 AUL131050:AUM131050 AKP131050:AKQ131050 AAT131050:AAU131050 QX131050:QY131050 HB131050:HC131050 WTN65514:WTO65514 WJR65514:WJS65514 VZV65514:VZW65514 VPZ65514:VQA65514 VGD65514:VGE65514 UWH65514:UWI65514 UML65514:UMM65514 UCP65514:UCQ65514 TST65514:TSU65514 TIX65514:TIY65514 SZB65514:SZC65514 SPF65514:SPG65514 SFJ65514:SFK65514 RVN65514:RVO65514 RLR65514:RLS65514 RBV65514:RBW65514 QRZ65514:QSA65514 QID65514:QIE65514 PYH65514:PYI65514 POL65514:POM65514 PEP65514:PEQ65514 OUT65514:OUU65514 OKX65514:OKY65514 OBB65514:OBC65514 NRF65514:NRG65514 NHJ65514:NHK65514 MXN65514:MXO65514 MNR65514:MNS65514 MDV65514:MDW65514 LTZ65514:LUA65514 LKD65514:LKE65514 LAH65514:LAI65514 KQL65514:KQM65514 KGP65514:KGQ65514 JWT65514:JWU65514 JMX65514:JMY65514 JDB65514:JDC65514 ITF65514:ITG65514 IJJ65514:IJK65514 HZN65514:HZO65514 HPR65514:HPS65514 HFV65514:HFW65514 GVZ65514:GWA65514 GMD65514:GME65514 GCH65514:GCI65514 FSL65514:FSM65514 FIP65514:FIQ65514 EYT65514:EYU65514 EOX65514:EOY65514 EFB65514:EFC65514 DVF65514:DVG65514 DLJ65514:DLK65514 DBN65514:DBO65514 CRR65514:CRS65514 CHV65514:CHW65514 BXZ65514:BYA65514 BOD65514:BOE65514 BEH65514:BEI65514 AUL65514:AUM65514 AKP65514:AKQ65514 AAT65514:AAU65514 QX65514:QY65514 HB65514:HC65514 WTN983020:WTO983027 WJR983020:WJS983027 VZV983020:VZW983027 VPZ983020:VQA983027 VGD983020:VGE983027 UWH983020:UWI983027 UML983020:UMM983027 UCP983020:UCQ983027 TST983020:TSU983027 TIX983020:TIY983027 SZB983020:SZC983027 SPF983020:SPG983027 SFJ983020:SFK983027 RVN983020:RVO983027 RLR983020:RLS983027 RBV983020:RBW983027 QRZ983020:QSA983027 QID983020:QIE983027 PYH983020:PYI983027 POL983020:POM983027 PEP983020:PEQ983027 OUT983020:OUU983027 OKX983020:OKY983027 OBB983020:OBC983027 NRF983020:NRG983027 NHJ983020:NHK983027 MXN983020:MXO983027 MNR983020:MNS983027 MDV983020:MDW983027 LTZ983020:LUA983027 LKD983020:LKE983027 LAH983020:LAI983027 KQL983020:KQM983027 KGP983020:KGQ983027 JWT983020:JWU983027 JMX983020:JMY983027 JDB983020:JDC983027 ITF983020:ITG983027 IJJ983020:IJK983027 HZN983020:HZO983027 HPR983020:HPS983027 HFV983020:HFW983027 GVZ983020:GWA983027 GMD983020:GME983027 GCH983020:GCI983027 FSL983020:FSM983027 FIP983020:FIQ983027 EYT983020:EYU983027 EOX983020:EOY983027 EFB983020:EFC983027 DVF983020:DVG983027 DLJ983020:DLK983027 DBN983020:DBO983027 CRR983020:CRS983027 CHV983020:CHW983027 BXZ983020:BYA983027 BOD983020:BOE983027 BEH983020:BEI983027 AUL983020:AUM983027 AKP983020:AKQ983027 AAT983020:AAU983027 QX983020:QY983027 HB983020:HC983027 WTN917484:WTO917491 WJR917484:WJS917491 VZV917484:VZW917491 VPZ917484:VQA917491 VGD917484:VGE917491 UWH917484:UWI917491 UML917484:UMM917491 UCP917484:UCQ917491 TST917484:TSU917491 TIX917484:TIY917491 SZB917484:SZC917491 SPF917484:SPG917491 SFJ917484:SFK917491 RVN917484:RVO917491 RLR917484:RLS917491 RBV917484:RBW917491 QRZ917484:QSA917491 QID917484:QIE917491 PYH917484:PYI917491 POL917484:POM917491 PEP917484:PEQ917491 OUT917484:OUU917491 OKX917484:OKY917491 OBB917484:OBC917491 NRF917484:NRG917491 NHJ917484:NHK917491 MXN917484:MXO917491 MNR917484:MNS917491 MDV917484:MDW917491 LTZ917484:LUA917491 LKD917484:LKE917491 LAH917484:LAI917491 KQL917484:KQM917491 KGP917484:KGQ917491 JWT917484:JWU917491 JMX917484:JMY917491 JDB917484:JDC917491 ITF917484:ITG917491 IJJ917484:IJK917491 HZN917484:HZO917491 HPR917484:HPS917491 HFV917484:HFW917491 GVZ917484:GWA917491 GMD917484:GME917491 GCH917484:GCI917491 FSL917484:FSM917491 FIP917484:FIQ917491 EYT917484:EYU917491 EOX917484:EOY917491 EFB917484:EFC917491 DVF917484:DVG917491 DLJ917484:DLK917491 DBN917484:DBO917491 CRR917484:CRS917491 CHV917484:CHW917491 BXZ917484:BYA917491 BOD917484:BOE917491 BEH917484:BEI917491 AUL917484:AUM917491 AKP917484:AKQ917491 AAT917484:AAU917491 QX917484:QY917491 HB917484:HC917491 WTN851948:WTO851955 WJR851948:WJS851955 VZV851948:VZW851955 VPZ851948:VQA851955 VGD851948:VGE851955 UWH851948:UWI851955 UML851948:UMM851955 UCP851948:UCQ851955 TST851948:TSU851955 TIX851948:TIY851955 SZB851948:SZC851955 SPF851948:SPG851955 SFJ851948:SFK851955 RVN851948:RVO851955 RLR851948:RLS851955 RBV851948:RBW851955 QRZ851948:QSA851955 QID851948:QIE851955 PYH851948:PYI851955 POL851948:POM851955 PEP851948:PEQ851955 OUT851948:OUU851955 OKX851948:OKY851955 OBB851948:OBC851955 NRF851948:NRG851955 NHJ851948:NHK851955 MXN851948:MXO851955 MNR851948:MNS851955 MDV851948:MDW851955 LTZ851948:LUA851955 LKD851948:LKE851955 LAH851948:LAI851955 KQL851948:KQM851955 KGP851948:KGQ851955 JWT851948:JWU851955 JMX851948:JMY851955 JDB851948:JDC851955 ITF851948:ITG851955 IJJ851948:IJK851955 HZN851948:HZO851955 HPR851948:HPS851955 HFV851948:HFW851955 GVZ851948:GWA851955 GMD851948:GME851955 GCH851948:GCI851955 FSL851948:FSM851955 FIP851948:FIQ851955 EYT851948:EYU851955 EOX851948:EOY851955 EFB851948:EFC851955 DVF851948:DVG851955 DLJ851948:DLK851955 DBN851948:DBO851955 CRR851948:CRS851955 CHV851948:CHW851955 BXZ851948:BYA851955 BOD851948:BOE851955 BEH851948:BEI851955 AUL851948:AUM851955 AKP851948:AKQ851955 AAT851948:AAU851955 QX851948:QY851955 HB851948:HC851955 WTN786412:WTO786419 WJR786412:WJS786419 VZV786412:VZW786419 VPZ786412:VQA786419 VGD786412:VGE786419 UWH786412:UWI786419 UML786412:UMM786419 UCP786412:UCQ786419 TST786412:TSU786419 TIX786412:TIY786419 SZB786412:SZC786419 SPF786412:SPG786419 SFJ786412:SFK786419 RVN786412:RVO786419 RLR786412:RLS786419 RBV786412:RBW786419 QRZ786412:QSA786419 QID786412:QIE786419 PYH786412:PYI786419 POL786412:POM786419 PEP786412:PEQ786419 OUT786412:OUU786419 OKX786412:OKY786419 OBB786412:OBC786419 NRF786412:NRG786419 NHJ786412:NHK786419 MXN786412:MXO786419 MNR786412:MNS786419 MDV786412:MDW786419 LTZ786412:LUA786419 LKD786412:LKE786419 LAH786412:LAI786419 KQL786412:KQM786419 KGP786412:KGQ786419 JWT786412:JWU786419 JMX786412:JMY786419 JDB786412:JDC786419 ITF786412:ITG786419 IJJ786412:IJK786419 HZN786412:HZO786419 HPR786412:HPS786419 HFV786412:HFW786419 GVZ786412:GWA786419 GMD786412:GME786419 GCH786412:GCI786419 FSL786412:FSM786419 FIP786412:FIQ786419 EYT786412:EYU786419 EOX786412:EOY786419 EFB786412:EFC786419 DVF786412:DVG786419 DLJ786412:DLK786419 DBN786412:DBO786419 CRR786412:CRS786419 CHV786412:CHW786419 BXZ786412:BYA786419 BOD786412:BOE786419 BEH786412:BEI786419 AUL786412:AUM786419 AKP786412:AKQ786419 AAT786412:AAU786419 QX786412:QY786419 HB786412:HC786419 WTN720876:WTO720883 WJR720876:WJS720883 VZV720876:VZW720883 VPZ720876:VQA720883 VGD720876:VGE720883 UWH720876:UWI720883 UML720876:UMM720883 UCP720876:UCQ720883 TST720876:TSU720883 TIX720876:TIY720883 SZB720876:SZC720883 SPF720876:SPG720883 SFJ720876:SFK720883 RVN720876:RVO720883 RLR720876:RLS720883 RBV720876:RBW720883 QRZ720876:QSA720883 QID720876:QIE720883 PYH720876:PYI720883 POL720876:POM720883 PEP720876:PEQ720883 OUT720876:OUU720883 OKX720876:OKY720883 OBB720876:OBC720883 NRF720876:NRG720883 NHJ720876:NHK720883 MXN720876:MXO720883 MNR720876:MNS720883 MDV720876:MDW720883 LTZ720876:LUA720883 LKD720876:LKE720883 LAH720876:LAI720883 KQL720876:KQM720883 KGP720876:KGQ720883 JWT720876:JWU720883 JMX720876:JMY720883 JDB720876:JDC720883 ITF720876:ITG720883 IJJ720876:IJK720883 HZN720876:HZO720883 HPR720876:HPS720883 HFV720876:HFW720883 GVZ720876:GWA720883 GMD720876:GME720883 GCH720876:GCI720883 FSL720876:FSM720883 FIP720876:FIQ720883 EYT720876:EYU720883 EOX720876:EOY720883 EFB720876:EFC720883 DVF720876:DVG720883 DLJ720876:DLK720883 DBN720876:DBO720883 CRR720876:CRS720883 CHV720876:CHW720883 BXZ720876:BYA720883 BOD720876:BOE720883 BEH720876:BEI720883 AUL720876:AUM720883 AKP720876:AKQ720883 AAT720876:AAU720883 QX720876:QY720883 HB720876:HC720883 WTN655340:WTO655347 WJR655340:WJS655347 VZV655340:VZW655347 VPZ655340:VQA655347 VGD655340:VGE655347 UWH655340:UWI655347 UML655340:UMM655347 UCP655340:UCQ655347 TST655340:TSU655347 TIX655340:TIY655347 SZB655340:SZC655347 SPF655340:SPG655347 SFJ655340:SFK655347 RVN655340:RVO655347 RLR655340:RLS655347 RBV655340:RBW655347 QRZ655340:QSA655347 QID655340:QIE655347 PYH655340:PYI655347 POL655340:POM655347 PEP655340:PEQ655347 OUT655340:OUU655347 OKX655340:OKY655347 OBB655340:OBC655347 NRF655340:NRG655347 NHJ655340:NHK655347 MXN655340:MXO655347 MNR655340:MNS655347 MDV655340:MDW655347 LTZ655340:LUA655347 LKD655340:LKE655347 LAH655340:LAI655347 KQL655340:KQM655347 KGP655340:KGQ655347 JWT655340:JWU655347 JMX655340:JMY655347 JDB655340:JDC655347 ITF655340:ITG655347 IJJ655340:IJK655347 HZN655340:HZO655347 HPR655340:HPS655347 HFV655340:HFW655347 GVZ655340:GWA655347 GMD655340:GME655347 GCH655340:GCI655347 FSL655340:FSM655347 FIP655340:FIQ655347 EYT655340:EYU655347 EOX655340:EOY655347 EFB655340:EFC655347 DVF655340:DVG655347 DLJ655340:DLK655347 DBN655340:DBO655347 CRR655340:CRS655347 CHV655340:CHW655347 BXZ655340:BYA655347 BOD655340:BOE655347 BEH655340:BEI655347 AUL655340:AUM655347 AKP655340:AKQ655347 AAT655340:AAU655347 QX655340:QY655347 HB655340:HC655347 WTN589804:WTO589811 WJR589804:WJS589811 VZV589804:VZW589811 VPZ589804:VQA589811 VGD589804:VGE589811 UWH589804:UWI589811 UML589804:UMM589811 UCP589804:UCQ589811 TST589804:TSU589811 TIX589804:TIY589811 SZB589804:SZC589811 SPF589804:SPG589811 SFJ589804:SFK589811 RVN589804:RVO589811 RLR589804:RLS589811 RBV589804:RBW589811 QRZ589804:QSA589811 QID589804:QIE589811 PYH589804:PYI589811 POL589804:POM589811 PEP589804:PEQ589811 OUT589804:OUU589811 OKX589804:OKY589811 OBB589804:OBC589811 NRF589804:NRG589811 NHJ589804:NHK589811 MXN589804:MXO589811 MNR589804:MNS589811 MDV589804:MDW589811 LTZ589804:LUA589811 LKD589804:LKE589811 LAH589804:LAI589811 KQL589804:KQM589811 KGP589804:KGQ589811 JWT589804:JWU589811 JMX589804:JMY589811 JDB589804:JDC589811 ITF589804:ITG589811 IJJ589804:IJK589811 HZN589804:HZO589811 HPR589804:HPS589811 HFV589804:HFW589811 GVZ589804:GWA589811 GMD589804:GME589811 GCH589804:GCI589811 FSL589804:FSM589811 FIP589804:FIQ589811 EYT589804:EYU589811 EOX589804:EOY589811 EFB589804:EFC589811 DVF589804:DVG589811 DLJ589804:DLK589811 DBN589804:DBO589811 CRR589804:CRS589811 CHV589804:CHW589811 BXZ589804:BYA589811 BOD589804:BOE589811 BEH589804:BEI589811 AUL589804:AUM589811 AKP589804:AKQ589811 AAT589804:AAU589811 QX589804:QY589811 HB589804:HC589811 WTN524268:WTO524275 WJR524268:WJS524275 VZV524268:VZW524275 VPZ524268:VQA524275 VGD524268:VGE524275 UWH524268:UWI524275 UML524268:UMM524275 UCP524268:UCQ524275 TST524268:TSU524275 TIX524268:TIY524275 SZB524268:SZC524275 SPF524268:SPG524275 SFJ524268:SFK524275 RVN524268:RVO524275 RLR524268:RLS524275 RBV524268:RBW524275 QRZ524268:QSA524275 QID524268:QIE524275 PYH524268:PYI524275 POL524268:POM524275 PEP524268:PEQ524275 OUT524268:OUU524275 OKX524268:OKY524275 OBB524268:OBC524275 NRF524268:NRG524275 NHJ524268:NHK524275 MXN524268:MXO524275 MNR524268:MNS524275 MDV524268:MDW524275 LTZ524268:LUA524275 LKD524268:LKE524275 LAH524268:LAI524275 KQL524268:KQM524275 KGP524268:KGQ524275 JWT524268:JWU524275 JMX524268:JMY524275 JDB524268:JDC524275 ITF524268:ITG524275 IJJ524268:IJK524275 HZN524268:HZO524275 HPR524268:HPS524275 HFV524268:HFW524275 GVZ524268:GWA524275 GMD524268:GME524275 GCH524268:GCI524275 FSL524268:FSM524275 FIP524268:FIQ524275 EYT524268:EYU524275 EOX524268:EOY524275 EFB524268:EFC524275 DVF524268:DVG524275 DLJ524268:DLK524275 DBN524268:DBO524275 CRR524268:CRS524275 CHV524268:CHW524275 BXZ524268:BYA524275 BOD524268:BOE524275 BEH524268:BEI524275 AUL524268:AUM524275 AKP524268:AKQ524275 AAT524268:AAU524275 QX524268:QY524275 HB524268:HC524275 WTN458732:WTO458739 WJR458732:WJS458739 VZV458732:VZW458739 VPZ458732:VQA458739 VGD458732:VGE458739 UWH458732:UWI458739 UML458732:UMM458739 UCP458732:UCQ458739 TST458732:TSU458739 TIX458732:TIY458739 SZB458732:SZC458739 SPF458732:SPG458739 SFJ458732:SFK458739 RVN458732:RVO458739 RLR458732:RLS458739 RBV458732:RBW458739 QRZ458732:QSA458739 QID458732:QIE458739 PYH458732:PYI458739 POL458732:POM458739 PEP458732:PEQ458739 OUT458732:OUU458739 OKX458732:OKY458739 OBB458732:OBC458739 NRF458732:NRG458739 NHJ458732:NHK458739 MXN458732:MXO458739 MNR458732:MNS458739 MDV458732:MDW458739 LTZ458732:LUA458739 LKD458732:LKE458739 LAH458732:LAI458739 KQL458732:KQM458739 KGP458732:KGQ458739 JWT458732:JWU458739 JMX458732:JMY458739 JDB458732:JDC458739 ITF458732:ITG458739 IJJ458732:IJK458739 HZN458732:HZO458739 HPR458732:HPS458739 HFV458732:HFW458739 GVZ458732:GWA458739 GMD458732:GME458739 GCH458732:GCI458739 FSL458732:FSM458739 FIP458732:FIQ458739 EYT458732:EYU458739 EOX458732:EOY458739 EFB458732:EFC458739 DVF458732:DVG458739 DLJ458732:DLK458739 DBN458732:DBO458739 CRR458732:CRS458739 CHV458732:CHW458739 BXZ458732:BYA458739 BOD458732:BOE458739 BEH458732:BEI458739 AUL458732:AUM458739 AKP458732:AKQ458739 AAT458732:AAU458739 QX458732:QY458739 HB458732:HC458739 WTN393196:WTO393203 WJR393196:WJS393203 VZV393196:VZW393203 VPZ393196:VQA393203 VGD393196:VGE393203 UWH393196:UWI393203 UML393196:UMM393203 UCP393196:UCQ393203 TST393196:TSU393203 TIX393196:TIY393203 SZB393196:SZC393203 SPF393196:SPG393203 SFJ393196:SFK393203 RVN393196:RVO393203 RLR393196:RLS393203 RBV393196:RBW393203 QRZ393196:QSA393203 QID393196:QIE393203 PYH393196:PYI393203 POL393196:POM393203 PEP393196:PEQ393203 OUT393196:OUU393203 OKX393196:OKY393203 OBB393196:OBC393203 NRF393196:NRG393203 NHJ393196:NHK393203 MXN393196:MXO393203 MNR393196:MNS393203 MDV393196:MDW393203 LTZ393196:LUA393203 LKD393196:LKE393203 LAH393196:LAI393203 KQL393196:KQM393203 KGP393196:KGQ393203 JWT393196:JWU393203 JMX393196:JMY393203 JDB393196:JDC393203 ITF393196:ITG393203 IJJ393196:IJK393203 HZN393196:HZO393203 HPR393196:HPS393203 HFV393196:HFW393203 GVZ393196:GWA393203 GMD393196:GME393203 GCH393196:GCI393203 FSL393196:FSM393203 FIP393196:FIQ393203 EYT393196:EYU393203 EOX393196:EOY393203 EFB393196:EFC393203 DVF393196:DVG393203 DLJ393196:DLK393203 DBN393196:DBO393203 CRR393196:CRS393203 CHV393196:CHW393203 BXZ393196:BYA393203 BOD393196:BOE393203 BEH393196:BEI393203 AUL393196:AUM393203 AKP393196:AKQ393203 AAT393196:AAU393203 QX393196:QY393203 HB393196:HC393203 WTN327660:WTO327667 WJR327660:WJS327667 VZV327660:VZW327667 VPZ327660:VQA327667 VGD327660:VGE327667 UWH327660:UWI327667 UML327660:UMM327667 UCP327660:UCQ327667 TST327660:TSU327667 TIX327660:TIY327667 SZB327660:SZC327667 SPF327660:SPG327667 SFJ327660:SFK327667 RVN327660:RVO327667 RLR327660:RLS327667 RBV327660:RBW327667 QRZ327660:QSA327667 QID327660:QIE327667 PYH327660:PYI327667 POL327660:POM327667 PEP327660:PEQ327667 OUT327660:OUU327667 OKX327660:OKY327667 OBB327660:OBC327667 NRF327660:NRG327667 NHJ327660:NHK327667 MXN327660:MXO327667 MNR327660:MNS327667 MDV327660:MDW327667 LTZ327660:LUA327667 LKD327660:LKE327667 LAH327660:LAI327667 KQL327660:KQM327667 KGP327660:KGQ327667 JWT327660:JWU327667 JMX327660:JMY327667 JDB327660:JDC327667 ITF327660:ITG327667 IJJ327660:IJK327667 HZN327660:HZO327667 HPR327660:HPS327667 HFV327660:HFW327667 GVZ327660:GWA327667 GMD327660:GME327667 GCH327660:GCI327667 FSL327660:FSM327667 FIP327660:FIQ327667 EYT327660:EYU327667 EOX327660:EOY327667 EFB327660:EFC327667 DVF327660:DVG327667 DLJ327660:DLK327667 DBN327660:DBO327667 CRR327660:CRS327667 CHV327660:CHW327667 BXZ327660:BYA327667 BOD327660:BOE327667 BEH327660:BEI327667 AUL327660:AUM327667 AKP327660:AKQ327667 AAT327660:AAU327667 QX327660:QY327667 HB327660:HC327667 WTN262124:WTO262131 WJR262124:WJS262131 VZV262124:VZW262131 VPZ262124:VQA262131 VGD262124:VGE262131 UWH262124:UWI262131 UML262124:UMM262131 UCP262124:UCQ262131 TST262124:TSU262131 TIX262124:TIY262131 SZB262124:SZC262131 SPF262124:SPG262131 SFJ262124:SFK262131 RVN262124:RVO262131 RLR262124:RLS262131 RBV262124:RBW262131 QRZ262124:QSA262131 QID262124:QIE262131 PYH262124:PYI262131 POL262124:POM262131 PEP262124:PEQ262131 OUT262124:OUU262131 OKX262124:OKY262131 OBB262124:OBC262131 NRF262124:NRG262131 NHJ262124:NHK262131 MXN262124:MXO262131 MNR262124:MNS262131 MDV262124:MDW262131 LTZ262124:LUA262131 LKD262124:LKE262131 LAH262124:LAI262131 KQL262124:KQM262131 KGP262124:KGQ262131 JWT262124:JWU262131 JMX262124:JMY262131 JDB262124:JDC262131 ITF262124:ITG262131 IJJ262124:IJK262131 HZN262124:HZO262131 HPR262124:HPS262131 HFV262124:HFW262131 GVZ262124:GWA262131 GMD262124:GME262131 GCH262124:GCI262131 FSL262124:FSM262131 FIP262124:FIQ262131 EYT262124:EYU262131 EOX262124:EOY262131 EFB262124:EFC262131 DVF262124:DVG262131 DLJ262124:DLK262131 DBN262124:DBO262131 CRR262124:CRS262131 CHV262124:CHW262131 BXZ262124:BYA262131 BOD262124:BOE262131 BEH262124:BEI262131 AUL262124:AUM262131 AKP262124:AKQ262131 AAT262124:AAU262131 QX262124:QY262131 HB262124:HC262131 WTN196588:WTO196595 WJR196588:WJS196595 VZV196588:VZW196595 VPZ196588:VQA196595 VGD196588:VGE196595 UWH196588:UWI196595 UML196588:UMM196595 UCP196588:UCQ196595 TST196588:TSU196595 TIX196588:TIY196595 SZB196588:SZC196595 SPF196588:SPG196595 SFJ196588:SFK196595 RVN196588:RVO196595 RLR196588:RLS196595 RBV196588:RBW196595 QRZ196588:QSA196595 QID196588:QIE196595 PYH196588:PYI196595 POL196588:POM196595 PEP196588:PEQ196595 OUT196588:OUU196595 OKX196588:OKY196595 OBB196588:OBC196595 NRF196588:NRG196595 NHJ196588:NHK196595 MXN196588:MXO196595 MNR196588:MNS196595 MDV196588:MDW196595 LTZ196588:LUA196595 LKD196588:LKE196595 LAH196588:LAI196595 KQL196588:KQM196595 KGP196588:KGQ196595 JWT196588:JWU196595 JMX196588:JMY196595 JDB196588:JDC196595 ITF196588:ITG196595 IJJ196588:IJK196595 HZN196588:HZO196595 HPR196588:HPS196595 HFV196588:HFW196595 GVZ196588:GWA196595 GMD196588:GME196595 GCH196588:GCI196595 FSL196588:FSM196595 FIP196588:FIQ196595 EYT196588:EYU196595 EOX196588:EOY196595 EFB196588:EFC196595 DVF196588:DVG196595 DLJ196588:DLK196595 DBN196588:DBO196595 CRR196588:CRS196595 CHV196588:CHW196595 BXZ196588:BYA196595 BOD196588:BOE196595 BEH196588:BEI196595 AUL196588:AUM196595 AKP196588:AKQ196595 AAT196588:AAU196595 QX196588:QY196595 HB196588:HC196595 WTN131052:WTO131059 WJR131052:WJS131059 VZV131052:VZW131059 VPZ131052:VQA131059 VGD131052:VGE131059 UWH131052:UWI131059 UML131052:UMM131059 UCP131052:UCQ131059 TST131052:TSU131059 TIX131052:TIY131059 SZB131052:SZC131059 SPF131052:SPG131059 SFJ131052:SFK131059 RVN131052:RVO131059 RLR131052:RLS131059 RBV131052:RBW131059 QRZ131052:QSA131059 QID131052:QIE131059 PYH131052:PYI131059 POL131052:POM131059 PEP131052:PEQ131059 OUT131052:OUU131059 OKX131052:OKY131059 OBB131052:OBC131059 NRF131052:NRG131059 NHJ131052:NHK131059 MXN131052:MXO131059 MNR131052:MNS131059 MDV131052:MDW131059 LTZ131052:LUA131059 LKD131052:LKE131059 LAH131052:LAI131059 KQL131052:KQM131059 KGP131052:KGQ131059 JWT131052:JWU131059 JMX131052:JMY131059 JDB131052:JDC131059 ITF131052:ITG131059 IJJ131052:IJK131059 HZN131052:HZO131059 HPR131052:HPS131059 HFV131052:HFW131059 GVZ131052:GWA131059 GMD131052:GME131059 GCH131052:GCI131059 FSL131052:FSM131059 FIP131052:FIQ131059 EYT131052:EYU131059 EOX131052:EOY131059 EFB131052:EFC131059 DVF131052:DVG131059 DLJ131052:DLK131059 DBN131052:DBO131059 CRR131052:CRS131059 CHV131052:CHW131059 BXZ131052:BYA131059 BOD131052:BOE131059 BEH131052:BEI131059 AUL131052:AUM131059 AKP131052:AKQ131059 AAT131052:AAU131059 QX131052:QY131059 HB131052:HC131059 WTN65516:WTO65523 WJR65516:WJS65523 VZV65516:VZW65523 VPZ65516:VQA65523 VGD65516:VGE65523 UWH65516:UWI65523 UML65516:UMM65523 UCP65516:UCQ65523 TST65516:TSU65523 TIX65516:TIY65523 SZB65516:SZC65523 SPF65516:SPG65523 SFJ65516:SFK65523 RVN65516:RVO65523 RLR65516:RLS65523 RBV65516:RBW65523 QRZ65516:QSA65523 QID65516:QIE65523 PYH65516:PYI65523 POL65516:POM65523 PEP65516:PEQ65523 OUT65516:OUU65523 OKX65516:OKY65523 OBB65516:OBC65523 NRF65516:NRG65523 NHJ65516:NHK65523 MXN65516:MXO65523 MNR65516:MNS65523 MDV65516:MDW65523 LTZ65516:LUA65523 LKD65516:LKE65523 LAH65516:LAI65523 KQL65516:KQM65523 KGP65516:KGQ65523 JWT65516:JWU65523 JMX65516:JMY65523 JDB65516:JDC65523 ITF65516:ITG65523 IJJ65516:IJK65523 HZN65516:HZO65523 HPR65516:HPS65523 HFV65516:HFW65523 GVZ65516:GWA65523 GMD65516:GME65523 GCH65516:GCI65523 FSL65516:FSM65523 FIP65516:FIQ65523 EYT65516:EYU65523 EOX65516:EOY65523 EFB65516:EFC65523 DVF65516:DVG65523 DLJ65516:DLK65523 DBN65516:DBO65523 CRR65516:CRS65523 CHV65516:CHW65523 BXZ65516:BYA65523 BOD65516:BOE65523 BEH65516:BEI65523 AUL65516:AUM65523 AKP65516:AKQ65523 AAT65516:AAU65523 QX65516:QY65523 HB65516:HC65523 WTN983029:WTO983030 WJR983029:WJS983030 VZV983029:VZW983030 VPZ983029:VQA983030 VGD983029:VGE983030 UWH983029:UWI983030 UML983029:UMM983030 UCP983029:UCQ983030 TST983029:TSU983030 TIX983029:TIY983030 SZB983029:SZC983030 SPF983029:SPG983030 SFJ983029:SFK983030 RVN983029:RVO983030 RLR983029:RLS983030 RBV983029:RBW983030 QRZ983029:QSA983030 QID983029:QIE983030 PYH983029:PYI983030 POL983029:POM983030 PEP983029:PEQ983030 OUT983029:OUU983030 OKX983029:OKY983030 OBB983029:OBC983030 NRF983029:NRG983030 NHJ983029:NHK983030 MXN983029:MXO983030 MNR983029:MNS983030 MDV983029:MDW983030 LTZ983029:LUA983030 LKD983029:LKE983030 LAH983029:LAI983030 KQL983029:KQM983030 KGP983029:KGQ983030 JWT983029:JWU983030 JMX983029:JMY983030 JDB983029:JDC983030 ITF983029:ITG983030 IJJ983029:IJK983030 HZN983029:HZO983030 HPR983029:HPS983030 HFV983029:HFW983030 GVZ983029:GWA983030 GMD983029:GME983030 GCH983029:GCI983030 FSL983029:FSM983030 FIP983029:FIQ983030 EYT983029:EYU983030 EOX983029:EOY983030 EFB983029:EFC983030 DVF983029:DVG983030 DLJ983029:DLK983030 DBN983029:DBO983030 CRR983029:CRS983030 CHV983029:CHW983030 BXZ983029:BYA983030 BOD983029:BOE983030 BEH983029:BEI983030 AUL983029:AUM983030 AKP983029:AKQ983030 AAT983029:AAU983030 QX983029:QY983030 HB983029:HC983030 WTN917493:WTO917494 WJR917493:WJS917494 VZV917493:VZW917494 VPZ917493:VQA917494 VGD917493:VGE917494 UWH917493:UWI917494 UML917493:UMM917494 UCP917493:UCQ917494 TST917493:TSU917494 TIX917493:TIY917494 SZB917493:SZC917494 SPF917493:SPG917494 SFJ917493:SFK917494 RVN917493:RVO917494 RLR917493:RLS917494 RBV917493:RBW917494 QRZ917493:QSA917494 QID917493:QIE917494 PYH917493:PYI917494 POL917493:POM917494 PEP917493:PEQ917494 OUT917493:OUU917494 OKX917493:OKY917494 OBB917493:OBC917494 NRF917493:NRG917494 NHJ917493:NHK917494 MXN917493:MXO917494 MNR917493:MNS917494 MDV917493:MDW917494 LTZ917493:LUA917494 LKD917493:LKE917494 LAH917493:LAI917494 KQL917493:KQM917494 KGP917493:KGQ917494 JWT917493:JWU917494 JMX917493:JMY917494 JDB917493:JDC917494 ITF917493:ITG917494 IJJ917493:IJK917494 HZN917493:HZO917494 HPR917493:HPS917494 HFV917493:HFW917494 GVZ917493:GWA917494 GMD917493:GME917494 GCH917493:GCI917494 FSL917493:FSM917494 FIP917493:FIQ917494 EYT917493:EYU917494 EOX917493:EOY917494 EFB917493:EFC917494 DVF917493:DVG917494 DLJ917493:DLK917494 DBN917493:DBO917494 CRR917493:CRS917494 CHV917493:CHW917494 BXZ917493:BYA917494 BOD917493:BOE917494 BEH917493:BEI917494 AUL917493:AUM917494 AKP917493:AKQ917494 AAT917493:AAU917494 QX917493:QY917494 HB917493:HC917494 WTN851957:WTO851958 WJR851957:WJS851958 VZV851957:VZW851958 VPZ851957:VQA851958 VGD851957:VGE851958 UWH851957:UWI851958 UML851957:UMM851958 UCP851957:UCQ851958 TST851957:TSU851958 TIX851957:TIY851958 SZB851957:SZC851958 SPF851957:SPG851958 SFJ851957:SFK851958 RVN851957:RVO851958 RLR851957:RLS851958 RBV851957:RBW851958 QRZ851957:QSA851958 QID851957:QIE851958 PYH851957:PYI851958 POL851957:POM851958 PEP851957:PEQ851958 OUT851957:OUU851958 OKX851957:OKY851958 OBB851957:OBC851958 NRF851957:NRG851958 NHJ851957:NHK851958 MXN851957:MXO851958 MNR851957:MNS851958 MDV851957:MDW851958 LTZ851957:LUA851958 LKD851957:LKE851958 LAH851957:LAI851958 KQL851957:KQM851958 KGP851957:KGQ851958 JWT851957:JWU851958 JMX851957:JMY851958 JDB851957:JDC851958 ITF851957:ITG851958 IJJ851957:IJK851958 HZN851957:HZO851958 HPR851957:HPS851958 HFV851957:HFW851958 GVZ851957:GWA851958 GMD851957:GME851958 GCH851957:GCI851958 FSL851957:FSM851958 FIP851957:FIQ851958 EYT851957:EYU851958 EOX851957:EOY851958 EFB851957:EFC851958 DVF851957:DVG851958 DLJ851957:DLK851958 DBN851957:DBO851958 CRR851957:CRS851958 CHV851957:CHW851958 BXZ851957:BYA851958 BOD851957:BOE851958 BEH851957:BEI851958 AUL851957:AUM851958 AKP851957:AKQ851958 AAT851957:AAU851958 QX851957:QY851958 HB851957:HC851958 WTN786421:WTO786422 WJR786421:WJS786422 VZV786421:VZW786422 VPZ786421:VQA786422 VGD786421:VGE786422 UWH786421:UWI786422 UML786421:UMM786422 UCP786421:UCQ786422 TST786421:TSU786422 TIX786421:TIY786422 SZB786421:SZC786422 SPF786421:SPG786422 SFJ786421:SFK786422 RVN786421:RVO786422 RLR786421:RLS786422 RBV786421:RBW786422 QRZ786421:QSA786422 QID786421:QIE786422 PYH786421:PYI786422 POL786421:POM786422 PEP786421:PEQ786422 OUT786421:OUU786422 OKX786421:OKY786422 OBB786421:OBC786422 NRF786421:NRG786422 NHJ786421:NHK786422 MXN786421:MXO786422 MNR786421:MNS786422 MDV786421:MDW786422 LTZ786421:LUA786422 LKD786421:LKE786422 LAH786421:LAI786422 KQL786421:KQM786422 KGP786421:KGQ786422 JWT786421:JWU786422 JMX786421:JMY786422 JDB786421:JDC786422 ITF786421:ITG786422 IJJ786421:IJK786422 HZN786421:HZO786422 HPR786421:HPS786422 HFV786421:HFW786422 GVZ786421:GWA786422 GMD786421:GME786422 GCH786421:GCI786422 FSL786421:FSM786422 FIP786421:FIQ786422 EYT786421:EYU786422 EOX786421:EOY786422 EFB786421:EFC786422 DVF786421:DVG786422 DLJ786421:DLK786422 DBN786421:DBO786422 CRR786421:CRS786422 CHV786421:CHW786422 BXZ786421:BYA786422 BOD786421:BOE786422 BEH786421:BEI786422 AUL786421:AUM786422 AKP786421:AKQ786422 AAT786421:AAU786422 QX786421:QY786422 HB786421:HC786422 WTN720885:WTO720886 WJR720885:WJS720886 VZV720885:VZW720886 VPZ720885:VQA720886 VGD720885:VGE720886 UWH720885:UWI720886 UML720885:UMM720886 UCP720885:UCQ720886 TST720885:TSU720886 TIX720885:TIY720886 SZB720885:SZC720886 SPF720885:SPG720886 SFJ720885:SFK720886 RVN720885:RVO720886 RLR720885:RLS720886 RBV720885:RBW720886 QRZ720885:QSA720886 QID720885:QIE720886 PYH720885:PYI720886 POL720885:POM720886 PEP720885:PEQ720886 OUT720885:OUU720886 OKX720885:OKY720886 OBB720885:OBC720886 NRF720885:NRG720886 NHJ720885:NHK720886 MXN720885:MXO720886 MNR720885:MNS720886 MDV720885:MDW720886 LTZ720885:LUA720886 LKD720885:LKE720886 LAH720885:LAI720886 KQL720885:KQM720886 KGP720885:KGQ720886 JWT720885:JWU720886 JMX720885:JMY720886 JDB720885:JDC720886 ITF720885:ITG720886 IJJ720885:IJK720886 HZN720885:HZO720886 HPR720885:HPS720886 HFV720885:HFW720886 GVZ720885:GWA720886 GMD720885:GME720886 GCH720885:GCI720886 FSL720885:FSM720886 FIP720885:FIQ720886 EYT720885:EYU720886 EOX720885:EOY720886 EFB720885:EFC720886 DVF720885:DVG720886 DLJ720885:DLK720886 DBN720885:DBO720886 CRR720885:CRS720886 CHV720885:CHW720886 BXZ720885:BYA720886 BOD720885:BOE720886 BEH720885:BEI720886 AUL720885:AUM720886 AKP720885:AKQ720886 AAT720885:AAU720886 QX720885:QY720886 HB720885:HC720886 WTN655349:WTO655350 WJR655349:WJS655350 VZV655349:VZW655350 VPZ655349:VQA655350 VGD655349:VGE655350 UWH655349:UWI655350 UML655349:UMM655350 UCP655349:UCQ655350 TST655349:TSU655350 TIX655349:TIY655350 SZB655349:SZC655350 SPF655349:SPG655350 SFJ655349:SFK655350 RVN655349:RVO655350 RLR655349:RLS655350 RBV655349:RBW655350 QRZ655349:QSA655350 QID655349:QIE655350 PYH655349:PYI655350 POL655349:POM655350 PEP655349:PEQ655350 OUT655349:OUU655350 OKX655349:OKY655350 OBB655349:OBC655350 NRF655349:NRG655350 NHJ655349:NHK655350 MXN655349:MXO655350 MNR655349:MNS655350 MDV655349:MDW655350 LTZ655349:LUA655350 LKD655349:LKE655350 LAH655349:LAI655350 KQL655349:KQM655350 KGP655349:KGQ655350 JWT655349:JWU655350 JMX655349:JMY655350 JDB655349:JDC655350 ITF655349:ITG655350 IJJ655349:IJK655350 HZN655349:HZO655350 HPR655349:HPS655350 HFV655349:HFW655350 GVZ655349:GWA655350 GMD655349:GME655350 GCH655349:GCI655350 FSL655349:FSM655350 FIP655349:FIQ655350 EYT655349:EYU655350 EOX655349:EOY655350 EFB655349:EFC655350 DVF655349:DVG655350 DLJ655349:DLK655350 DBN655349:DBO655350 CRR655349:CRS655350 CHV655349:CHW655350 BXZ655349:BYA655350 BOD655349:BOE655350 BEH655349:BEI655350 AUL655349:AUM655350 AKP655349:AKQ655350 AAT655349:AAU655350 QX655349:QY655350 HB655349:HC655350 WTN589813:WTO589814 WJR589813:WJS589814 VZV589813:VZW589814 VPZ589813:VQA589814 VGD589813:VGE589814 UWH589813:UWI589814 UML589813:UMM589814 UCP589813:UCQ589814 TST589813:TSU589814 TIX589813:TIY589814 SZB589813:SZC589814 SPF589813:SPG589814 SFJ589813:SFK589814 RVN589813:RVO589814 RLR589813:RLS589814 RBV589813:RBW589814 QRZ589813:QSA589814 QID589813:QIE589814 PYH589813:PYI589814 POL589813:POM589814 PEP589813:PEQ589814 OUT589813:OUU589814 OKX589813:OKY589814 OBB589813:OBC589814 NRF589813:NRG589814 NHJ589813:NHK589814 MXN589813:MXO589814 MNR589813:MNS589814 MDV589813:MDW589814 LTZ589813:LUA589814 LKD589813:LKE589814 LAH589813:LAI589814 KQL589813:KQM589814 KGP589813:KGQ589814 JWT589813:JWU589814 JMX589813:JMY589814 JDB589813:JDC589814 ITF589813:ITG589814 IJJ589813:IJK589814 HZN589813:HZO589814 HPR589813:HPS589814 HFV589813:HFW589814 GVZ589813:GWA589814 GMD589813:GME589814 GCH589813:GCI589814 FSL589813:FSM589814 FIP589813:FIQ589814 EYT589813:EYU589814 EOX589813:EOY589814 EFB589813:EFC589814 DVF589813:DVG589814 DLJ589813:DLK589814 DBN589813:DBO589814 CRR589813:CRS589814 CHV589813:CHW589814 BXZ589813:BYA589814 BOD589813:BOE589814 BEH589813:BEI589814 AUL589813:AUM589814 AKP589813:AKQ589814 AAT589813:AAU589814 QX589813:QY589814 HB589813:HC589814 WTN524277:WTO524278 WJR524277:WJS524278 VZV524277:VZW524278 VPZ524277:VQA524278 VGD524277:VGE524278 UWH524277:UWI524278 UML524277:UMM524278 UCP524277:UCQ524278 TST524277:TSU524278 TIX524277:TIY524278 SZB524277:SZC524278 SPF524277:SPG524278 SFJ524277:SFK524278 RVN524277:RVO524278 RLR524277:RLS524278 RBV524277:RBW524278 QRZ524277:QSA524278 QID524277:QIE524278 PYH524277:PYI524278 POL524277:POM524278 PEP524277:PEQ524278 OUT524277:OUU524278 OKX524277:OKY524278 OBB524277:OBC524278 NRF524277:NRG524278 NHJ524277:NHK524278 MXN524277:MXO524278 MNR524277:MNS524278 MDV524277:MDW524278 LTZ524277:LUA524278 LKD524277:LKE524278 LAH524277:LAI524278 KQL524277:KQM524278 KGP524277:KGQ524278 JWT524277:JWU524278 JMX524277:JMY524278 JDB524277:JDC524278 ITF524277:ITG524278 IJJ524277:IJK524278 HZN524277:HZO524278 HPR524277:HPS524278 HFV524277:HFW524278 GVZ524277:GWA524278 GMD524277:GME524278 GCH524277:GCI524278 FSL524277:FSM524278 FIP524277:FIQ524278 EYT524277:EYU524278 EOX524277:EOY524278 EFB524277:EFC524278 DVF524277:DVG524278 DLJ524277:DLK524278 DBN524277:DBO524278 CRR524277:CRS524278 CHV524277:CHW524278 BXZ524277:BYA524278 BOD524277:BOE524278 BEH524277:BEI524278 AUL524277:AUM524278 AKP524277:AKQ524278 AAT524277:AAU524278 QX524277:QY524278 HB524277:HC524278 WTN458741:WTO458742 WJR458741:WJS458742 VZV458741:VZW458742 VPZ458741:VQA458742 VGD458741:VGE458742 UWH458741:UWI458742 UML458741:UMM458742 UCP458741:UCQ458742 TST458741:TSU458742 TIX458741:TIY458742 SZB458741:SZC458742 SPF458741:SPG458742 SFJ458741:SFK458742 RVN458741:RVO458742 RLR458741:RLS458742 RBV458741:RBW458742 QRZ458741:QSA458742 QID458741:QIE458742 PYH458741:PYI458742 POL458741:POM458742 PEP458741:PEQ458742 OUT458741:OUU458742 OKX458741:OKY458742 OBB458741:OBC458742 NRF458741:NRG458742 NHJ458741:NHK458742 MXN458741:MXO458742 MNR458741:MNS458742 MDV458741:MDW458742 LTZ458741:LUA458742 LKD458741:LKE458742 LAH458741:LAI458742 KQL458741:KQM458742 KGP458741:KGQ458742 JWT458741:JWU458742 JMX458741:JMY458742 JDB458741:JDC458742 ITF458741:ITG458742 IJJ458741:IJK458742 HZN458741:HZO458742 HPR458741:HPS458742 HFV458741:HFW458742 GVZ458741:GWA458742 GMD458741:GME458742 GCH458741:GCI458742 FSL458741:FSM458742 FIP458741:FIQ458742 EYT458741:EYU458742 EOX458741:EOY458742 EFB458741:EFC458742 DVF458741:DVG458742 DLJ458741:DLK458742 DBN458741:DBO458742 CRR458741:CRS458742 CHV458741:CHW458742 BXZ458741:BYA458742 BOD458741:BOE458742 BEH458741:BEI458742 AUL458741:AUM458742 AKP458741:AKQ458742 AAT458741:AAU458742 QX458741:QY458742 HB458741:HC458742 WTN393205:WTO393206 WJR393205:WJS393206 VZV393205:VZW393206 VPZ393205:VQA393206 VGD393205:VGE393206 UWH393205:UWI393206 UML393205:UMM393206 UCP393205:UCQ393206 TST393205:TSU393206 TIX393205:TIY393206 SZB393205:SZC393206 SPF393205:SPG393206 SFJ393205:SFK393206 RVN393205:RVO393206 RLR393205:RLS393206 RBV393205:RBW393206 QRZ393205:QSA393206 QID393205:QIE393206 PYH393205:PYI393206 POL393205:POM393206 PEP393205:PEQ393206 OUT393205:OUU393206 OKX393205:OKY393206 OBB393205:OBC393206 NRF393205:NRG393206 NHJ393205:NHK393206 MXN393205:MXO393206 MNR393205:MNS393206 MDV393205:MDW393206 LTZ393205:LUA393206 LKD393205:LKE393206 LAH393205:LAI393206 KQL393205:KQM393206 KGP393205:KGQ393206 JWT393205:JWU393206 JMX393205:JMY393206 JDB393205:JDC393206 ITF393205:ITG393206 IJJ393205:IJK393206 HZN393205:HZO393206 HPR393205:HPS393206 HFV393205:HFW393206 GVZ393205:GWA393206 GMD393205:GME393206 GCH393205:GCI393206 FSL393205:FSM393206 FIP393205:FIQ393206 EYT393205:EYU393206 EOX393205:EOY393206 EFB393205:EFC393206 DVF393205:DVG393206 DLJ393205:DLK393206 DBN393205:DBO393206 CRR393205:CRS393206 CHV393205:CHW393206 BXZ393205:BYA393206 BOD393205:BOE393206 BEH393205:BEI393206 AUL393205:AUM393206 AKP393205:AKQ393206 AAT393205:AAU393206 QX393205:QY393206 HB393205:HC393206 WTN327669:WTO327670 WJR327669:WJS327670 VZV327669:VZW327670 VPZ327669:VQA327670 VGD327669:VGE327670 UWH327669:UWI327670 UML327669:UMM327670 UCP327669:UCQ327670 TST327669:TSU327670 TIX327669:TIY327670 SZB327669:SZC327670 SPF327669:SPG327670 SFJ327669:SFK327670 RVN327669:RVO327670 RLR327669:RLS327670 RBV327669:RBW327670 QRZ327669:QSA327670 QID327669:QIE327670 PYH327669:PYI327670 POL327669:POM327670 PEP327669:PEQ327670 OUT327669:OUU327670 OKX327669:OKY327670 OBB327669:OBC327670 NRF327669:NRG327670 NHJ327669:NHK327670 MXN327669:MXO327670 MNR327669:MNS327670 MDV327669:MDW327670 LTZ327669:LUA327670 LKD327669:LKE327670 LAH327669:LAI327670 KQL327669:KQM327670 KGP327669:KGQ327670 JWT327669:JWU327670 JMX327669:JMY327670 JDB327669:JDC327670 ITF327669:ITG327670 IJJ327669:IJK327670 HZN327669:HZO327670 HPR327669:HPS327670 HFV327669:HFW327670 GVZ327669:GWA327670 GMD327669:GME327670 GCH327669:GCI327670 FSL327669:FSM327670 FIP327669:FIQ327670 EYT327669:EYU327670 EOX327669:EOY327670 EFB327669:EFC327670 DVF327669:DVG327670 DLJ327669:DLK327670 DBN327669:DBO327670 CRR327669:CRS327670 CHV327669:CHW327670 BXZ327669:BYA327670 BOD327669:BOE327670 BEH327669:BEI327670 AUL327669:AUM327670 AKP327669:AKQ327670 AAT327669:AAU327670 QX327669:QY327670 HB327669:HC327670 WTN262133:WTO262134 WJR262133:WJS262134 VZV262133:VZW262134 VPZ262133:VQA262134 VGD262133:VGE262134 UWH262133:UWI262134 UML262133:UMM262134 UCP262133:UCQ262134 TST262133:TSU262134 TIX262133:TIY262134 SZB262133:SZC262134 SPF262133:SPG262134 SFJ262133:SFK262134 RVN262133:RVO262134 RLR262133:RLS262134 RBV262133:RBW262134 QRZ262133:QSA262134 QID262133:QIE262134 PYH262133:PYI262134 POL262133:POM262134 PEP262133:PEQ262134 OUT262133:OUU262134 OKX262133:OKY262134 OBB262133:OBC262134 NRF262133:NRG262134 NHJ262133:NHK262134 MXN262133:MXO262134 MNR262133:MNS262134 MDV262133:MDW262134 LTZ262133:LUA262134 LKD262133:LKE262134 LAH262133:LAI262134 KQL262133:KQM262134 KGP262133:KGQ262134 JWT262133:JWU262134 JMX262133:JMY262134 JDB262133:JDC262134 ITF262133:ITG262134 IJJ262133:IJK262134 HZN262133:HZO262134 HPR262133:HPS262134 HFV262133:HFW262134 GVZ262133:GWA262134 GMD262133:GME262134 GCH262133:GCI262134 FSL262133:FSM262134 FIP262133:FIQ262134 EYT262133:EYU262134 EOX262133:EOY262134 EFB262133:EFC262134 DVF262133:DVG262134 DLJ262133:DLK262134 DBN262133:DBO262134 CRR262133:CRS262134 CHV262133:CHW262134 BXZ262133:BYA262134 BOD262133:BOE262134 BEH262133:BEI262134 AUL262133:AUM262134 AKP262133:AKQ262134 AAT262133:AAU262134 QX262133:QY262134 HB262133:HC262134 WTN196597:WTO196598 WJR196597:WJS196598 VZV196597:VZW196598 VPZ196597:VQA196598 VGD196597:VGE196598 UWH196597:UWI196598 UML196597:UMM196598 UCP196597:UCQ196598 TST196597:TSU196598 TIX196597:TIY196598 SZB196597:SZC196598 SPF196597:SPG196598 SFJ196597:SFK196598 RVN196597:RVO196598 RLR196597:RLS196598 RBV196597:RBW196598 QRZ196597:QSA196598 QID196597:QIE196598 PYH196597:PYI196598 POL196597:POM196598 PEP196597:PEQ196598 OUT196597:OUU196598 OKX196597:OKY196598 OBB196597:OBC196598 NRF196597:NRG196598 NHJ196597:NHK196598 MXN196597:MXO196598 MNR196597:MNS196598 MDV196597:MDW196598 LTZ196597:LUA196598 LKD196597:LKE196598 LAH196597:LAI196598 KQL196597:KQM196598 KGP196597:KGQ196598 JWT196597:JWU196598 JMX196597:JMY196598 JDB196597:JDC196598 ITF196597:ITG196598 IJJ196597:IJK196598 HZN196597:HZO196598 HPR196597:HPS196598 HFV196597:HFW196598 GVZ196597:GWA196598 GMD196597:GME196598 GCH196597:GCI196598 FSL196597:FSM196598 FIP196597:FIQ196598 EYT196597:EYU196598 EOX196597:EOY196598 EFB196597:EFC196598 DVF196597:DVG196598 DLJ196597:DLK196598 DBN196597:DBO196598 CRR196597:CRS196598 CHV196597:CHW196598 BXZ196597:BYA196598 BOD196597:BOE196598 BEH196597:BEI196598 AUL196597:AUM196598 AKP196597:AKQ196598 AAT196597:AAU196598 QX196597:QY196598 HB196597:HC196598 WTN131061:WTO131062 WJR131061:WJS131062 VZV131061:VZW131062 VPZ131061:VQA131062 VGD131061:VGE131062 UWH131061:UWI131062 UML131061:UMM131062 UCP131061:UCQ131062 TST131061:TSU131062 TIX131061:TIY131062 SZB131061:SZC131062 SPF131061:SPG131062 SFJ131061:SFK131062 RVN131061:RVO131062 RLR131061:RLS131062 RBV131061:RBW131062 QRZ131061:QSA131062 QID131061:QIE131062 PYH131061:PYI131062 POL131061:POM131062 PEP131061:PEQ131062 OUT131061:OUU131062 OKX131061:OKY131062 OBB131061:OBC131062 NRF131061:NRG131062 NHJ131061:NHK131062 MXN131061:MXO131062 MNR131061:MNS131062 MDV131061:MDW131062 LTZ131061:LUA131062 LKD131061:LKE131062 LAH131061:LAI131062 KQL131061:KQM131062 KGP131061:KGQ131062 JWT131061:JWU131062 JMX131061:JMY131062 JDB131061:JDC131062 ITF131061:ITG131062 IJJ131061:IJK131062 HZN131061:HZO131062 HPR131061:HPS131062 HFV131061:HFW131062 GVZ131061:GWA131062 GMD131061:GME131062 GCH131061:GCI131062 FSL131061:FSM131062 FIP131061:FIQ131062 EYT131061:EYU131062 EOX131061:EOY131062 EFB131061:EFC131062 DVF131061:DVG131062 DLJ131061:DLK131062 DBN131061:DBO131062 CRR131061:CRS131062 CHV131061:CHW131062 BXZ131061:BYA131062 BOD131061:BOE131062 BEH131061:BEI131062 AUL131061:AUM131062 AKP131061:AKQ131062 AAT131061:AAU131062 QX131061:QY131062 HB131061:HC131062 WTN65525:WTO65526 WJR65525:WJS65526 VZV65525:VZW65526 VPZ65525:VQA65526 VGD65525:VGE65526 UWH65525:UWI65526 UML65525:UMM65526 UCP65525:UCQ65526 TST65525:TSU65526 TIX65525:TIY65526 SZB65525:SZC65526 SPF65525:SPG65526 SFJ65525:SFK65526 RVN65525:RVO65526 RLR65525:RLS65526 RBV65525:RBW65526 QRZ65525:QSA65526 QID65525:QIE65526 PYH65525:PYI65526 POL65525:POM65526 PEP65525:PEQ65526 OUT65525:OUU65526 OKX65525:OKY65526 OBB65525:OBC65526 NRF65525:NRG65526 NHJ65525:NHK65526 MXN65525:MXO65526 MNR65525:MNS65526 MDV65525:MDW65526 LTZ65525:LUA65526 LKD65525:LKE65526 LAH65525:LAI65526 KQL65525:KQM65526 KGP65525:KGQ65526 JWT65525:JWU65526 JMX65525:JMY65526 JDB65525:JDC65526 ITF65525:ITG65526 IJJ65525:IJK65526 HZN65525:HZO65526 HPR65525:HPS65526 HFV65525:HFW65526 GVZ65525:GWA65526 GMD65525:GME65526 GCH65525:GCI65526 FSL65525:FSM65526 FIP65525:FIQ65526 EYT65525:EYU65526 EOX65525:EOY65526 EFB65525:EFC65526 DVF65525:DVG65526 DLJ65525:DLK65526 DBN65525:DBO65526 CRR65525:CRS65526 CHV65525:CHW65526 BXZ65525:BYA65526 BOD65525:BOE65526 BEH65525:BEI65526 AUL65525:AUM65526 AKP65525:AKQ65526 AAT65525:AAU65526 QX65525:QY65526 HB65525:HC65526 WTN982992:WTO982992 WJR982992:WJS982992 VZV982992:VZW982992 VPZ982992:VQA982992 VGD982992:VGE982992 UWH982992:UWI982992 UML982992:UMM982992 UCP982992:UCQ982992 TST982992:TSU982992 TIX982992:TIY982992 SZB982992:SZC982992 SPF982992:SPG982992 SFJ982992:SFK982992 RVN982992:RVO982992 RLR982992:RLS982992 RBV982992:RBW982992 QRZ982992:QSA982992 QID982992:QIE982992 PYH982992:PYI982992 POL982992:POM982992 PEP982992:PEQ982992 OUT982992:OUU982992 OKX982992:OKY982992 OBB982992:OBC982992 NRF982992:NRG982992 NHJ982992:NHK982992 MXN982992:MXO982992 MNR982992:MNS982992 MDV982992:MDW982992 LTZ982992:LUA982992 LKD982992:LKE982992 LAH982992:LAI982992 KQL982992:KQM982992 KGP982992:KGQ982992 JWT982992:JWU982992 JMX982992:JMY982992 JDB982992:JDC982992 ITF982992:ITG982992 IJJ982992:IJK982992 HZN982992:HZO982992 HPR982992:HPS982992 HFV982992:HFW982992 GVZ982992:GWA982992 GMD982992:GME982992 GCH982992:GCI982992 FSL982992:FSM982992 FIP982992:FIQ982992 EYT982992:EYU982992 EOX982992:EOY982992 EFB982992:EFC982992 DVF982992:DVG982992 DLJ982992:DLK982992 DBN982992:DBO982992 CRR982992:CRS982992 CHV982992:CHW982992 BXZ982992:BYA982992 BOD982992:BOE982992 BEH982992:BEI982992 AUL982992:AUM982992 AKP982992:AKQ982992 AAT982992:AAU982992 QX982992:QY982992 HB982992:HC982992 WTN917456:WTO917456 WJR917456:WJS917456 VZV917456:VZW917456 VPZ917456:VQA917456 VGD917456:VGE917456 UWH917456:UWI917456 UML917456:UMM917456 UCP917456:UCQ917456 TST917456:TSU917456 TIX917456:TIY917456 SZB917456:SZC917456 SPF917456:SPG917456 SFJ917456:SFK917456 RVN917456:RVO917456 RLR917456:RLS917456 RBV917456:RBW917456 QRZ917456:QSA917456 QID917456:QIE917456 PYH917456:PYI917456 POL917456:POM917456 PEP917456:PEQ917456 OUT917456:OUU917456 OKX917456:OKY917456 OBB917456:OBC917456 NRF917456:NRG917456 NHJ917456:NHK917456 MXN917456:MXO917456 MNR917456:MNS917456 MDV917456:MDW917456 LTZ917456:LUA917456 LKD917456:LKE917456 LAH917456:LAI917456 KQL917456:KQM917456 KGP917456:KGQ917456 JWT917456:JWU917456 JMX917456:JMY917456 JDB917456:JDC917456 ITF917456:ITG917456 IJJ917456:IJK917456 HZN917456:HZO917456 HPR917456:HPS917456 HFV917456:HFW917456 GVZ917456:GWA917456 GMD917456:GME917456 GCH917456:GCI917456 FSL917456:FSM917456 FIP917456:FIQ917456 EYT917456:EYU917456 EOX917456:EOY917456 EFB917456:EFC917456 DVF917456:DVG917456 DLJ917456:DLK917456 DBN917456:DBO917456 CRR917456:CRS917456 CHV917456:CHW917456 BXZ917456:BYA917456 BOD917456:BOE917456 BEH917456:BEI917456 AUL917456:AUM917456 AKP917456:AKQ917456 AAT917456:AAU917456 QX917456:QY917456 HB917456:HC917456 WTN851920:WTO851920 WJR851920:WJS851920 VZV851920:VZW851920 VPZ851920:VQA851920 VGD851920:VGE851920 UWH851920:UWI851920 UML851920:UMM851920 UCP851920:UCQ851920 TST851920:TSU851920 TIX851920:TIY851920 SZB851920:SZC851920 SPF851920:SPG851920 SFJ851920:SFK851920 RVN851920:RVO851920 RLR851920:RLS851920 RBV851920:RBW851920 QRZ851920:QSA851920 QID851920:QIE851920 PYH851920:PYI851920 POL851920:POM851920 PEP851920:PEQ851920 OUT851920:OUU851920 OKX851920:OKY851920 OBB851920:OBC851920 NRF851920:NRG851920 NHJ851920:NHK851920 MXN851920:MXO851920 MNR851920:MNS851920 MDV851920:MDW851920 LTZ851920:LUA851920 LKD851920:LKE851920 LAH851920:LAI851920 KQL851920:KQM851920 KGP851920:KGQ851920 JWT851920:JWU851920 JMX851920:JMY851920 JDB851920:JDC851920 ITF851920:ITG851920 IJJ851920:IJK851920 HZN851920:HZO851920 HPR851920:HPS851920 HFV851920:HFW851920 GVZ851920:GWA851920 GMD851920:GME851920 GCH851920:GCI851920 FSL851920:FSM851920 FIP851920:FIQ851920 EYT851920:EYU851920 EOX851920:EOY851920 EFB851920:EFC851920 DVF851920:DVG851920 DLJ851920:DLK851920 DBN851920:DBO851920 CRR851920:CRS851920 CHV851920:CHW851920 BXZ851920:BYA851920 BOD851920:BOE851920 BEH851920:BEI851920 AUL851920:AUM851920 AKP851920:AKQ851920 AAT851920:AAU851920 QX851920:QY851920 HB851920:HC851920 WTN786384:WTO786384 WJR786384:WJS786384 VZV786384:VZW786384 VPZ786384:VQA786384 VGD786384:VGE786384 UWH786384:UWI786384 UML786384:UMM786384 UCP786384:UCQ786384 TST786384:TSU786384 TIX786384:TIY786384 SZB786384:SZC786384 SPF786384:SPG786384 SFJ786384:SFK786384 RVN786384:RVO786384 RLR786384:RLS786384 RBV786384:RBW786384 QRZ786384:QSA786384 QID786384:QIE786384 PYH786384:PYI786384 POL786384:POM786384 PEP786384:PEQ786384 OUT786384:OUU786384 OKX786384:OKY786384 OBB786384:OBC786384 NRF786384:NRG786384 NHJ786384:NHK786384 MXN786384:MXO786384 MNR786384:MNS786384 MDV786384:MDW786384 LTZ786384:LUA786384 LKD786384:LKE786384 LAH786384:LAI786384 KQL786384:KQM786384 KGP786384:KGQ786384 JWT786384:JWU786384 JMX786384:JMY786384 JDB786384:JDC786384 ITF786384:ITG786384 IJJ786384:IJK786384 HZN786384:HZO786384 HPR786384:HPS786384 HFV786384:HFW786384 GVZ786384:GWA786384 GMD786384:GME786384 GCH786384:GCI786384 FSL786384:FSM786384 FIP786384:FIQ786384 EYT786384:EYU786384 EOX786384:EOY786384 EFB786384:EFC786384 DVF786384:DVG786384 DLJ786384:DLK786384 DBN786384:DBO786384 CRR786384:CRS786384 CHV786384:CHW786384 BXZ786384:BYA786384 BOD786384:BOE786384 BEH786384:BEI786384 AUL786384:AUM786384 AKP786384:AKQ786384 AAT786384:AAU786384 QX786384:QY786384 HB786384:HC786384 WTN720848:WTO720848 WJR720848:WJS720848 VZV720848:VZW720848 VPZ720848:VQA720848 VGD720848:VGE720848 UWH720848:UWI720848 UML720848:UMM720848 UCP720848:UCQ720848 TST720848:TSU720848 TIX720848:TIY720848 SZB720848:SZC720848 SPF720848:SPG720848 SFJ720848:SFK720848 RVN720848:RVO720848 RLR720848:RLS720848 RBV720848:RBW720848 QRZ720848:QSA720848 QID720848:QIE720848 PYH720848:PYI720848 POL720848:POM720848 PEP720848:PEQ720848 OUT720848:OUU720848 OKX720848:OKY720848 OBB720848:OBC720848 NRF720848:NRG720848 NHJ720848:NHK720848 MXN720848:MXO720848 MNR720848:MNS720848 MDV720848:MDW720848 LTZ720848:LUA720848 LKD720848:LKE720848 LAH720848:LAI720848 KQL720848:KQM720848 KGP720848:KGQ720848 JWT720848:JWU720848 JMX720848:JMY720848 JDB720848:JDC720848 ITF720848:ITG720848 IJJ720848:IJK720848 HZN720848:HZO720848 HPR720848:HPS720848 HFV720848:HFW720848 GVZ720848:GWA720848 GMD720848:GME720848 GCH720848:GCI720848 FSL720848:FSM720848 FIP720848:FIQ720848 EYT720848:EYU720848 EOX720848:EOY720848 EFB720848:EFC720848 DVF720848:DVG720848 DLJ720848:DLK720848 DBN720848:DBO720848 CRR720848:CRS720848 CHV720848:CHW720848 BXZ720848:BYA720848 BOD720848:BOE720848 BEH720848:BEI720848 AUL720848:AUM720848 AKP720848:AKQ720848 AAT720848:AAU720848 QX720848:QY720848 HB720848:HC720848 WTN655312:WTO655312 WJR655312:WJS655312 VZV655312:VZW655312 VPZ655312:VQA655312 VGD655312:VGE655312 UWH655312:UWI655312 UML655312:UMM655312 UCP655312:UCQ655312 TST655312:TSU655312 TIX655312:TIY655312 SZB655312:SZC655312 SPF655312:SPG655312 SFJ655312:SFK655312 RVN655312:RVO655312 RLR655312:RLS655312 RBV655312:RBW655312 QRZ655312:QSA655312 QID655312:QIE655312 PYH655312:PYI655312 POL655312:POM655312 PEP655312:PEQ655312 OUT655312:OUU655312 OKX655312:OKY655312 OBB655312:OBC655312 NRF655312:NRG655312 NHJ655312:NHK655312 MXN655312:MXO655312 MNR655312:MNS655312 MDV655312:MDW655312 LTZ655312:LUA655312 LKD655312:LKE655312 LAH655312:LAI655312 KQL655312:KQM655312 KGP655312:KGQ655312 JWT655312:JWU655312 JMX655312:JMY655312 JDB655312:JDC655312 ITF655312:ITG655312 IJJ655312:IJK655312 HZN655312:HZO655312 HPR655312:HPS655312 HFV655312:HFW655312 GVZ655312:GWA655312 GMD655312:GME655312 GCH655312:GCI655312 FSL655312:FSM655312 FIP655312:FIQ655312 EYT655312:EYU655312 EOX655312:EOY655312 EFB655312:EFC655312 DVF655312:DVG655312 DLJ655312:DLK655312 DBN655312:DBO655312 CRR655312:CRS655312 CHV655312:CHW655312 BXZ655312:BYA655312 BOD655312:BOE655312 BEH655312:BEI655312 AUL655312:AUM655312 AKP655312:AKQ655312 AAT655312:AAU655312 QX655312:QY655312 HB655312:HC655312 WTN589776:WTO589776 WJR589776:WJS589776 VZV589776:VZW589776 VPZ589776:VQA589776 VGD589776:VGE589776 UWH589776:UWI589776 UML589776:UMM589776 UCP589776:UCQ589776 TST589776:TSU589776 TIX589776:TIY589776 SZB589776:SZC589776 SPF589776:SPG589776 SFJ589776:SFK589776 RVN589776:RVO589776 RLR589776:RLS589776 RBV589776:RBW589776 QRZ589776:QSA589776 QID589776:QIE589776 PYH589776:PYI589776 POL589776:POM589776 PEP589776:PEQ589776 OUT589776:OUU589776 OKX589776:OKY589776 OBB589776:OBC589776 NRF589776:NRG589776 NHJ589776:NHK589776 MXN589776:MXO589776 MNR589776:MNS589776 MDV589776:MDW589776 LTZ589776:LUA589776 LKD589776:LKE589776 LAH589776:LAI589776 KQL589776:KQM589776 KGP589776:KGQ589776 JWT589776:JWU589776 JMX589776:JMY589776 JDB589776:JDC589776 ITF589776:ITG589776 IJJ589776:IJK589776 HZN589776:HZO589776 HPR589776:HPS589776 HFV589776:HFW589776 GVZ589776:GWA589776 GMD589776:GME589776 GCH589776:GCI589776 FSL589776:FSM589776 FIP589776:FIQ589776 EYT589776:EYU589776 EOX589776:EOY589776 EFB589776:EFC589776 DVF589776:DVG589776 DLJ589776:DLK589776 DBN589776:DBO589776 CRR589776:CRS589776 CHV589776:CHW589776 BXZ589776:BYA589776 BOD589776:BOE589776 BEH589776:BEI589776 AUL589776:AUM589776 AKP589776:AKQ589776 AAT589776:AAU589776 QX589776:QY589776 HB589776:HC589776 WTN524240:WTO524240 WJR524240:WJS524240 VZV524240:VZW524240 VPZ524240:VQA524240 VGD524240:VGE524240 UWH524240:UWI524240 UML524240:UMM524240 UCP524240:UCQ524240 TST524240:TSU524240 TIX524240:TIY524240 SZB524240:SZC524240 SPF524240:SPG524240 SFJ524240:SFK524240 RVN524240:RVO524240 RLR524240:RLS524240 RBV524240:RBW524240 QRZ524240:QSA524240 QID524240:QIE524240 PYH524240:PYI524240 POL524240:POM524240 PEP524240:PEQ524240 OUT524240:OUU524240 OKX524240:OKY524240 OBB524240:OBC524240 NRF524240:NRG524240 NHJ524240:NHK524240 MXN524240:MXO524240 MNR524240:MNS524240 MDV524240:MDW524240 LTZ524240:LUA524240 LKD524240:LKE524240 LAH524240:LAI524240 KQL524240:KQM524240 KGP524240:KGQ524240 JWT524240:JWU524240 JMX524240:JMY524240 JDB524240:JDC524240 ITF524240:ITG524240 IJJ524240:IJK524240 HZN524240:HZO524240 HPR524240:HPS524240 HFV524240:HFW524240 GVZ524240:GWA524240 GMD524240:GME524240 GCH524240:GCI524240 FSL524240:FSM524240 FIP524240:FIQ524240 EYT524240:EYU524240 EOX524240:EOY524240 EFB524240:EFC524240 DVF524240:DVG524240 DLJ524240:DLK524240 DBN524240:DBO524240 CRR524240:CRS524240 CHV524240:CHW524240 BXZ524240:BYA524240 BOD524240:BOE524240 BEH524240:BEI524240 AUL524240:AUM524240 AKP524240:AKQ524240 AAT524240:AAU524240 QX524240:QY524240 HB524240:HC524240 WTN458704:WTO458704 WJR458704:WJS458704 VZV458704:VZW458704 VPZ458704:VQA458704 VGD458704:VGE458704 UWH458704:UWI458704 UML458704:UMM458704 UCP458704:UCQ458704 TST458704:TSU458704 TIX458704:TIY458704 SZB458704:SZC458704 SPF458704:SPG458704 SFJ458704:SFK458704 RVN458704:RVO458704 RLR458704:RLS458704 RBV458704:RBW458704 QRZ458704:QSA458704 QID458704:QIE458704 PYH458704:PYI458704 POL458704:POM458704 PEP458704:PEQ458704 OUT458704:OUU458704 OKX458704:OKY458704 OBB458704:OBC458704 NRF458704:NRG458704 NHJ458704:NHK458704 MXN458704:MXO458704 MNR458704:MNS458704 MDV458704:MDW458704 LTZ458704:LUA458704 LKD458704:LKE458704 LAH458704:LAI458704 KQL458704:KQM458704 KGP458704:KGQ458704 JWT458704:JWU458704 JMX458704:JMY458704 JDB458704:JDC458704 ITF458704:ITG458704 IJJ458704:IJK458704 HZN458704:HZO458704 HPR458704:HPS458704 HFV458704:HFW458704 GVZ458704:GWA458704 GMD458704:GME458704 GCH458704:GCI458704 FSL458704:FSM458704 FIP458704:FIQ458704 EYT458704:EYU458704 EOX458704:EOY458704 EFB458704:EFC458704 DVF458704:DVG458704 DLJ458704:DLK458704 DBN458704:DBO458704 CRR458704:CRS458704 CHV458704:CHW458704 BXZ458704:BYA458704 BOD458704:BOE458704 BEH458704:BEI458704 AUL458704:AUM458704 AKP458704:AKQ458704 AAT458704:AAU458704 QX458704:QY458704 HB458704:HC458704 WTN393168:WTO393168 WJR393168:WJS393168 VZV393168:VZW393168 VPZ393168:VQA393168 VGD393168:VGE393168 UWH393168:UWI393168 UML393168:UMM393168 UCP393168:UCQ393168 TST393168:TSU393168 TIX393168:TIY393168 SZB393168:SZC393168 SPF393168:SPG393168 SFJ393168:SFK393168 RVN393168:RVO393168 RLR393168:RLS393168 RBV393168:RBW393168 QRZ393168:QSA393168 QID393168:QIE393168 PYH393168:PYI393168 POL393168:POM393168 PEP393168:PEQ393168 OUT393168:OUU393168 OKX393168:OKY393168 OBB393168:OBC393168 NRF393168:NRG393168 NHJ393168:NHK393168 MXN393168:MXO393168 MNR393168:MNS393168 MDV393168:MDW393168 LTZ393168:LUA393168 LKD393168:LKE393168 LAH393168:LAI393168 KQL393168:KQM393168 KGP393168:KGQ393168 JWT393168:JWU393168 JMX393168:JMY393168 JDB393168:JDC393168 ITF393168:ITG393168 IJJ393168:IJK393168 HZN393168:HZO393168 HPR393168:HPS393168 HFV393168:HFW393168 GVZ393168:GWA393168 GMD393168:GME393168 GCH393168:GCI393168 FSL393168:FSM393168 FIP393168:FIQ393168 EYT393168:EYU393168 EOX393168:EOY393168 EFB393168:EFC393168 DVF393168:DVG393168 DLJ393168:DLK393168 DBN393168:DBO393168 CRR393168:CRS393168 CHV393168:CHW393168 BXZ393168:BYA393168 BOD393168:BOE393168 BEH393168:BEI393168 AUL393168:AUM393168 AKP393168:AKQ393168 AAT393168:AAU393168 QX393168:QY393168 HB393168:HC393168 WTN327632:WTO327632 WJR327632:WJS327632 VZV327632:VZW327632 VPZ327632:VQA327632 VGD327632:VGE327632 UWH327632:UWI327632 UML327632:UMM327632 UCP327632:UCQ327632 TST327632:TSU327632 TIX327632:TIY327632 SZB327632:SZC327632 SPF327632:SPG327632 SFJ327632:SFK327632 RVN327632:RVO327632 RLR327632:RLS327632 RBV327632:RBW327632 QRZ327632:QSA327632 QID327632:QIE327632 PYH327632:PYI327632 POL327632:POM327632 PEP327632:PEQ327632 OUT327632:OUU327632 OKX327632:OKY327632 OBB327632:OBC327632 NRF327632:NRG327632 NHJ327632:NHK327632 MXN327632:MXO327632 MNR327632:MNS327632 MDV327632:MDW327632 LTZ327632:LUA327632 LKD327632:LKE327632 LAH327632:LAI327632 KQL327632:KQM327632 KGP327632:KGQ327632 JWT327632:JWU327632 JMX327632:JMY327632 JDB327632:JDC327632 ITF327632:ITG327632 IJJ327632:IJK327632 HZN327632:HZO327632 HPR327632:HPS327632 HFV327632:HFW327632 GVZ327632:GWA327632 GMD327632:GME327632 GCH327632:GCI327632 FSL327632:FSM327632 FIP327632:FIQ327632 EYT327632:EYU327632 EOX327632:EOY327632 EFB327632:EFC327632 DVF327632:DVG327632 DLJ327632:DLK327632 DBN327632:DBO327632 CRR327632:CRS327632 CHV327632:CHW327632 BXZ327632:BYA327632 BOD327632:BOE327632 BEH327632:BEI327632 AUL327632:AUM327632 AKP327632:AKQ327632 AAT327632:AAU327632 QX327632:QY327632 HB327632:HC327632 WTN262096:WTO262096 WJR262096:WJS262096 VZV262096:VZW262096 VPZ262096:VQA262096 VGD262096:VGE262096 UWH262096:UWI262096 UML262096:UMM262096 UCP262096:UCQ262096 TST262096:TSU262096 TIX262096:TIY262096 SZB262096:SZC262096 SPF262096:SPG262096 SFJ262096:SFK262096 RVN262096:RVO262096 RLR262096:RLS262096 RBV262096:RBW262096 QRZ262096:QSA262096 QID262096:QIE262096 PYH262096:PYI262096 POL262096:POM262096 PEP262096:PEQ262096 OUT262096:OUU262096 OKX262096:OKY262096 OBB262096:OBC262096 NRF262096:NRG262096 NHJ262096:NHK262096 MXN262096:MXO262096 MNR262096:MNS262096 MDV262096:MDW262096 LTZ262096:LUA262096 LKD262096:LKE262096 LAH262096:LAI262096 KQL262096:KQM262096 KGP262096:KGQ262096 JWT262096:JWU262096 JMX262096:JMY262096 JDB262096:JDC262096 ITF262096:ITG262096 IJJ262096:IJK262096 HZN262096:HZO262096 HPR262096:HPS262096 HFV262096:HFW262096 GVZ262096:GWA262096 GMD262096:GME262096 GCH262096:GCI262096 FSL262096:FSM262096 FIP262096:FIQ262096 EYT262096:EYU262096 EOX262096:EOY262096 EFB262096:EFC262096 DVF262096:DVG262096 DLJ262096:DLK262096 DBN262096:DBO262096 CRR262096:CRS262096 CHV262096:CHW262096 BXZ262096:BYA262096 BOD262096:BOE262096 BEH262096:BEI262096 AUL262096:AUM262096 AKP262096:AKQ262096 AAT262096:AAU262096 QX262096:QY262096 HB262096:HC262096 WTN196560:WTO196560 WJR196560:WJS196560 VZV196560:VZW196560 VPZ196560:VQA196560 VGD196560:VGE196560 UWH196560:UWI196560 UML196560:UMM196560 UCP196560:UCQ196560 TST196560:TSU196560 TIX196560:TIY196560 SZB196560:SZC196560 SPF196560:SPG196560 SFJ196560:SFK196560 RVN196560:RVO196560 RLR196560:RLS196560 RBV196560:RBW196560 QRZ196560:QSA196560 QID196560:QIE196560 PYH196560:PYI196560 POL196560:POM196560 PEP196560:PEQ196560 OUT196560:OUU196560 OKX196560:OKY196560 OBB196560:OBC196560 NRF196560:NRG196560 NHJ196560:NHK196560 MXN196560:MXO196560 MNR196560:MNS196560 MDV196560:MDW196560 LTZ196560:LUA196560 LKD196560:LKE196560 LAH196560:LAI196560 KQL196560:KQM196560 KGP196560:KGQ196560 JWT196560:JWU196560 JMX196560:JMY196560 JDB196560:JDC196560 ITF196560:ITG196560 IJJ196560:IJK196560 HZN196560:HZO196560 HPR196560:HPS196560 HFV196560:HFW196560 GVZ196560:GWA196560 GMD196560:GME196560 GCH196560:GCI196560 FSL196560:FSM196560 FIP196560:FIQ196560 EYT196560:EYU196560 EOX196560:EOY196560 EFB196560:EFC196560 DVF196560:DVG196560 DLJ196560:DLK196560 DBN196560:DBO196560 CRR196560:CRS196560 CHV196560:CHW196560 BXZ196560:BYA196560 BOD196560:BOE196560 BEH196560:BEI196560 AUL196560:AUM196560 AKP196560:AKQ196560 AAT196560:AAU196560 QX196560:QY196560 HB196560:HC196560 WTN131024:WTO131024 WJR131024:WJS131024 VZV131024:VZW131024 VPZ131024:VQA131024 VGD131024:VGE131024 UWH131024:UWI131024 UML131024:UMM131024 UCP131024:UCQ131024 TST131024:TSU131024 TIX131024:TIY131024 SZB131024:SZC131024 SPF131024:SPG131024 SFJ131024:SFK131024 RVN131024:RVO131024 RLR131024:RLS131024 RBV131024:RBW131024 QRZ131024:QSA131024 QID131024:QIE131024 PYH131024:PYI131024 POL131024:POM131024 PEP131024:PEQ131024 OUT131024:OUU131024 OKX131024:OKY131024 OBB131024:OBC131024 NRF131024:NRG131024 NHJ131024:NHK131024 MXN131024:MXO131024 MNR131024:MNS131024 MDV131024:MDW131024 LTZ131024:LUA131024 LKD131024:LKE131024 LAH131024:LAI131024 KQL131024:KQM131024 KGP131024:KGQ131024 JWT131024:JWU131024 JMX131024:JMY131024 JDB131024:JDC131024 ITF131024:ITG131024 IJJ131024:IJK131024 HZN131024:HZO131024 HPR131024:HPS131024 HFV131024:HFW131024 GVZ131024:GWA131024 GMD131024:GME131024 GCH131024:GCI131024 FSL131024:FSM131024 FIP131024:FIQ131024 EYT131024:EYU131024 EOX131024:EOY131024 EFB131024:EFC131024 DVF131024:DVG131024 DLJ131024:DLK131024 DBN131024:DBO131024 CRR131024:CRS131024 CHV131024:CHW131024 BXZ131024:BYA131024 BOD131024:BOE131024 BEH131024:BEI131024 AUL131024:AUM131024 AKP131024:AKQ131024 AAT131024:AAU131024 QX131024:QY131024 HB131024:HC131024 WTN65488:WTO65488 WJR65488:WJS65488 VZV65488:VZW65488 VPZ65488:VQA65488 VGD65488:VGE65488 UWH65488:UWI65488 UML65488:UMM65488 UCP65488:UCQ65488 TST65488:TSU65488 TIX65488:TIY65488 SZB65488:SZC65488 SPF65488:SPG65488 SFJ65488:SFK65488 RVN65488:RVO65488 RLR65488:RLS65488 RBV65488:RBW65488 QRZ65488:QSA65488 QID65488:QIE65488 PYH65488:PYI65488 POL65488:POM65488 PEP65488:PEQ65488 OUT65488:OUU65488 OKX65488:OKY65488 OBB65488:OBC65488 NRF65488:NRG65488 NHJ65488:NHK65488 MXN65488:MXO65488 MNR65488:MNS65488 MDV65488:MDW65488 LTZ65488:LUA65488 LKD65488:LKE65488 LAH65488:LAI65488 KQL65488:KQM65488 KGP65488:KGQ65488 JWT65488:JWU65488 JMX65488:JMY65488 JDB65488:JDC65488 ITF65488:ITG65488 IJJ65488:IJK65488 HZN65488:HZO65488 HPR65488:HPS65488 HFV65488:HFW65488 GVZ65488:GWA65488 GMD65488:GME65488 GCH65488:GCI65488 FSL65488:FSM65488 FIP65488:FIQ65488 EYT65488:EYU65488 EOX65488:EOY65488 EFB65488:EFC65488 DVF65488:DVG65488 DLJ65488:DLK65488 DBN65488:DBO65488 CRR65488:CRS65488 CHV65488:CHW65488 BXZ65488:BYA65488 BOD65488:BOE65488 BEH65488:BEI65488 AUL65488:AUM65488 AKP65488:AKQ65488 AAT65488:AAU65488 QX65488:QY65488 HB65488:HC65488</xm:sqref>
        </x14:dataValidation>
        <x14:dataValidation type="list" allowBlank="1" showInputMessage="1" showErrorMessage="1" xr:uid="{0724106C-6E49-4A1F-AA1E-B5B69B4C12C1}">
          <x14:formula1>
            <xm:f>#REF!</xm:f>
          </x14:formula1>
          <xm:sqref>HE65488 WTQ983014:WTQ983016 WJU983014:WJU983016 VZY983014:VZY983016 VQC983014:VQC983016 VGG983014:VGG983016 UWK983014:UWK983016 UMO983014:UMO983016 UCS983014:UCS983016 TSW983014:TSW983016 TJA983014:TJA983016 SZE983014:SZE983016 SPI983014:SPI983016 SFM983014:SFM983016 RVQ983014:RVQ983016 RLU983014:RLU983016 RBY983014:RBY983016 QSC983014:QSC983016 QIG983014:QIG983016 PYK983014:PYK983016 POO983014:POO983016 PES983014:PES983016 OUW983014:OUW983016 OLA983014:OLA983016 OBE983014:OBE983016 NRI983014:NRI983016 NHM983014:NHM983016 MXQ983014:MXQ983016 MNU983014:MNU983016 MDY983014:MDY983016 LUC983014:LUC983016 LKG983014:LKG983016 LAK983014:LAK983016 KQO983014:KQO983016 KGS983014:KGS983016 JWW983014:JWW983016 JNA983014:JNA983016 JDE983014:JDE983016 ITI983014:ITI983016 IJM983014:IJM983016 HZQ983014:HZQ983016 HPU983014:HPU983016 HFY983014:HFY983016 GWC983014:GWC983016 GMG983014:GMG983016 GCK983014:GCK983016 FSO983014:FSO983016 FIS983014:FIS983016 EYW983014:EYW983016 EPA983014:EPA983016 EFE983014:EFE983016 DVI983014:DVI983016 DLM983014:DLM983016 DBQ983014:DBQ983016 CRU983014:CRU983016 CHY983014:CHY983016 BYC983014:BYC983016 BOG983014:BOG983016 BEK983014:BEK983016 AUO983014:AUO983016 AKS983014:AKS983016 AAW983014:AAW983016 RA983014:RA983016 HE983014:HE983016 WTQ917478:WTQ917480 WJU917478:WJU917480 VZY917478:VZY917480 VQC917478:VQC917480 VGG917478:VGG917480 UWK917478:UWK917480 UMO917478:UMO917480 UCS917478:UCS917480 TSW917478:TSW917480 TJA917478:TJA917480 SZE917478:SZE917480 SPI917478:SPI917480 SFM917478:SFM917480 RVQ917478:RVQ917480 RLU917478:RLU917480 RBY917478:RBY917480 QSC917478:QSC917480 QIG917478:QIG917480 PYK917478:PYK917480 POO917478:POO917480 PES917478:PES917480 OUW917478:OUW917480 OLA917478:OLA917480 OBE917478:OBE917480 NRI917478:NRI917480 NHM917478:NHM917480 MXQ917478:MXQ917480 MNU917478:MNU917480 MDY917478:MDY917480 LUC917478:LUC917480 LKG917478:LKG917480 LAK917478:LAK917480 KQO917478:KQO917480 KGS917478:KGS917480 JWW917478:JWW917480 JNA917478:JNA917480 JDE917478:JDE917480 ITI917478:ITI917480 IJM917478:IJM917480 HZQ917478:HZQ917480 HPU917478:HPU917480 HFY917478:HFY917480 GWC917478:GWC917480 GMG917478:GMG917480 GCK917478:GCK917480 FSO917478:FSO917480 FIS917478:FIS917480 EYW917478:EYW917480 EPA917478:EPA917480 EFE917478:EFE917480 DVI917478:DVI917480 DLM917478:DLM917480 DBQ917478:DBQ917480 CRU917478:CRU917480 CHY917478:CHY917480 BYC917478:BYC917480 BOG917478:BOG917480 BEK917478:BEK917480 AUO917478:AUO917480 AKS917478:AKS917480 AAW917478:AAW917480 RA917478:RA917480 HE917478:HE917480 WTQ851942:WTQ851944 WJU851942:WJU851944 VZY851942:VZY851944 VQC851942:VQC851944 VGG851942:VGG851944 UWK851942:UWK851944 UMO851942:UMO851944 UCS851942:UCS851944 TSW851942:TSW851944 TJA851942:TJA851944 SZE851942:SZE851944 SPI851942:SPI851944 SFM851942:SFM851944 RVQ851942:RVQ851944 RLU851942:RLU851944 RBY851942:RBY851944 QSC851942:QSC851944 QIG851942:QIG851944 PYK851942:PYK851944 POO851942:POO851944 PES851942:PES851944 OUW851942:OUW851944 OLA851942:OLA851944 OBE851942:OBE851944 NRI851942:NRI851944 NHM851942:NHM851944 MXQ851942:MXQ851944 MNU851942:MNU851944 MDY851942:MDY851944 LUC851942:LUC851944 LKG851942:LKG851944 LAK851942:LAK851944 KQO851942:KQO851944 KGS851942:KGS851944 JWW851942:JWW851944 JNA851942:JNA851944 JDE851942:JDE851944 ITI851942:ITI851944 IJM851942:IJM851944 HZQ851942:HZQ851944 HPU851942:HPU851944 HFY851942:HFY851944 GWC851942:GWC851944 GMG851942:GMG851944 GCK851942:GCK851944 FSO851942:FSO851944 FIS851942:FIS851944 EYW851942:EYW851944 EPA851942:EPA851944 EFE851942:EFE851944 DVI851942:DVI851944 DLM851942:DLM851944 DBQ851942:DBQ851944 CRU851942:CRU851944 CHY851942:CHY851944 BYC851942:BYC851944 BOG851942:BOG851944 BEK851942:BEK851944 AUO851942:AUO851944 AKS851942:AKS851944 AAW851942:AAW851944 RA851942:RA851944 HE851942:HE851944 WTQ786406:WTQ786408 WJU786406:WJU786408 VZY786406:VZY786408 VQC786406:VQC786408 VGG786406:VGG786408 UWK786406:UWK786408 UMO786406:UMO786408 UCS786406:UCS786408 TSW786406:TSW786408 TJA786406:TJA786408 SZE786406:SZE786408 SPI786406:SPI786408 SFM786406:SFM786408 RVQ786406:RVQ786408 RLU786406:RLU786408 RBY786406:RBY786408 QSC786406:QSC786408 QIG786406:QIG786408 PYK786406:PYK786408 POO786406:POO786408 PES786406:PES786408 OUW786406:OUW786408 OLA786406:OLA786408 OBE786406:OBE786408 NRI786406:NRI786408 NHM786406:NHM786408 MXQ786406:MXQ786408 MNU786406:MNU786408 MDY786406:MDY786408 LUC786406:LUC786408 LKG786406:LKG786408 LAK786406:LAK786408 KQO786406:KQO786408 KGS786406:KGS786408 JWW786406:JWW786408 JNA786406:JNA786408 JDE786406:JDE786408 ITI786406:ITI786408 IJM786406:IJM786408 HZQ786406:HZQ786408 HPU786406:HPU786408 HFY786406:HFY786408 GWC786406:GWC786408 GMG786406:GMG786408 GCK786406:GCK786408 FSO786406:FSO786408 FIS786406:FIS786408 EYW786406:EYW786408 EPA786406:EPA786408 EFE786406:EFE786408 DVI786406:DVI786408 DLM786406:DLM786408 DBQ786406:DBQ786408 CRU786406:CRU786408 CHY786406:CHY786408 BYC786406:BYC786408 BOG786406:BOG786408 BEK786406:BEK786408 AUO786406:AUO786408 AKS786406:AKS786408 AAW786406:AAW786408 RA786406:RA786408 HE786406:HE786408 WTQ720870:WTQ720872 WJU720870:WJU720872 VZY720870:VZY720872 VQC720870:VQC720872 VGG720870:VGG720872 UWK720870:UWK720872 UMO720870:UMO720872 UCS720870:UCS720872 TSW720870:TSW720872 TJA720870:TJA720872 SZE720870:SZE720872 SPI720870:SPI720872 SFM720870:SFM720872 RVQ720870:RVQ720872 RLU720870:RLU720872 RBY720870:RBY720872 QSC720870:QSC720872 QIG720870:QIG720872 PYK720870:PYK720872 POO720870:POO720872 PES720870:PES720872 OUW720870:OUW720872 OLA720870:OLA720872 OBE720870:OBE720872 NRI720870:NRI720872 NHM720870:NHM720872 MXQ720870:MXQ720872 MNU720870:MNU720872 MDY720870:MDY720872 LUC720870:LUC720872 LKG720870:LKG720872 LAK720870:LAK720872 KQO720870:KQO720872 KGS720870:KGS720872 JWW720870:JWW720872 JNA720870:JNA720872 JDE720870:JDE720872 ITI720870:ITI720872 IJM720870:IJM720872 HZQ720870:HZQ720872 HPU720870:HPU720872 HFY720870:HFY720872 GWC720870:GWC720872 GMG720870:GMG720872 GCK720870:GCK720872 FSO720870:FSO720872 FIS720870:FIS720872 EYW720870:EYW720872 EPA720870:EPA720872 EFE720870:EFE720872 DVI720870:DVI720872 DLM720870:DLM720872 DBQ720870:DBQ720872 CRU720870:CRU720872 CHY720870:CHY720872 BYC720870:BYC720872 BOG720870:BOG720872 BEK720870:BEK720872 AUO720870:AUO720872 AKS720870:AKS720872 AAW720870:AAW720872 RA720870:RA720872 HE720870:HE720872 WTQ655334:WTQ655336 WJU655334:WJU655336 VZY655334:VZY655336 VQC655334:VQC655336 VGG655334:VGG655336 UWK655334:UWK655336 UMO655334:UMO655336 UCS655334:UCS655336 TSW655334:TSW655336 TJA655334:TJA655336 SZE655334:SZE655336 SPI655334:SPI655336 SFM655334:SFM655336 RVQ655334:RVQ655336 RLU655334:RLU655336 RBY655334:RBY655336 QSC655334:QSC655336 QIG655334:QIG655336 PYK655334:PYK655336 POO655334:POO655336 PES655334:PES655336 OUW655334:OUW655336 OLA655334:OLA655336 OBE655334:OBE655336 NRI655334:NRI655336 NHM655334:NHM655336 MXQ655334:MXQ655336 MNU655334:MNU655336 MDY655334:MDY655336 LUC655334:LUC655336 LKG655334:LKG655336 LAK655334:LAK655336 KQO655334:KQO655336 KGS655334:KGS655336 JWW655334:JWW655336 JNA655334:JNA655336 JDE655334:JDE655336 ITI655334:ITI655336 IJM655334:IJM655336 HZQ655334:HZQ655336 HPU655334:HPU655336 HFY655334:HFY655336 GWC655334:GWC655336 GMG655334:GMG655336 GCK655334:GCK655336 FSO655334:FSO655336 FIS655334:FIS655336 EYW655334:EYW655336 EPA655334:EPA655336 EFE655334:EFE655336 DVI655334:DVI655336 DLM655334:DLM655336 DBQ655334:DBQ655336 CRU655334:CRU655336 CHY655334:CHY655336 BYC655334:BYC655336 BOG655334:BOG655336 BEK655334:BEK655336 AUO655334:AUO655336 AKS655334:AKS655336 AAW655334:AAW655336 RA655334:RA655336 HE655334:HE655336 WTQ589798:WTQ589800 WJU589798:WJU589800 VZY589798:VZY589800 VQC589798:VQC589800 VGG589798:VGG589800 UWK589798:UWK589800 UMO589798:UMO589800 UCS589798:UCS589800 TSW589798:TSW589800 TJA589798:TJA589800 SZE589798:SZE589800 SPI589798:SPI589800 SFM589798:SFM589800 RVQ589798:RVQ589800 RLU589798:RLU589800 RBY589798:RBY589800 QSC589798:QSC589800 QIG589798:QIG589800 PYK589798:PYK589800 POO589798:POO589800 PES589798:PES589800 OUW589798:OUW589800 OLA589798:OLA589800 OBE589798:OBE589800 NRI589798:NRI589800 NHM589798:NHM589800 MXQ589798:MXQ589800 MNU589798:MNU589800 MDY589798:MDY589800 LUC589798:LUC589800 LKG589798:LKG589800 LAK589798:LAK589800 KQO589798:KQO589800 KGS589798:KGS589800 JWW589798:JWW589800 JNA589798:JNA589800 JDE589798:JDE589800 ITI589798:ITI589800 IJM589798:IJM589800 HZQ589798:HZQ589800 HPU589798:HPU589800 HFY589798:HFY589800 GWC589798:GWC589800 GMG589798:GMG589800 GCK589798:GCK589800 FSO589798:FSO589800 FIS589798:FIS589800 EYW589798:EYW589800 EPA589798:EPA589800 EFE589798:EFE589800 DVI589798:DVI589800 DLM589798:DLM589800 DBQ589798:DBQ589800 CRU589798:CRU589800 CHY589798:CHY589800 BYC589798:BYC589800 BOG589798:BOG589800 BEK589798:BEK589800 AUO589798:AUO589800 AKS589798:AKS589800 AAW589798:AAW589800 RA589798:RA589800 HE589798:HE589800 WTQ524262:WTQ524264 WJU524262:WJU524264 VZY524262:VZY524264 VQC524262:VQC524264 VGG524262:VGG524264 UWK524262:UWK524264 UMO524262:UMO524264 UCS524262:UCS524264 TSW524262:TSW524264 TJA524262:TJA524264 SZE524262:SZE524264 SPI524262:SPI524264 SFM524262:SFM524264 RVQ524262:RVQ524264 RLU524262:RLU524264 RBY524262:RBY524264 QSC524262:QSC524264 QIG524262:QIG524264 PYK524262:PYK524264 POO524262:POO524264 PES524262:PES524264 OUW524262:OUW524264 OLA524262:OLA524264 OBE524262:OBE524264 NRI524262:NRI524264 NHM524262:NHM524264 MXQ524262:MXQ524264 MNU524262:MNU524264 MDY524262:MDY524264 LUC524262:LUC524264 LKG524262:LKG524264 LAK524262:LAK524264 KQO524262:KQO524264 KGS524262:KGS524264 JWW524262:JWW524264 JNA524262:JNA524264 JDE524262:JDE524264 ITI524262:ITI524264 IJM524262:IJM524264 HZQ524262:HZQ524264 HPU524262:HPU524264 HFY524262:HFY524264 GWC524262:GWC524264 GMG524262:GMG524264 GCK524262:GCK524264 FSO524262:FSO524264 FIS524262:FIS524264 EYW524262:EYW524264 EPA524262:EPA524264 EFE524262:EFE524264 DVI524262:DVI524264 DLM524262:DLM524264 DBQ524262:DBQ524264 CRU524262:CRU524264 CHY524262:CHY524264 BYC524262:BYC524264 BOG524262:BOG524264 BEK524262:BEK524264 AUO524262:AUO524264 AKS524262:AKS524264 AAW524262:AAW524264 RA524262:RA524264 HE524262:HE524264 WTQ458726:WTQ458728 WJU458726:WJU458728 VZY458726:VZY458728 VQC458726:VQC458728 VGG458726:VGG458728 UWK458726:UWK458728 UMO458726:UMO458728 UCS458726:UCS458728 TSW458726:TSW458728 TJA458726:TJA458728 SZE458726:SZE458728 SPI458726:SPI458728 SFM458726:SFM458728 RVQ458726:RVQ458728 RLU458726:RLU458728 RBY458726:RBY458728 QSC458726:QSC458728 QIG458726:QIG458728 PYK458726:PYK458728 POO458726:POO458728 PES458726:PES458728 OUW458726:OUW458728 OLA458726:OLA458728 OBE458726:OBE458728 NRI458726:NRI458728 NHM458726:NHM458728 MXQ458726:MXQ458728 MNU458726:MNU458728 MDY458726:MDY458728 LUC458726:LUC458728 LKG458726:LKG458728 LAK458726:LAK458728 KQO458726:KQO458728 KGS458726:KGS458728 JWW458726:JWW458728 JNA458726:JNA458728 JDE458726:JDE458728 ITI458726:ITI458728 IJM458726:IJM458728 HZQ458726:HZQ458728 HPU458726:HPU458728 HFY458726:HFY458728 GWC458726:GWC458728 GMG458726:GMG458728 GCK458726:GCK458728 FSO458726:FSO458728 FIS458726:FIS458728 EYW458726:EYW458728 EPA458726:EPA458728 EFE458726:EFE458728 DVI458726:DVI458728 DLM458726:DLM458728 DBQ458726:DBQ458728 CRU458726:CRU458728 CHY458726:CHY458728 BYC458726:BYC458728 BOG458726:BOG458728 BEK458726:BEK458728 AUO458726:AUO458728 AKS458726:AKS458728 AAW458726:AAW458728 RA458726:RA458728 HE458726:HE458728 WTQ393190:WTQ393192 WJU393190:WJU393192 VZY393190:VZY393192 VQC393190:VQC393192 VGG393190:VGG393192 UWK393190:UWK393192 UMO393190:UMO393192 UCS393190:UCS393192 TSW393190:TSW393192 TJA393190:TJA393192 SZE393190:SZE393192 SPI393190:SPI393192 SFM393190:SFM393192 RVQ393190:RVQ393192 RLU393190:RLU393192 RBY393190:RBY393192 QSC393190:QSC393192 QIG393190:QIG393192 PYK393190:PYK393192 POO393190:POO393192 PES393190:PES393192 OUW393190:OUW393192 OLA393190:OLA393192 OBE393190:OBE393192 NRI393190:NRI393192 NHM393190:NHM393192 MXQ393190:MXQ393192 MNU393190:MNU393192 MDY393190:MDY393192 LUC393190:LUC393192 LKG393190:LKG393192 LAK393190:LAK393192 KQO393190:KQO393192 KGS393190:KGS393192 JWW393190:JWW393192 JNA393190:JNA393192 JDE393190:JDE393192 ITI393190:ITI393192 IJM393190:IJM393192 HZQ393190:HZQ393192 HPU393190:HPU393192 HFY393190:HFY393192 GWC393190:GWC393192 GMG393190:GMG393192 GCK393190:GCK393192 FSO393190:FSO393192 FIS393190:FIS393192 EYW393190:EYW393192 EPA393190:EPA393192 EFE393190:EFE393192 DVI393190:DVI393192 DLM393190:DLM393192 DBQ393190:DBQ393192 CRU393190:CRU393192 CHY393190:CHY393192 BYC393190:BYC393192 BOG393190:BOG393192 BEK393190:BEK393192 AUO393190:AUO393192 AKS393190:AKS393192 AAW393190:AAW393192 RA393190:RA393192 HE393190:HE393192 WTQ327654:WTQ327656 WJU327654:WJU327656 VZY327654:VZY327656 VQC327654:VQC327656 VGG327654:VGG327656 UWK327654:UWK327656 UMO327654:UMO327656 UCS327654:UCS327656 TSW327654:TSW327656 TJA327654:TJA327656 SZE327654:SZE327656 SPI327654:SPI327656 SFM327654:SFM327656 RVQ327654:RVQ327656 RLU327654:RLU327656 RBY327654:RBY327656 QSC327654:QSC327656 QIG327654:QIG327656 PYK327654:PYK327656 POO327654:POO327656 PES327654:PES327656 OUW327654:OUW327656 OLA327654:OLA327656 OBE327654:OBE327656 NRI327654:NRI327656 NHM327654:NHM327656 MXQ327654:MXQ327656 MNU327654:MNU327656 MDY327654:MDY327656 LUC327654:LUC327656 LKG327654:LKG327656 LAK327654:LAK327656 KQO327654:KQO327656 KGS327654:KGS327656 JWW327654:JWW327656 JNA327654:JNA327656 JDE327654:JDE327656 ITI327654:ITI327656 IJM327654:IJM327656 HZQ327654:HZQ327656 HPU327654:HPU327656 HFY327654:HFY327656 GWC327654:GWC327656 GMG327654:GMG327656 GCK327654:GCK327656 FSO327654:FSO327656 FIS327654:FIS327656 EYW327654:EYW327656 EPA327654:EPA327656 EFE327654:EFE327656 DVI327654:DVI327656 DLM327654:DLM327656 DBQ327654:DBQ327656 CRU327654:CRU327656 CHY327654:CHY327656 BYC327654:BYC327656 BOG327654:BOG327656 BEK327654:BEK327656 AUO327654:AUO327656 AKS327654:AKS327656 AAW327654:AAW327656 RA327654:RA327656 HE327654:HE327656 WTQ262118:WTQ262120 WJU262118:WJU262120 VZY262118:VZY262120 VQC262118:VQC262120 VGG262118:VGG262120 UWK262118:UWK262120 UMO262118:UMO262120 UCS262118:UCS262120 TSW262118:TSW262120 TJA262118:TJA262120 SZE262118:SZE262120 SPI262118:SPI262120 SFM262118:SFM262120 RVQ262118:RVQ262120 RLU262118:RLU262120 RBY262118:RBY262120 QSC262118:QSC262120 QIG262118:QIG262120 PYK262118:PYK262120 POO262118:POO262120 PES262118:PES262120 OUW262118:OUW262120 OLA262118:OLA262120 OBE262118:OBE262120 NRI262118:NRI262120 NHM262118:NHM262120 MXQ262118:MXQ262120 MNU262118:MNU262120 MDY262118:MDY262120 LUC262118:LUC262120 LKG262118:LKG262120 LAK262118:LAK262120 KQO262118:KQO262120 KGS262118:KGS262120 JWW262118:JWW262120 JNA262118:JNA262120 JDE262118:JDE262120 ITI262118:ITI262120 IJM262118:IJM262120 HZQ262118:HZQ262120 HPU262118:HPU262120 HFY262118:HFY262120 GWC262118:GWC262120 GMG262118:GMG262120 GCK262118:GCK262120 FSO262118:FSO262120 FIS262118:FIS262120 EYW262118:EYW262120 EPA262118:EPA262120 EFE262118:EFE262120 DVI262118:DVI262120 DLM262118:DLM262120 DBQ262118:DBQ262120 CRU262118:CRU262120 CHY262118:CHY262120 BYC262118:BYC262120 BOG262118:BOG262120 BEK262118:BEK262120 AUO262118:AUO262120 AKS262118:AKS262120 AAW262118:AAW262120 RA262118:RA262120 HE262118:HE262120 WTQ196582:WTQ196584 WJU196582:WJU196584 VZY196582:VZY196584 VQC196582:VQC196584 VGG196582:VGG196584 UWK196582:UWK196584 UMO196582:UMO196584 UCS196582:UCS196584 TSW196582:TSW196584 TJA196582:TJA196584 SZE196582:SZE196584 SPI196582:SPI196584 SFM196582:SFM196584 RVQ196582:RVQ196584 RLU196582:RLU196584 RBY196582:RBY196584 QSC196582:QSC196584 QIG196582:QIG196584 PYK196582:PYK196584 POO196582:POO196584 PES196582:PES196584 OUW196582:OUW196584 OLA196582:OLA196584 OBE196582:OBE196584 NRI196582:NRI196584 NHM196582:NHM196584 MXQ196582:MXQ196584 MNU196582:MNU196584 MDY196582:MDY196584 LUC196582:LUC196584 LKG196582:LKG196584 LAK196582:LAK196584 KQO196582:KQO196584 KGS196582:KGS196584 JWW196582:JWW196584 JNA196582:JNA196584 JDE196582:JDE196584 ITI196582:ITI196584 IJM196582:IJM196584 HZQ196582:HZQ196584 HPU196582:HPU196584 HFY196582:HFY196584 GWC196582:GWC196584 GMG196582:GMG196584 GCK196582:GCK196584 FSO196582:FSO196584 FIS196582:FIS196584 EYW196582:EYW196584 EPA196582:EPA196584 EFE196582:EFE196584 DVI196582:DVI196584 DLM196582:DLM196584 DBQ196582:DBQ196584 CRU196582:CRU196584 CHY196582:CHY196584 BYC196582:BYC196584 BOG196582:BOG196584 BEK196582:BEK196584 AUO196582:AUO196584 AKS196582:AKS196584 AAW196582:AAW196584 RA196582:RA196584 HE196582:HE196584 WTQ131046:WTQ131048 WJU131046:WJU131048 VZY131046:VZY131048 VQC131046:VQC131048 VGG131046:VGG131048 UWK131046:UWK131048 UMO131046:UMO131048 UCS131046:UCS131048 TSW131046:TSW131048 TJA131046:TJA131048 SZE131046:SZE131048 SPI131046:SPI131048 SFM131046:SFM131048 RVQ131046:RVQ131048 RLU131046:RLU131048 RBY131046:RBY131048 QSC131046:QSC131048 QIG131046:QIG131048 PYK131046:PYK131048 POO131046:POO131048 PES131046:PES131048 OUW131046:OUW131048 OLA131046:OLA131048 OBE131046:OBE131048 NRI131046:NRI131048 NHM131046:NHM131048 MXQ131046:MXQ131048 MNU131046:MNU131048 MDY131046:MDY131048 LUC131046:LUC131048 LKG131046:LKG131048 LAK131046:LAK131048 KQO131046:KQO131048 KGS131046:KGS131048 JWW131046:JWW131048 JNA131046:JNA131048 JDE131046:JDE131048 ITI131046:ITI131048 IJM131046:IJM131048 HZQ131046:HZQ131048 HPU131046:HPU131048 HFY131046:HFY131048 GWC131046:GWC131048 GMG131046:GMG131048 GCK131046:GCK131048 FSO131046:FSO131048 FIS131046:FIS131048 EYW131046:EYW131048 EPA131046:EPA131048 EFE131046:EFE131048 DVI131046:DVI131048 DLM131046:DLM131048 DBQ131046:DBQ131048 CRU131046:CRU131048 CHY131046:CHY131048 BYC131046:BYC131048 BOG131046:BOG131048 BEK131046:BEK131048 AUO131046:AUO131048 AKS131046:AKS131048 AAW131046:AAW131048 RA131046:RA131048 HE131046:HE131048 WTQ65510:WTQ65512 WJU65510:WJU65512 VZY65510:VZY65512 VQC65510:VQC65512 VGG65510:VGG65512 UWK65510:UWK65512 UMO65510:UMO65512 UCS65510:UCS65512 TSW65510:TSW65512 TJA65510:TJA65512 SZE65510:SZE65512 SPI65510:SPI65512 SFM65510:SFM65512 RVQ65510:RVQ65512 RLU65510:RLU65512 RBY65510:RBY65512 QSC65510:QSC65512 QIG65510:QIG65512 PYK65510:PYK65512 POO65510:POO65512 PES65510:PES65512 OUW65510:OUW65512 OLA65510:OLA65512 OBE65510:OBE65512 NRI65510:NRI65512 NHM65510:NHM65512 MXQ65510:MXQ65512 MNU65510:MNU65512 MDY65510:MDY65512 LUC65510:LUC65512 LKG65510:LKG65512 LAK65510:LAK65512 KQO65510:KQO65512 KGS65510:KGS65512 JWW65510:JWW65512 JNA65510:JNA65512 JDE65510:JDE65512 ITI65510:ITI65512 IJM65510:IJM65512 HZQ65510:HZQ65512 HPU65510:HPU65512 HFY65510:HFY65512 GWC65510:GWC65512 GMG65510:GMG65512 GCK65510:GCK65512 FSO65510:FSO65512 FIS65510:FIS65512 EYW65510:EYW65512 EPA65510:EPA65512 EFE65510:EFE65512 DVI65510:DVI65512 DLM65510:DLM65512 DBQ65510:DBQ65512 CRU65510:CRU65512 CHY65510:CHY65512 BYC65510:BYC65512 BOG65510:BOG65512 BEK65510:BEK65512 AUO65510:AUO65512 AKS65510:AKS65512 AAW65510:AAW65512 RA65510:RA65512 HE65510:HE65512 WTQ983004 WJU983004 VZY983004 VQC983004 VGG983004 UWK983004 UMO983004 UCS983004 TSW983004 TJA983004 SZE983004 SPI983004 SFM983004 RVQ983004 RLU983004 RBY983004 QSC983004 QIG983004 PYK983004 POO983004 PES983004 OUW983004 OLA983004 OBE983004 NRI983004 NHM983004 MXQ983004 MNU983004 MDY983004 LUC983004 LKG983004 LAK983004 KQO983004 KGS983004 JWW983004 JNA983004 JDE983004 ITI983004 IJM983004 HZQ983004 HPU983004 HFY983004 GWC983004 GMG983004 GCK983004 FSO983004 FIS983004 EYW983004 EPA983004 EFE983004 DVI983004 DLM983004 DBQ983004 CRU983004 CHY983004 BYC983004 BOG983004 BEK983004 AUO983004 AKS983004 AAW983004 RA983004 HE983004 WTQ917468 WJU917468 VZY917468 VQC917468 VGG917468 UWK917468 UMO917468 UCS917468 TSW917468 TJA917468 SZE917468 SPI917468 SFM917468 RVQ917468 RLU917468 RBY917468 QSC917468 QIG917468 PYK917468 POO917468 PES917468 OUW917468 OLA917468 OBE917468 NRI917468 NHM917468 MXQ917468 MNU917468 MDY917468 LUC917468 LKG917468 LAK917468 KQO917468 KGS917468 JWW917468 JNA917468 JDE917468 ITI917468 IJM917468 HZQ917468 HPU917468 HFY917468 GWC917468 GMG917468 GCK917468 FSO917468 FIS917468 EYW917468 EPA917468 EFE917468 DVI917468 DLM917468 DBQ917468 CRU917468 CHY917468 BYC917468 BOG917468 BEK917468 AUO917468 AKS917468 AAW917468 RA917468 HE917468 WTQ851932 WJU851932 VZY851932 VQC851932 VGG851932 UWK851932 UMO851932 UCS851932 TSW851932 TJA851932 SZE851932 SPI851932 SFM851932 RVQ851932 RLU851932 RBY851932 QSC851932 QIG851932 PYK851932 POO851932 PES851932 OUW851932 OLA851932 OBE851932 NRI851932 NHM851932 MXQ851932 MNU851932 MDY851932 LUC851932 LKG851932 LAK851932 KQO851932 KGS851932 JWW851932 JNA851932 JDE851932 ITI851932 IJM851932 HZQ851932 HPU851932 HFY851932 GWC851932 GMG851932 GCK851932 FSO851932 FIS851932 EYW851932 EPA851932 EFE851932 DVI851932 DLM851932 DBQ851932 CRU851932 CHY851932 BYC851932 BOG851932 BEK851932 AUO851932 AKS851932 AAW851932 RA851932 HE851932 WTQ786396 WJU786396 VZY786396 VQC786396 VGG786396 UWK786396 UMO786396 UCS786396 TSW786396 TJA786396 SZE786396 SPI786396 SFM786396 RVQ786396 RLU786396 RBY786396 QSC786396 QIG786396 PYK786396 POO786396 PES786396 OUW786396 OLA786396 OBE786396 NRI786396 NHM786396 MXQ786396 MNU786396 MDY786396 LUC786396 LKG786396 LAK786396 KQO786396 KGS786396 JWW786396 JNA786396 JDE786396 ITI786396 IJM786396 HZQ786396 HPU786396 HFY786396 GWC786396 GMG786396 GCK786396 FSO786396 FIS786396 EYW786396 EPA786396 EFE786396 DVI786396 DLM786396 DBQ786396 CRU786396 CHY786396 BYC786396 BOG786396 BEK786396 AUO786396 AKS786396 AAW786396 RA786396 HE786396 WTQ720860 WJU720860 VZY720860 VQC720860 VGG720860 UWK720860 UMO720860 UCS720860 TSW720860 TJA720860 SZE720860 SPI720860 SFM720860 RVQ720860 RLU720860 RBY720860 QSC720860 QIG720860 PYK720860 POO720860 PES720860 OUW720860 OLA720860 OBE720860 NRI720860 NHM720860 MXQ720860 MNU720860 MDY720860 LUC720860 LKG720860 LAK720860 KQO720860 KGS720860 JWW720860 JNA720860 JDE720860 ITI720860 IJM720860 HZQ720860 HPU720860 HFY720860 GWC720860 GMG720860 GCK720860 FSO720860 FIS720860 EYW720860 EPA720860 EFE720860 DVI720860 DLM720860 DBQ720860 CRU720860 CHY720860 BYC720860 BOG720860 BEK720860 AUO720860 AKS720860 AAW720860 RA720860 HE720860 WTQ655324 WJU655324 VZY655324 VQC655324 VGG655324 UWK655324 UMO655324 UCS655324 TSW655324 TJA655324 SZE655324 SPI655324 SFM655324 RVQ655324 RLU655324 RBY655324 QSC655324 QIG655324 PYK655324 POO655324 PES655324 OUW655324 OLA655324 OBE655324 NRI655324 NHM655324 MXQ655324 MNU655324 MDY655324 LUC655324 LKG655324 LAK655324 KQO655324 KGS655324 JWW655324 JNA655324 JDE655324 ITI655324 IJM655324 HZQ655324 HPU655324 HFY655324 GWC655324 GMG655324 GCK655324 FSO655324 FIS655324 EYW655324 EPA655324 EFE655324 DVI655324 DLM655324 DBQ655324 CRU655324 CHY655324 BYC655324 BOG655324 BEK655324 AUO655324 AKS655324 AAW655324 RA655324 HE655324 WTQ589788 WJU589788 VZY589788 VQC589788 VGG589788 UWK589788 UMO589788 UCS589788 TSW589788 TJA589788 SZE589788 SPI589788 SFM589788 RVQ589788 RLU589788 RBY589788 QSC589788 QIG589788 PYK589788 POO589788 PES589788 OUW589788 OLA589788 OBE589788 NRI589788 NHM589788 MXQ589788 MNU589788 MDY589788 LUC589788 LKG589788 LAK589788 KQO589788 KGS589788 JWW589788 JNA589788 JDE589788 ITI589788 IJM589788 HZQ589788 HPU589788 HFY589788 GWC589788 GMG589788 GCK589788 FSO589788 FIS589788 EYW589788 EPA589788 EFE589788 DVI589788 DLM589788 DBQ589788 CRU589788 CHY589788 BYC589788 BOG589788 BEK589788 AUO589788 AKS589788 AAW589788 RA589788 HE589788 WTQ524252 WJU524252 VZY524252 VQC524252 VGG524252 UWK524252 UMO524252 UCS524252 TSW524252 TJA524252 SZE524252 SPI524252 SFM524252 RVQ524252 RLU524252 RBY524252 QSC524252 QIG524252 PYK524252 POO524252 PES524252 OUW524252 OLA524252 OBE524252 NRI524252 NHM524252 MXQ524252 MNU524252 MDY524252 LUC524252 LKG524252 LAK524252 KQO524252 KGS524252 JWW524252 JNA524252 JDE524252 ITI524252 IJM524252 HZQ524252 HPU524252 HFY524252 GWC524252 GMG524252 GCK524252 FSO524252 FIS524252 EYW524252 EPA524252 EFE524252 DVI524252 DLM524252 DBQ524252 CRU524252 CHY524252 BYC524252 BOG524252 BEK524252 AUO524252 AKS524252 AAW524252 RA524252 HE524252 WTQ458716 WJU458716 VZY458716 VQC458716 VGG458716 UWK458716 UMO458716 UCS458716 TSW458716 TJA458716 SZE458716 SPI458716 SFM458716 RVQ458716 RLU458716 RBY458716 QSC458716 QIG458716 PYK458716 POO458716 PES458716 OUW458716 OLA458716 OBE458716 NRI458716 NHM458716 MXQ458716 MNU458716 MDY458716 LUC458716 LKG458716 LAK458716 KQO458716 KGS458716 JWW458716 JNA458716 JDE458716 ITI458716 IJM458716 HZQ458716 HPU458716 HFY458716 GWC458716 GMG458716 GCK458716 FSO458716 FIS458716 EYW458716 EPA458716 EFE458716 DVI458716 DLM458716 DBQ458716 CRU458716 CHY458716 BYC458716 BOG458716 BEK458716 AUO458716 AKS458716 AAW458716 RA458716 HE458716 WTQ393180 WJU393180 VZY393180 VQC393180 VGG393180 UWK393180 UMO393180 UCS393180 TSW393180 TJA393180 SZE393180 SPI393180 SFM393180 RVQ393180 RLU393180 RBY393180 QSC393180 QIG393180 PYK393180 POO393180 PES393180 OUW393180 OLA393180 OBE393180 NRI393180 NHM393180 MXQ393180 MNU393180 MDY393180 LUC393180 LKG393180 LAK393180 KQO393180 KGS393180 JWW393180 JNA393180 JDE393180 ITI393180 IJM393180 HZQ393180 HPU393180 HFY393180 GWC393180 GMG393180 GCK393180 FSO393180 FIS393180 EYW393180 EPA393180 EFE393180 DVI393180 DLM393180 DBQ393180 CRU393180 CHY393180 BYC393180 BOG393180 BEK393180 AUO393180 AKS393180 AAW393180 RA393180 HE393180 WTQ327644 WJU327644 VZY327644 VQC327644 VGG327644 UWK327644 UMO327644 UCS327644 TSW327644 TJA327644 SZE327644 SPI327644 SFM327644 RVQ327644 RLU327644 RBY327644 QSC327644 QIG327644 PYK327644 POO327644 PES327644 OUW327644 OLA327644 OBE327644 NRI327644 NHM327644 MXQ327644 MNU327644 MDY327644 LUC327644 LKG327644 LAK327644 KQO327644 KGS327644 JWW327644 JNA327644 JDE327644 ITI327644 IJM327644 HZQ327644 HPU327644 HFY327644 GWC327644 GMG327644 GCK327644 FSO327644 FIS327644 EYW327644 EPA327644 EFE327644 DVI327644 DLM327644 DBQ327644 CRU327644 CHY327644 BYC327644 BOG327644 BEK327644 AUO327644 AKS327644 AAW327644 RA327644 HE327644 WTQ262108 WJU262108 VZY262108 VQC262108 VGG262108 UWK262108 UMO262108 UCS262108 TSW262108 TJA262108 SZE262108 SPI262108 SFM262108 RVQ262108 RLU262108 RBY262108 QSC262108 QIG262108 PYK262108 POO262108 PES262108 OUW262108 OLA262108 OBE262108 NRI262108 NHM262108 MXQ262108 MNU262108 MDY262108 LUC262108 LKG262108 LAK262108 KQO262108 KGS262108 JWW262108 JNA262108 JDE262108 ITI262108 IJM262108 HZQ262108 HPU262108 HFY262108 GWC262108 GMG262108 GCK262108 FSO262108 FIS262108 EYW262108 EPA262108 EFE262108 DVI262108 DLM262108 DBQ262108 CRU262108 CHY262108 BYC262108 BOG262108 BEK262108 AUO262108 AKS262108 AAW262108 RA262108 HE262108 WTQ196572 WJU196572 VZY196572 VQC196572 VGG196572 UWK196572 UMO196572 UCS196572 TSW196572 TJA196572 SZE196572 SPI196572 SFM196572 RVQ196572 RLU196572 RBY196572 QSC196572 QIG196572 PYK196572 POO196572 PES196572 OUW196572 OLA196572 OBE196572 NRI196572 NHM196572 MXQ196572 MNU196572 MDY196572 LUC196572 LKG196572 LAK196572 KQO196572 KGS196572 JWW196572 JNA196572 JDE196572 ITI196572 IJM196572 HZQ196572 HPU196572 HFY196572 GWC196572 GMG196572 GCK196572 FSO196572 FIS196572 EYW196572 EPA196572 EFE196572 DVI196572 DLM196572 DBQ196572 CRU196572 CHY196572 BYC196572 BOG196572 BEK196572 AUO196572 AKS196572 AAW196572 RA196572 HE196572 WTQ131036 WJU131036 VZY131036 VQC131036 VGG131036 UWK131036 UMO131036 UCS131036 TSW131036 TJA131036 SZE131036 SPI131036 SFM131036 RVQ131036 RLU131036 RBY131036 QSC131036 QIG131036 PYK131036 POO131036 PES131036 OUW131036 OLA131036 OBE131036 NRI131036 NHM131036 MXQ131036 MNU131036 MDY131036 LUC131036 LKG131036 LAK131036 KQO131036 KGS131036 JWW131036 JNA131036 JDE131036 ITI131036 IJM131036 HZQ131036 HPU131036 HFY131036 GWC131036 GMG131036 GCK131036 FSO131036 FIS131036 EYW131036 EPA131036 EFE131036 DVI131036 DLM131036 DBQ131036 CRU131036 CHY131036 BYC131036 BOG131036 BEK131036 AUO131036 AKS131036 AAW131036 RA131036 HE131036 WTQ65500 WJU65500 VZY65500 VQC65500 VGG65500 UWK65500 UMO65500 UCS65500 TSW65500 TJA65500 SZE65500 SPI65500 SFM65500 RVQ65500 RLU65500 RBY65500 QSC65500 QIG65500 PYK65500 POO65500 PES65500 OUW65500 OLA65500 OBE65500 NRI65500 NHM65500 MXQ65500 MNU65500 MDY65500 LUC65500 LKG65500 LAK65500 KQO65500 KGS65500 JWW65500 JNA65500 JDE65500 ITI65500 IJM65500 HZQ65500 HPU65500 HFY65500 GWC65500 GMG65500 GCK65500 FSO65500 FIS65500 EYW65500 EPA65500 EFE65500 DVI65500 DLM65500 DBQ65500 CRU65500 CHY65500 BYC65500 BOG65500 BEK65500 AUO65500 AKS65500 AAW65500 RA65500 HE65500 WTQ983006:WTQ983012 WJU983006:WJU983012 VZY983006:VZY983012 VQC983006:VQC983012 VGG983006:VGG983012 UWK983006:UWK983012 UMO983006:UMO983012 UCS983006:UCS983012 TSW983006:TSW983012 TJA983006:TJA983012 SZE983006:SZE983012 SPI983006:SPI983012 SFM983006:SFM983012 RVQ983006:RVQ983012 RLU983006:RLU983012 RBY983006:RBY983012 QSC983006:QSC983012 QIG983006:QIG983012 PYK983006:PYK983012 POO983006:POO983012 PES983006:PES983012 OUW983006:OUW983012 OLA983006:OLA983012 OBE983006:OBE983012 NRI983006:NRI983012 NHM983006:NHM983012 MXQ983006:MXQ983012 MNU983006:MNU983012 MDY983006:MDY983012 LUC983006:LUC983012 LKG983006:LKG983012 LAK983006:LAK983012 KQO983006:KQO983012 KGS983006:KGS983012 JWW983006:JWW983012 JNA983006:JNA983012 JDE983006:JDE983012 ITI983006:ITI983012 IJM983006:IJM983012 HZQ983006:HZQ983012 HPU983006:HPU983012 HFY983006:HFY983012 GWC983006:GWC983012 GMG983006:GMG983012 GCK983006:GCK983012 FSO983006:FSO983012 FIS983006:FIS983012 EYW983006:EYW983012 EPA983006:EPA983012 EFE983006:EFE983012 DVI983006:DVI983012 DLM983006:DLM983012 DBQ983006:DBQ983012 CRU983006:CRU983012 CHY983006:CHY983012 BYC983006:BYC983012 BOG983006:BOG983012 BEK983006:BEK983012 AUO983006:AUO983012 AKS983006:AKS983012 AAW983006:AAW983012 RA983006:RA983012 HE983006:HE983012 WTQ917470:WTQ917476 WJU917470:WJU917476 VZY917470:VZY917476 VQC917470:VQC917476 VGG917470:VGG917476 UWK917470:UWK917476 UMO917470:UMO917476 UCS917470:UCS917476 TSW917470:TSW917476 TJA917470:TJA917476 SZE917470:SZE917476 SPI917470:SPI917476 SFM917470:SFM917476 RVQ917470:RVQ917476 RLU917470:RLU917476 RBY917470:RBY917476 QSC917470:QSC917476 QIG917470:QIG917476 PYK917470:PYK917476 POO917470:POO917476 PES917470:PES917476 OUW917470:OUW917476 OLA917470:OLA917476 OBE917470:OBE917476 NRI917470:NRI917476 NHM917470:NHM917476 MXQ917470:MXQ917476 MNU917470:MNU917476 MDY917470:MDY917476 LUC917470:LUC917476 LKG917470:LKG917476 LAK917470:LAK917476 KQO917470:KQO917476 KGS917470:KGS917476 JWW917470:JWW917476 JNA917470:JNA917476 JDE917470:JDE917476 ITI917470:ITI917476 IJM917470:IJM917476 HZQ917470:HZQ917476 HPU917470:HPU917476 HFY917470:HFY917476 GWC917470:GWC917476 GMG917470:GMG917476 GCK917470:GCK917476 FSO917470:FSO917476 FIS917470:FIS917476 EYW917470:EYW917476 EPA917470:EPA917476 EFE917470:EFE917476 DVI917470:DVI917476 DLM917470:DLM917476 DBQ917470:DBQ917476 CRU917470:CRU917476 CHY917470:CHY917476 BYC917470:BYC917476 BOG917470:BOG917476 BEK917470:BEK917476 AUO917470:AUO917476 AKS917470:AKS917476 AAW917470:AAW917476 RA917470:RA917476 HE917470:HE917476 WTQ851934:WTQ851940 WJU851934:WJU851940 VZY851934:VZY851940 VQC851934:VQC851940 VGG851934:VGG851940 UWK851934:UWK851940 UMO851934:UMO851940 UCS851934:UCS851940 TSW851934:TSW851940 TJA851934:TJA851940 SZE851934:SZE851940 SPI851934:SPI851940 SFM851934:SFM851940 RVQ851934:RVQ851940 RLU851934:RLU851940 RBY851934:RBY851940 QSC851934:QSC851940 QIG851934:QIG851940 PYK851934:PYK851940 POO851934:POO851940 PES851934:PES851940 OUW851934:OUW851940 OLA851934:OLA851940 OBE851934:OBE851940 NRI851934:NRI851940 NHM851934:NHM851940 MXQ851934:MXQ851940 MNU851934:MNU851940 MDY851934:MDY851940 LUC851934:LUC851940 LKG851934:LKG851940 LAK851934:LAK851940 KQO851934:KQO851940 KGS851934:KGS851940 JWW851934:JWW851940 JNA851934:JNA851940 JDE851934:JDE851940 ITI851934:ITI851940 IJM851934:IJM851940 HZQ851934:HZQ851940 HPU851934:HPU851940 HFY851934:HFY851940 GWC851934:GWC851940 GMG851934:GMG851940 GCK851934:GCK851940 FSO851934:FSO851940 FIS851934:FIS851940 EYW851934:EYW851940 EPA851934:EPA851940 EFE851934:EFE851940 DVI851934:DVI851940 DLM851934:DLM851940 DBQ851934:DBQ851940 CRU851934:CRU851940 CHY851934:CHY851940 BYC851934:BYC851940 BOG851934:BOG851940 BEK851934:BEK851940 AUO851934:AUO851940 AKS851934:AKS851940 AAW851934:AAW851940 RA851934:RA851940 HE851934:HE851940 WTQ786398:WTQ786404 WJU786398:WJU786404 VZY786398:VZY786404 VQC786398:VQC786404 VGG786398:VGG786404 UWK786398:UWK786404 UMO786398:UMO786404 UCS786398:UCS786404 TSW786398:TSW786404 TJA786398:TJA786404 SZE786398:SZE786404 SPI786398:SPI786404 SFM786398:SFM786404 RVQ786398:RVQ786404 RLU786398:RLU786404 RBY786398:RBY786404 QSC786398:QSC786404 QIG786398:QIG786404 PYK786398:PYK786404 POO786398:POO786404 PES786398:PES786404 OUW786398:OUW786404 OLA786398:OLA786404 OBE786398:OBE786404 NRI786398:NRI786404 NHM786398:NHM786404 MXQ786398:MXQ786404 MNU786398:MNU786404 MDY786398:MDY786404 LUC786398:LUC786404 LKG786398:LKG786404 LAK786398:LAK786404 KQO786398:KQO786404 KGS786398:KGS786404 JWW786398:JWW786404 JNA786398:JNA786404 JDE786398:JDE786404 ITI786398:ITI786404 IJM786398:IJM786404 HZQ786398:HZQ786404 HPU786398:HPU786404 HFY786398:HFY786404 GWC786398:GWC786404 GMG786398:GMG786404 GCK786398:GCK786404 FSO786398:FSO786404 FIS786398:FIS786404 EYW786398:EYW786404 EPA786398:EPA786404 EFE786398:EFE786404 DVI786398:DVI786404 DLM786398:DLM786404 DBQ786398:DBQ786404 CRU786398:CRU786404 CHY786398:CHY786404 BYC786398:BYC786404 BOG786398:BOG786404 BEK786398:BEK786404 AUO786398:AUO786404 AKS786398:AKS786404 AAW786398:AAW786404 RA786398:RA786404 HE786398:HE786404 WTQ720862:WTQ720868 WJU720862:WJU720868 VZY720862:VZY720868 VQC720862:VQC720868 VGG720862:VGG720868 UWK720862:UWK720868 UMO720862:UMO720868 UCS720862:UCS720868 TSW720862:TSW720868 TJA720862:TJA720868 SZE720862:SZE720868 SPI720862:SPI720868 SFM720862:SFM720868 RVQ720862:RVQ720868 RLU720862:RLU720868 RBY720862:RBY720868 QSC720862:QSC720868 QIG720862:QIG720868 PYK720862:PYK720868 POO720862:POO720868 PES720862:PES720868 OUW720862:OUW720868 OLA720862:OLA720868 OBE720862:OBE720868 NRI720862:NRI720868 NHM720862:NHM720868 MXQ720862:MXQ720868 MNU720862:MNU720868 MDY720862:MDY720868 LUC720862:LUC720868 LKG720862:LKG720868 LAK720862:LAK720868 KQO720862:KQO720868 KGS720862:KGS720868 JWW720862:JWW720868 JNA720862:JNA720868 JDE720862:JDE720868 ITI720862:ITI720868 IJM720862:IJM720868 HZQ720862:HZQ720868 HPU720862:HPU720868 HFY720862:HFY720868 GWC720862:GWC720868 GMG720862:GMG720868 GCK720862:GCK720868 FSO720862:FSO720868 FIS720862:FIS720868 EYW720862:EYW720868 EPA720862:EPA720868 EFE720862:EFE720868 DVI720862:DVI720868 DLM720862:DLM720868 DBQ720862:DBQ720868 CRU720862:CRU720868 CHY720862:CHY720868 BYC720862:BYC720868 BOG720862:BOG720868 BEK720862:BEK720868 AUO720862:AUO720868 AKS720862:AKS720868 AAW720862:AAW720868 RA720862:RA720868 HE720862:HE720868 WTQ655326:WTQ655332 WJU655326:WJU655332 VZY655326:VZY655332 VQC655326:VQC655332 VGG655326:VGG655332 UWK655326:UWK655332 UMO655326:UMO655332 UCS655326:UCS655332 TSW655326:TSW655332 TJA655326:TJA655332 SZE655326:SZE655332 SPI655326:SPI655332 SFM655326:SFM655332 RVQ655326:RVQ655332 RLU655326:RLU655332 RBY655326:RBY655332 QSC655326:QSC655332 QIG655326:QIG655332 PYK655326:PYK655332 POO655326:POO655332 PES655326:PES655332 OUW655326:OUW655332 OLA655326:OLA655332 OBE655326:OBE655332 NRI655326:NRI655332 NHM655326:NHM655332 MXQ655326:MXQ655332 MNU655326:MNU655332 MDY655326:MDY655332 LUC655326:LUC655332 LKG655326:LKG655332 LAK655326:LAK655332 KQO655326:KQO655332 KGS655326:KGS655332 JWW655326:JWW655332 JNA655326:JNA655332 JDE655326:JDE655332 ITI655326:ITI655332 IJM655326:IJM655332 HZQ655326:HZQ655332 HPU655326:HPU655332 HFY655326:HFY655332 GWC655326:GWC655332 GMG655326:GMG655332 GCK655326:GCK655332 FSO655326:FSO655332 FIS655326:FIS655332 EYW655326:EYW655332 EPA655326:EPA655332 EFE655326:EFE655332 DVI655326:DVI655332 DLM655326:DLM655332 DBQ655326:DBQ655332 CRU655326:CRU655332 CHY655326:CHY655332 BYC655326:BYC655332 BOG655326:BOG655332 BEK655326:BEK655332 AUO655326:AUO655332 AKS655326:AKS655332 AAW655326:AAW655332 RA655326:RA655332 HE655326:HE655332 WTQ589790:WTQ589796 WJU589790:WJU589796 VZY589790:VZY589796 VQC589790:VQC589796 VGG589790:VGG589796 UWK589790:UWK589796 UMO589790:UMO589796 UCS589790:UCS589796 TSW589790:TSW589796 TJA589790:TJA589796 SZE589790:SZE589796 SPI589790:SPI589796 SFM589790:SFM589796 RVQ589790:RVQ589796 RLU589790:RLU589796 RBY589790:RBY589796 QSC589790:QSC589796 QIG589790:QIG589796 PYK589790:PYK589796 POO589790:POO589796 PES589790:PES589796 OUW589790:OUW589796 OLA589790:OLA589796 OBE589790:OBE589796 NRI589790:NRI589796 NHM589790:NHM589796 MXQ589790:MXQ589796 MNU589790:MNU589796 MDY589790:MDY589796 LUC589790:LUC589796 LKG589790:LKG589796 LAK589790:LAK589796 KQO589790:KQO589796 KGS589790:KGS589796 JWW589790:JWW589796 JNA589790:JNA589796 JDE589790:JDE589796 ITI589790:ITI589796 IJM589790:IJM589796 HZQ589790:HZQ589796 HPU589790:HPU589796 HFY589790:HFY589796 GWC589790:GWC589796 GMG589790:GMG589796 GCK589790:GCK589796 FSO589790:FSO589796 FIS589790:FIS589796 EYW589790:EYW589796 EPA589790:EPA589796 EFE589790:EFE589796 DVI589790:DVI589796 DLM589790:DLM589796 DBQ589790:DBQ589796 CRU589790:CRU589796 CHY589790:CHY589796 BYC589790:BYC589796 BOG589790:BOG589796 BEK589790:BEK589796 AUO589790:AUO589796 AKS589790:AKS589796 AAW589790:AAW589796 RA589790:RA589796 HE589790:HE589796 WTQ524254:WTQ524260 WJU524254:WJU524260 VZY524254:VZY524260 VQC524254:VQC524260 VGG524254:VGG524260 UWK524254:UWK524260 UMO524254:UMO524260 UCS524254:UCS524260 TSW524254:TSW524260 TJA524254:TJA524260 SZE524254:SZE524260 SPI524254:SPI524260 SFM524254:SFM524260 RVQ524254:RVQ524260 RLU524254:RLU524260 RBY524254:RBY524260 QSC524254:QSC524260 QIG524254:QIG524260 PYK524254:PYK524260 POO524254:POO524260 PES524254:PES524260 OUW524254:OUW524260 OLA524254:OLA524260 OBE524254:OBE524260 NRI524254:NRI524260 NHM524254:NHM524260 MXQ524254:MXQ524260 MNU524254:MNU524260 MDY524254:MDY524260 LUC524254:LUC524260 LKG524254:LKG524260 LAK524254:LAK524260 KQO524254:KQO524260 KGS524254:KGS524260 JWW524254:JWW524260 JNA524254:JNA524260 JDE524254:JDE524260 ITI524254:ITI524260 IJM524254:IJM524260 HZQ524254:HZQ524260 HPU524254:HPU524260 HFY524254:HFY524260 GWC524254:GWC524260 GMG524254:GMG524260 GCK524254:GCK524260 FSO524254:FSO524260 FIS524254:FIS524260 EYW524254:EYW524260 EPA524254:EPA524260 EFE524254:EFE524260 DVI524254:DVI524260 DLM524254:DLM524260 DBQ524254:DBQ524260 CRU524254:CRU524260 CHY524254:CHY524260 BYC524254:BYC524260 BOG524254:BOG524260 BEK524254:BEK524260 AUO524254:AUO524260 AKS524254:AKS524260 AAW524254:AAW524260 RA524254:RA524260 HE524254:HE524260 WTQ458718:WTQ458724 WJU458718:WJU458724 VZY458718:VZY458724 VQC458718:VQC458724 VGG458718:VGG458724 UWK458718:UWK458724 UMO458718:UMO458724 UCS458718:UCS458724 TSW458718:TSW458724 TJA458718:TJA458724 SZE458718:SZE458724 SPI458718:SPI458724 SFM458718:SFM458724 RVQ458718:RVQ458724 RLU458718:RLU458724 RBY458718:RBY458724 QSC458718:QSC458724 QIG458718:QIG458724 PYK458718:PYK458724 POO458718:POO458724 PES458718:PES458724 OUW458718:OUW458724 OLA458718:OLA458724 OBE458718:OBE458724 NRI458718:NRI458724 NHM458718:NHM458724 MXQ458718:MXQ458724 MNU458718:MNU458724 MDY458718:MDY458724 LUC458718:LUC458724 LKG458718:LKG458724 LAK458718:LAK458724 KQO458718:KQO458724 KGS458718:KGS458724 JWW458718:JWW458724 JNA458718:JNA458724 JDE458718:JDE458724 ITI458718:ITI458724 IJM458718:IJM458724 HZQ458718:HZQ458724 HPU458718:HPU458724 HFY458718:HFY458724 GWC458718:GWC458724 GMG458718:GMG458724 GCK458718:GCK458724 FSO458718:FSO458724 FIS458718:FIS458724 EYW458718:EYW458724 EPA458718:EPA458724 EFE458718:EFE458724 DVI458718:DVI458724 DLM458718:DLM458724 DBQ458718:DBQ458724 CRU458718:CRU458724 CHY458718:CHY458724 BYC458718:BYC458724 BOG458718:BOG458724 BEK458718:BEK458724 AUO458718:AUO458724 AKS458718:AKS458724 AAW458718:AAW458724 RA458718:RA458724 HE458718:HE458724 WTQ393182:WTQ393188 WJU393182:WJU393188 VZY393182:VZY393188 VQC393182:VQC393188 VGG393182:VGG393188 UWK393182:UWK393188 UMO393182:UMO393188 UCS393182:UCS393188 TSW393182:TSW393188 TJA393182:TJA393188 SZE393182:SZE393188 SPI393182:SPI393188 SFM393182:SFM393188 RVQ393182:RVQ393188 RLU393182:RLU393188 RBY393182:RBY393188 QSC393182:QSC393188 QIG393182:QIG393188 PYK393182:PYK393188 POO393182:POO393188 PES393182:PES393188 OUW393182:OUW393188 OLA393182:OLA393188 OBE393182:OBE393188 NRI393182:NRI393188 NHM393182:NHM393188 MXQ393182:MXQ393188 MNU393182:MNU393188 MDY393182:MDY393188 LUC393182:LUC393188 LKG393182:LKG393188 LAK393182:LAK393188 KQO393182:KQO393188 KGS393182:KGS393188 JWW393182:JWW393188 JNA393182:JNA393188 JDE393182:JDE393188 ITI393182:ITI393188 IJM393182:IJM393188 HZQ393182:HZQ393188 HPU393182:HPU393188 HFY393182:HFY393188 GWC393182:GWC393188 GMG393182:GMG393188 GCK393182:GCK393188 FSO393182:FSO393188 FIS393182:FIS393188 EYW393182:EYW393188 EPA393182:EPA393188 EFE393182:EFE393188 DVI393182:DVI393188 DLM393182:DLM393188 DBQ393182:DBQ393188 CRU393182:CRU393188 CHY393182:CHY393188 BYC393182:BYC393188 BOG393182:BOG393188 BEK393182:BEK393188 AUO393182:AUO393188 AKS393182:AKS393188 AAW393182:AAW393188 RA393182:RA393188 HE393182:HE393188 WTQ327646:WTQ327652 WJU327646:WJU327652 VZY327646:VZY327652 VQC327646:VQC327652 VGG327646:VGG327652 UWK327646:UWK327652 UMO327646:UMO327652 UCS327646:UCS327652 TSW327646:TSW327652 TJA327646:TJA327652 SZE327646:SZE327652 SPI327646:SPI327652 SFM327646:SFM327652 RVQ327646:RVQ327652 RLU327646:RLU327652 RBY327646:RBY327652 QSC327646:QSC327652 QIG327646:QIG327652 PYK327646:PYK327652 POO327646:POO327652 PES327646:PES327652 OUW327646:OUW327652 OLA327646:OLA327652 OBE327646:OBE327652 NRI327646:NRI327652 NHM327646:NHM327652 MXQ327646:MXQ327652 MNU327646:MNU327652 MDY327646:MDY327652 LUC327646:LUC327652 LKG327646:LKG327652 LAK327646:LAK327652 KQO327646:KQO327652 KGS327646:KGS327652 JWW327646:JWW327652 JNA327646:JNA327652 JDE327646:JDE327652 ITI327646:ITI327652 IJM327646:IJM327652 HZQ327646:HZQ327652 HPU327646:HPU327652 HFY327646:HFY327652 GWC327646:GWC327652 GMG327646:GMG327652 GCK327646:GCK327652 FSO327646:FSO327652 FIS327646:FIS327652 EYW327646:EYW327652 EPA327646:EPA327652 EFE327646:EFE327652 DVI327646:DVI327652 DLM327646:DLM327652 DBQ327646:DBQ327652 CRU327646:CRU327652 CHY327646:CHY327652 BYC327646:BYC327652 BOG327646:BOG327652 BEK327646:BEK327652 AUO327646:AUO327652 AKS327646:AKS327652 AAW327646:AAW327652 RA327646:RA327652 HE327646:HE327652 WTQ262110:WTQ262116 WJU262110:WJU262116 VZY262110:VZY262116 VQC262110:VQC262116 VGG262110:VGG262116 UWK262110:UWK262116 UMO262110:UMO262116 UCS262110:UCS262116 TSW262110:TSW262116 TJA262110:TJA262116 SZE262110:SZE262116 SPI262110:SPI262116 SFM262110:SFM262116 RVQ262110:RVQ262116 RLU262110:RLU262116 RBY262110:RBY262116 QSC262110:QSC262116 QIG262110:QIG262116 PYK262110:PYK262116 POO262110:POO262116 PES262110:PES262116 OUW262110:OUW262116 OLA262110:OLA262116 OBE262110:OBE262116 NRI262110:NRI262116 NHM262110:NHM262116 MXQ262110:MXQ262116 MNU262110:MNU262116 MDY262110:MDY262116 LUC262110:LUC262116 LKG262110:LKG262116 LAK262110:LAK262116 KQO262110:KQO262116 KGS262110:KGS262116 JWW262110:JWW262116 JNA262110:JNA262116 JDE262110:JDE262116 ITI262110:ITI262116 IJM262110:IJM262116 HZQ262110:HZQ262116 HPU262110:HPU262116 HFY262110:HFY262116 GWC262110:GWC262116 GMG262110:GMG262116 GCK262110:GCK262116 FSO262110:FSO262116 FIS262110:FIS262116 EYW262110:EYW262116 EPA262110:EPA262116 EFE262110:EFE262116 DVI262110:DVI262116 DLM262110:DLM262116 DBQ262110:DBQ262116 CRU262110:CRU262116 CHY262110:CHY262116 BYC262110:BYC262116 BOG262110:BOG262116 BEK262110:BEK262116 AUO262110:AUO262116 AKS262110:AKS262116 AAW262110:AAW262116 RA262110:RA262116 HE262110:HE262116 WTQ196574:WTQ196580 WJU196574:WJU196580 VZY196574:VZY196580 VQC196574:VQC196580 VGG196574:VGG196580 UWK196574:UWK196580 UMO196574:UMO196580 UCS196574:UCS196580 TSW196574:TSW196580 TJA196574:TJA196580 SZE196574:SZE196580 SPI196574:SPI196580 SFM196574:SFM196580 RVQ196574:RVQ196580 RLU196574:RLU196580 RBY196574:RBY196580 QSC196574:QSC196580 QIG196574:QIG196580 PYK196574:PYK196580 POO196574:POO196580 PES196574:PES196580 OUW196574:OUW196580 OLA196574:OLA196580 OBE196574:OBE196580 NRI196574:NRI196580 NHM196574:NHM196580 MXQ196574:MXQ196580 MNU196574:MNU196580 MDY196574:MDY196580 LUC196574:LUC196580 LKG196574:LKG196580 LAK196574:LAK196580 KQO196574:KQO196580 KGS196574:KGS196580 JWW196574:JWW196580 JNA196574:JNA196580 JDE196574:JDE196580 ITI196574:ITI196580 IJM196574:IJM196580 HZQ196574:HZQ196580 HPU196574:HPU196580 HFY196574:HFY196580 GWC196574:GWC196580 GMG196574:GMG196580 GCK196574:GCK196580 FSO196574:FSO196580 FIS196574:FIS196580 EYW196574:EYW196580 EPA196574:EPA196580 EFE196574:EFE196580 DVI196574:DVI196580 DLM196574:DLM196580 DBQ196574:DBQ196580 CRU196574:CRU196580 CHY196574:CHY196580 BYC196574:BYC196580 BOG196574:BOG196580 BEK196574:BEK196580 AUO196574:AUO196580 AKS196574:AKS196580 AAW196574:AAW196580 RA196574:RA196580 HE196574:HE196580 WTQ131038:WTQ131044 WJU131038:WJU131044 VZY131038:VZY131044 VQC131038:VQC131044 VGG131038:VGG131044 UWK131038:UWK131044 UMO131038:UMO131044 UCS131038:UCS131044 TSW131038:TSW131044 TJA131038:TJA131044 SZE131038:SZE131044 SPI131038:SPI131044 SFM131038:SFM131044 RVQ131038:RVQ131044 RLU131038:RLU131044 RBY131038:RBY131044 QSC131038:QSC131044 QIG131038:QIG131044 PYK131038:PYK131044 POO131038:POO131044 PES131038:PES131044 OUW131038:OUW131044 OLA131038:OLA131044 OBE131038:OBE131044 NRI131038:NRI131044 NHM131038:NHM131044 MXQ131038:MXQ131044 MNU131038:MNU131044 MDY131038:MDY131044 LUC131038:LUC131044 LKG131038:LKG131044 LAK131038:LAK131044 KQO131038:KQO131044 KGS131038:KGS131044 JWW131038:JWW131044 JNA131038:JNA131044 JDE131038:JDE131044 ITI131038:ITI131044 IJM131038:IJM131044 HZQ131038:HZQ131044 HPU131038:HPU131044 HFY131038:HFY131044 GWC131038:GWC131044 GMG131038:GMG131044 GCK131038:GCK131044 FSO131038:FSO131044 FIS131038:FIS131044 EYW131038:EYW131044 EPA131038:EPA131044 EFE131038:EFE131044 DVI131038:DVI131044 DLM131038:DLM131044 DBQ131038:DBQ131044 CRU131038:CRU131044 CHY131038:CHY131044 BYC131038:BYC131044 BOG131038:BOG131044 BEK131038:BEK131044 AUO131038:AUO131044 AKS131038:AKS131044 AAW131038:AAW131044 RA131038:RA131044 HE131038:HE131044 WTQ65502:WTQ65508 WJU65502:WJU65508 VZY65502:VZY65508 VQC65502:VQC65508 VGG65502:VGG65508 UWK65502:UWK65508 UMO65502:UMO65508 UCS65502:UCS65508 TSW65502:TSW65508 TJA65502:TJA65508 SZE65502:SZE65508 SPI65502:SPI65508 SFM65502:SFM65508 RVQ65502:RVQ65508 RLU65502:RLU65508 RBY65502:RBY65508 QSC65502:QSC65508 QIG65502:QIG65508 PYK65502:PYK65508 POO65502:POO65508 PES65502:PES65508 OUW65502:OUW65508 OLA65502:OLA65508 OBE65502:OBE65508 NRI65502:NRI65508 NHM65502:NHM65508 MXQ65502:MXQ65508 MNU65502:MNU65508 MDY65502:MDY65508 LUC65502:LUC65508 LKG65502:LKG65508 LAK65502:LAK65508 KQO65502:KQO65508 KGS65502:KGS65508 JWW65502:JWW65508 JNA65502:JNA65508 JDE65502:JDE65508 ITI65502:ITI65508 IJM65502:IJM65508 HZQ65502:HZQ65508 HPU65502:HPU65508 HFY65502:HFY65508 GWC65502:GWC65508 GMG65502:GMG65508 GCK65502:GCK65508 FSO65502:FSO65508 FIS65502:FIS65508 EYW65502:EYW65508 EPA65502:EPA65508 EFE65502:EFE65508 DVI65502:DVI65508 DLM65502:DLM65508 DBQ65502:DBQ65508 CRU65502:CRU65508 CHY65502:CHY65508 BYC65502:BYC65508 BOG65502:BOG65508 BEK65502:BEK65508 AUO65502:AUO65508 AKS65502:AKS65508 AAW65502:AAW65508 RA65502:RA65508 HE65502:HE65508 WTQ983018 WJU983018 VZY983018 VQC983018 VGG983018 UWK983018 UMO983018 UCS983018 TSW983018 TJA983018 SZE983018 SPI983018 SFM983018 RVQ983018 RLU983018 RBY983018 QSC983018 QIG983018 PYK983018 POO983018 PES983018 OUW983018 OLA983018 OBE983018 NRI983018 NHM983018 MXQ983018 MNU983018 MDY983018 LUC983018 LKG983018 LAK983018 KQO983018 KGS983018 JWW983018 JNA983018 JDE983018 ITI983018 IJM983018 HZQ983018 HPU983018 HFY983018 GWC983018 GMG983018 GCK983018 FSO983018 FIS983018 EYW983018 EPA983018 EFE983018 DVI983018 DLM983018 DBQ983018 CRU983018 CHY983018 BYC983018 BOG983018 BEK983018 AUO983018 AKS983018 AAW983018 RA983018 HE983018 WTQ917482 WJU917482 VZY917482 VQC917482 VGG917482 UWK917482 UMO917482 UCS917482 TSW917482 TJA917482 SZE917482 SPI917482 SFM917482 RVQ917482 RLU917482 RBY917482 QSC917482 QIG917482 PYK917482 POO917482 PES917482 OUW917482 OLA917482 OBE917482 NRI917482 NHM917482 MXQ917482 MNU917482 MDY917482 LUC917482 LKG917482 LAK917482 KQO917482 KGS917482 JWW917482 JNA917482 JDE917482 ITI917482 IJM917482 HZQ917482 HPU917482 HFY917482 GWC917482 GMG917482 GCK917482 FSO917482 FIS917482 EYW917482 EPA917482 EFE917482 DVI917482 DLM917482 DBQ917482 CRU917482 CHY917482 BYC917482 BOG917482 BEK917482 AUO917482 AKS917482 AAW917482 RA917482 HE917482 WTQ851946 WJU851946 VZY851946 VQC851946 VGG851946 UWK851946 UMO851946 UCS851946 TSW851946 TJA851946 SZE851946 SPI851946 SFM851946 RVQ851946 RLU851946 RBY851946 QSC851946 QIG851946 PYK851946 POO851946 PES851946 OUW851946 OLA851946 OBE851946 NRI851946 NHM851946 MXQ851946 MNU851946 MDY851946 LUC851946 LKG851946 LAK851946 KQO851946 KGS851946 JWW851946 JNA851946 JDE851946 ITI851946 IJM851946 HZQ851946 HPU851946 HFY851946 GWC851946 GMG851946 GCK851946 FSO851946 FIS851946 EYW851946 EPA851946 EFE851946 DVI851946 DLM851946 DBQ851946 CRU851946 CHY851946 BYC851946 BOG851946 BEK851946 AUO851946 AKS851946 AAW851946 RA851946 HE851946 WTQ786410 WJU786410 VZY786410 VQC786410 VGG786410 UWK786410 UMO786410 UCS786410 TSW786410 TJA786410 SZE786410 SPI786410 SFM786410 RVQ786410 RLU786410 RBY786410 QSC786410 QIG786410 PYK786410 POO786410 PES786410 OUW786410 OLA786410 OBE786410 NRI786410 NHM786410 MXQ786410 MNU786410 MDY786410 LUC786410 LKG786410 LAK786410 KQO786410 KGS786410 JWW786410 JNA786410 JDE786410 ITI786410 IJM786410 HZQ786410 HPU786410 HFY786410 GWC786410 GMG786410 GCK786410 FSO786410 FIS786410 EYW786410 EPA786410 EFE786410 DVI786410 DLM786410 DBQ786410 CRU786410 CHY786410 BYC786410 BOG786410 BEK786410 AUO786410 AKS786410 AAW786410 RA786410 HE786410 WTQ720874 WJU720874 VZY720874 VQC720874 VGG720874 UWK720874 UMO720874 UCS720874 TSW720874 TJA720874 SZE720874 SPI720874 SFM720874 RVQ720874 RLU720874 RBY720874 QSC720874 QIG720874 PYK720874 POO720874 PES720874 OUW720874 OLA720874 OBE720874 NRI720874 NHM720874 MXQ720874 MNU720874 MDY720874 LUC720874 LKG720874 LAK720874 KQO720874 KGS720874 JWW720874 JNA720874 JDE720874 ITI720874 IJM720874 HZQ720874 HPU720874 HFY720874 GWC720874 GMG720874 GCK720874 FSO720874 FIS720874 EYW720874 EPA720874 EFE720874 DVI720874 DLM720874 DBQ720874 CRU720874 CHY720874 BYC720874 BOG720874 BEK720874 AUO720874 AKS720874 AAW720874 RA720874 HE720874 WTQ655338 WJU655338 VZY655338 VQC655338 VGG655338 UWK655338 UMO655338 UCS655338 TSW655338 TJA655338 SZE655338 SPI655338 SFM655338 RVQ655338 RLU655338 RBY655338 QSC655338 QIG655338 PYK655338 POO655338 PES655338 OUW655338 OLA655338 OBE655338 NRI655338 NHM655338 MXQ655338 MNU655338 MDY655338 LUC655338 LKG655338 LAK655338 KQO655338 KGS655338 JWW655338 JNA655338 JDE655338 ITI655338 IJM655338 HZQ655338 HPU655338 HFY655338 GWC655338 GMG655338 GCK655338 FSO655338 FIS655338 EYW655338 EPA655338 EFE655338 DVI655338 DLM655338 DBQ655338 CRU655338 CHY655338 BYC655338 BOG655338 BEK655338 AUO655338 AKS655338 AAW655338 RA655338 HE655338 WTQ589802 WJU589802 VZY589802 VQC589802 VGG589802 UWK589802 UMO589802 UCS589802 TSW589802 TJA589802 SZE589802 SPI589802 SFM589802 RVQ589802 RLU589802 RBY589802 QSC589802 QIG589802 PYK589802 POO589802 PES589802 OUW589802 OLA589802 OBE589802 NRI589802 NHM589802 MXQ589802 MNU589802 MDY589802 LUC589802 LKG589802 LAK589802 KQO589802 KGS589802 JWW589802 JNA589802 JDE589802 ITI589802 IJM589802 HZQ589802 HPU589802 HFY589802 GWC589802 GMG589802 GCK589802 FSO589802 FIS589802 EYW589802 EPA589802 EFE589802 DVI589802 DLM589802 DBQ589802 CRU589802 CHY589802 BYC589802 BOG589802 BEK589802 AUO589802 AKS589802 AAW589802 RA589802 HE589802 WTQ524266 WJU524266 VZY524266 VQC524266 VGG524266 UWK524266 UMO524266 UCS524266 TSW524266 TJA524266 SZE524266 SPI524266 SFM524266 RVQ524266 RLU524266 RBY524266 QSC524266 QIG524266 PYK524266 POO524266 PES524266 OUW524266 OLA524266 OBE524266 NRI524266 NHM524266 MXQ524266 MNU524266 MDY524266 LUC524266 LKG524266 LAK524266 KQO524266 KGS524266 JWW524266 JNA524266 JDE524266 ITI524266 IJM524266 HZQ524266 HPU524266 HFY524266 GWC524266 GMG524266 GCK524266 FSO524266 FIS524266 EYW524266 EPA524266 EFE524266 DVI524266 DLM524266 DBQ524266 CRU524266 CHY524266 BYC524266 BOG524266 BEK524266 AUO524266 AKS524266 AAW524266 RA524266 HE524266 WTQ458730 WJU458730 VZY458730 VQC458730 VGG458730 UWK458730 UMO458730 UCS458730 TSW458730 TJA458730 SZE458730 SPI458730 SFM458730 RVQ458730 RLU458730 RBY458730 QSC458730 QIG458730 PYK458730 POO458730 PES458730 OUW458730 OLA458730 OBE458730 NRI458730 NHM458730 MXQ458730 MNU458730 MDY458730 LUC458730 LKG458730 LAK458730 KQO458730 KGS458730 JWW458730 JNA458730 JDE458730 ITI458730 IJM458730 HZQ458730 HPU458730 HFY458730 GWC458730 GMG458730 GCK458730 FSO458730 FIS458730 EYW458730 EPA458730 EFE458730 DVI458730 DLM458730 DBQ458730 CRU458730 CHY458730 BYC458730 BOG458730 BEK458730 AUO458730 AKS458730 AAW458730 RA458730 HE458730 WTQ393194 WJU393194 VZY393194 VQC393194 VGG393194 UWK393194 UMO393194 UCS393194 TSW393194 TJA393194 SZE393194 SPI393194 SFM393194 RVQ393194 RLU393194 RBY393194 QSC393194 QIG393194 PYK393194 POO393194 PES393194 OUW393194 OLA393194 OBE393194 NRI393194 NHM393194 MXQ393194 MNU393194 MDY393194 LUC393194 LKG393194 LAK393194 KQO393194 KGS393194 JWW393194 JNA393194 JDE393194 ITI393194 IJM393194 HZQ393194 HPU393194 HFY393194 GWC393194 GMG393194 GCK393194 FSO393194 FIS393194 EYW393194 EPA393194 EFE393194 DVI393194 DLM393194 DBQ393194 CRU393194 CHY393194 BYC393194 BOG393194 BEK393194 AUO393194 AKS393194 AAW393194 RA393194 HE393194 WTQ327658 WJU327658 VZY327658 VQC327658 VGG327658 UWK327658 UMO327658 UCS327658 TSW327658 TJA327658 SZE327658 SPI327658 SFM327658 RVQ327658 RLU327658 RBY327658 QSC327658 QIG327658 PYK327658 POO327658 PES327658 OUW327658 OLA327658 OBE327658 NRI327658 NHM327658 MXQ327658 MNU327658 MDY327658 LUC327658 LKG327658 LAK327658 KQO327658 KGS327658 JWW327658 JNA327658 JDE327658 ITI327658 IJM327658 HZQ327658 HPU327658 HFY327658 GWC327658 GMG327658 GCK327658 FSO327658 FIS327658 EYW327658 EPA327658 EFE327658 DVI327658 DLM327658 DBQ327658 CRU327658 CHY327658 BYC327658 BOG327658 BEK327658 AUO327658 AKS327658 AAW327658 RA327658 HE327658 WTQ262122 WJU262122 VZY262122 VQC262122 VGG262122 UWK262122 UMO262122 UCS262122 TSW262122 TJA262122 SZE262122 SPI262122 SFM262122 RVQ262122 RLU262122 RBY262122 QSC262122 QIG262122 PYK262122 POO262122 PES262122 OUW262122 OLA262122 OBE262122 NRI262122 NHM262122 MXQ262122 MNU262122 MDY262122 LUC262122 LKG262122 LAK262122 KQO262122 KGS262122 JWW262122 JNA262122 JDE262122 ITI262122 IJM262122 HZQ262122 HPU262122 HFY262122 GWC262122 GMG262122 GCK262122 FSO262122 FIS262122 EYW262122 EPA262122 EFE262122 DVI262122 DLM262122 DBQ262122 CRU262122 CHY262122 BYC262122 BOG262122 BEK262122 AUO262122 AKS262122 AAW262122 RA262122 HE262122 WTQ196586 WJU196586 VZY196586 VQC196586 VGG196586 UWK196586 UMO196586 UCS196586 TSW196586 TJA196586 SZE196586 SPI196586 SFM196586 RVQ196586 RLU196586 RBY196586 QSC196586 QIG196586 PYK196586 POO196586 PES196586 OUW196586 OLA196586 OBE196586 NRI196586 NHM196586 MXQ196586 MNU196586 MDY196586 LUC196586 LKG196586 LAK196586 KQO196586 KGS196586 JWW196586 JNA196586 JDE196586 ITI196586 IJM196586 HZQ196586 HPU196586 HFY196586 GWC196586 GMG196586 GCK196586 FSO196586 FIS196586 EYW196586 EPA196586 EFE196586 DVI196586 DLM196586 DBQ196586 CRU196586 CHY196586 BYC196586 BOG196586 BEK196586 AUO196586 AKS196586 AAW196586 RA196586 HE196586 WTQ131050 WJU131050 VZY131050 VQC131050 VGG131050 UWK131050 UMO131050 UCS131050 TSW131050 TJA131050 SZE131050 SPI131050 SFM131050 RVQ131050 RLU131050 RBY131050 QSC131050 QIG131050 PYK131050 POO131050 PES131050 OUW131050 OLA131050 OBE131050 NRI131050 NHM131050 MXQ131050 MNU131050 MDY131050 LUC131050 LKG131050 LAK131050 KQO131050 KGS131050 JWW131050 JNA131050 JDE131050 ITI131050 IJM131050 HZQ131050 HPU131050 HFY131050 GWC131050 GMG131050 GCK131050 FSO131050 FIS131050 EYW131050 EPA131050 EFE131050 DVI131050 DLM131050 DBQ131050 CRU131050 CHY131050 BYC131050 BOG131050 BEK131050 AUO131050 AKS131050 AAW131050 RA131050 HE131050 WTQ65514 WJU65514 VZY65514 VQC65514 VGG65514 UWK65514 UMO65514 UCS65514 TSW65514 TJA65514 SZE65514 SPI65514 SFM65514 RVQ65514 RLU65514 RBY65514 QSC65514 QIG65514 PYK65514 POO65514 PES65514 OUW65514 OLA65514 OBE65514 NRI65514 NHM65514 MXQ65514 MNU65514 MDY65514 LUC65514 LKG65514 LAK65514 KQO65514 KGS65514 JWW65514 JNA65514 JDE65514 ITI65514 IJM65514 HZQ65514 HPU65514 HFY65514 GWC65514 GMG65514 GCK65514 FSO65514 FIS65514 EYW65514 EPA65514 EFE65514 DVI65514 DLM65514 DBQ65514 CRU65514 CHY65514 BYC65514 BOG65514 BEK65514 AUO65514 AKS65514 AAW65514 RA65514 HE65514 WTQ983020:WTQ983027 WJU983020:WJU983027 VZY983020:VZY983027 VQC983020:VQC983027 VGG983020:VGG983027 UWK983020:UWK983027 UMO983020:UMO983027 UCS983020:UCS983027 TSW983020:TSW983027 TJA983020:TJA983027 SZE983020:SZE983027 SPI983020:SPI983027 SFM983020:SFM983027 RVQ983020:RVQ983027 RLU983020:RLU983027 RBY983020:RBY983027 QSC983020:QSC983027 QIG983020:QIG983027 PYK983020:PYK983027 POO983020:POO983027 PES983020:PES983027 OUW983020:OUW983027 OLA983020:OLA983027 OBE983020:OBE983027 NRI983020:NRI983027 NHM983020:NHM983027 MXQ983020:MXQ983027 MNU983020:MNU983027 MDY983020:MDY983027 LUC983020:LUC983027 LKG983020:LKG983027 LAK983020:LAK983027 KQO983020:KQO983027 KGS983020:KGS983027 JWW983020:JWW983027 JNA983020:JNA983027 JDE983020:JDE983027 ITI983020:ITI983027 IJM983020:IJM983027 HZQ983020:HZQ983027 HPU983020:HPU983027 HFY983020:HFY983027 GWC983020:GWC983027 GMG983020:GMG983027 GCK983020:GCK983027 FSO983020:FSO983027 FIS983020:FIS983027 EYW983020:EYW983027 EPA983020:EPA983027 EFE983020:EFE983027 DVI983020:DVI983027 DLM983020:DLM983027 DBQ983020:DBQ983027 CRU983020:CRU983027 CHY983020:CHY983027 BYC983020:BYC983027 BOG983020:BOG983027 BEK983020:BEK983027 AUO983020:AUO983027 AKS983020:AKS983027 AAW983020:AAW983027 RA983020:RA983027 HE983020:HE983027 WTQ917484:WTQ917491 WJU917484:WJU917491 VZY917484:VZY917491 VQC917484:VQC917491 VGG917484:VGG917491 UWK917484:UWK917491 UMO917484:UMO917491 UCS917484:UCS917491 TSW917484:TSW917491 TJA917484:TJA917491 SZE917484:SZE917491 SPI917484:SPI917491 SFM917484:SFM917491 RVQ917484:RVQ917491 RLU917484:RLU917491 RBY917484:RBY917491 QSC917484:QSC917491 QIG917484:QIG917491 PYK917484:PYK917491 POO917484:POO917491 PES917484:PES917491 OUW917484:OUW917491 OLA917484:OLA917491 OBE917484:OBE917491 NRI917484:NRI917491 NHM917484:NHM917491 MXQ917484:MXQ917491 MNU917484:MNU917491 MDY917484:MDY917491 LUC917484:LUC917491 LKG917484:LKG917491 LAK917484:LAK917491 KQO917484:KQO917491 KGS917484:KGS917491 JWW917484:JWW917491 JNA917484:JNA917491 JDE917484:JDE917491 ITI917484:ITI917491 IJM917484:IJM917491 HZQ917484:HZQ917491 HPU917484:HPU917491 HFY917484:HFY917491 GWC917484:GWC917491 GMG917484:GMG917491 GCK917484:GCK917491 FSO917484:FSO917491 FIS917484:FIS917491 EYW917484:EYW917491 EPA917484:EPA917491 EFE917484:EFE917491 DVI917484:DVI917491 DLM917484:DLM917491 DBQ917484:DBQ917491 CRU917484:CRU917491 CHY917484:CHY917491 BYC917484:BYC917491 BOG917484:BOG917491 BEK917484:BEK917491 AUO917484:AUO917491 AKS917484:AKS917491 AAW917484:AAW917491 RA917484:RA917491 HE917484:HE917491 WTQ851948:WTQ851955 WJU851948:WJU851955 VZY851948:VZY851955 VQC851948:VQC851955 VGG851948:VGG851955 UWK851948:UWK851955 UMO851948:UMO851955 UCS851948:UCS851955 TSW851948:TSW851955 TJA851948:TJA851955 SZE851948:SZE851955 SPI851948:SPI851955 SFM851948:SFM851955 RVQ851948:RVQ851955 RLU851948:RLU851955 RBY851948:RBY851955 QSC851948:QSC851955 QIG851948:QIG851955 PYK851948:PYK851955 POO851948:POO851955 PES851948:PES851955 OUW851948:OUW851955 OLA851948:OLA851955 OBE851948:OBE851955 NRI851948:NRI851955 NHM851948:NHM851955 MXQ851948:MXQ851955 MNU851948:MNU851955 MDY851948:MDY851955 LUC851948:LUC851955 LKG851948:LKG851955 LAK851948:LAK851955 KQO851948:KQO851955 KGS851948:KGS851955 JWW851948:JWW851955 JNA851948:JNA851955 JDE851948:JDE851955 ITI851948:ITI851955 IJM851948:IJM851955 HZQ851948:HZQ851955 HPU851948:HPU851955 HFY851948:HFY851955 GWC851948:GWC851955 GMG851948:GMG851955 GCK851948:GCK851955 FSO851948:FSO851955 FIS851948:FIS851955 EYW851948:EYW851955 EPA851948:EPA851955 EFE851948:EFE851955 DVI851948:DVI851955 DLM851948:DLM851955 DBQ851948:DBQ851955 CRU851948:CRU851955 CHY851948:CHY851955 BYC851948:BYC851955 BOG851948:BOG851955 BEK851948:BEK851955 AUO851948:AUO851955 AKS851948:AKS851955 AAW851948:AAW851955 RA851948:RA851955 HE851948:HE851955 WTQ786412:WTQ786419 WJU786412:WJU786419 VZY786412:VZY786419 VQC786412:VQC786419 VGG786412:VGG786419 UWK786412:UWK786419 UMO786412:UMO786419 UCS786412:UCS786419 TSW786412:TSW786419 TJA786412:TJA786419 SZE786412:SZE786419 SPI786412:SPI786419 SFM786412:SFM786419 RVQ786412:RVQ786419 RLU786412:RLU786419 RBY786412:RBY786419 QSC786412:QSC786419 QIG786412:QIG786419 PYK786412:PYK786419 POO786412:POO786419 PES786412:PES786419 OUW786412:OUW786419 OLA786412:OLA786419 OBE786412:OBE786419 NRI786412:NRI786419 NHM786412:NHM786419 MXQ786412:MXQ786419 MNU786412:MNU786419 MDY786412:MDY786419 LUC786412:LUC786419 LKG786412:LKG786419 LAK786412:LAK786419 KQO786412:KQO786419 KGS786412:KGS786419 JWW786412:JWW786419 JNA786412:JNA786419 JDE786412:JDE786419 ITI786412:ITI786419 IJM786412:IJM786419 HZQ786412:HZQ786419 HPU786412:HPU786419 HFY786412:HFY786419 GWC786412:GWC786419 GMG786412:GMG786419 GCK786412:GCK786419 FSO786412:FSO786419 FIS786412:FIS786419 EYW786412:EYW786419 EPA786412:EPA786419 EFE786412:EFE786419 DVI786412:DVI786419 DLM786412:DLM786419 DBQ786412:DBQ786419 CRU786412:CRU786419 CHY786412:CHY786419 BYC786412:BYC786419 BOG786412:BOG786419 BEK786412:BEK786419 AUO786412:AUO786419 AKS786412:AKS786419 AAW786412:AAW786419 RA786412:RA786419 HE786412:HE786419 WTQ720876:WTQ720883 WJU720876:WJU720883 VZY720876:VZY720883 VQC720876:VQC720883 VGG720876:VGG720883 UWK720876:UWK720883 UMO720876:UMO720883 UCS720876:UCS720883 TSW720876:TSW720883 TJA720876:TJA720883 SZE720876:SZE720883 SPI720876:SPI720883 SFM720876:SFM720883 RVQ720876:RVQ720883 RLU720876:RLU720883 RBY720876:RBY720883 QSC720876:QSC720883 QIG720876:QIG720883 PYK720876:PYK720883 POO720876:POO720883 PES720876:PES720883 OUW720876:OUW720883 OLA720876:OLA720883 OBE720876:OBE720883 NRI720876:NRI720883 NHM720876:NHM720883 MXQ720876:MXQ720883 MNU720876:MNU720883 MDY720876:MDY720883 LUC720876:LUC720883 LKG720876:LKG720883 LAK720876:LAK720883 KQO720876:KQO720883 KGS720876:KGS720883 JWW720876:JWW720883 JNA720876:JNA720883 JDE720876:JDE720883 ITI720876:ITI720883 IJM720876:IJM720883 HZQ720876:HZQ720883 HPU720876:HPU720883 HFY720876:HFY720883 GWC720876:GWC720883 GMG720876:GMG720883 GCK720876:GCK720883 FSO720876:FSO720883 FIS720876:FIS720883 EYW720876:EYW720883 EPA720876:EPA720883 EFE720876:EFE720883 DVI720876:DVI720883 DLM720876:DLM720883 DBQ720876:DBQ720883 CRU720876:CRU720883 CHY720876:CHY720883 BYC720876:BYC720883 BOG720876:BOG720883 BEK720876:BEK720883 AUO720876:AUO720883 AKS720876:AKS720883 AAW720876:AAW720883 RA720876:RA720883 HE720876:HE720883 WTQ655340:WTQ655347 WJU655340:WJU655347 VZY655340:VZY655347 VQC655340:VQC655347 VGG655340:VGG655347 UWK655340:UWK655347 UMO655340:UMO655347 UCS655340:UCS655347 TSW655340:TSW655347 TJA655340:TJA655347 SZE655340:SZE655347 SPI655340:SPI655347 SFM655340:SFM655347 RVQ655340:RVQ655347 RLU655340:RLU655347 RBY655340:RBY655347 QSC655340:QSC655347 QIG655340:QIG655347 PYK655340:PYK655347 POO655340:POO655347 PES655340:PES655347 OUW655340:OUW655347 OLA655340:OLA655347 OBE655340:OBE655347 NRI655340:NRI655347 NHM655340:NHM655347 MXQ655340:MXQ655347 MNU655340:MNU655347 MDY655340:MDY655347 LUC655340:LUC655347 LKG655340:LKG655347 LAK655340:LAK655347 KQO655340:KQO655347 KGS655340:KGS655347 JWW655340:JWW655347 JNA655340:JNA655347 JDE655340:JDE655347 ITI655340:ITI655347 IJM655340:IJM655347 HZQ655340:HZQ655347 HPU655340:HPU655347 HFY655340:HFY655347 GWC655340:GWC655347 GMG655340:GMG655347 GCK655340:GCK655347 FSO655340:FSO655347 FIS655340:FIS655347 EYW655340:EYW655347 EPA655340:EPA655347 EFE655340:EFE655347 DVI655340:DVI655347 DLM655340:DLM655347 DBQ655340:DBQ655347 CRU655340:CRU655347 CHY655340:CHY655347 BYC655340:BYC655347 BOG655340:BOG655347 BEK655340:BEK655347 AUO655340:AUO655347 AKS655340:AKS655347 AAW655340:AAW655347 RA655340:RA655347 HE655340:HE655347 WTQ589804:WTQ589811 WJU589804:WJU589811 VZY589804:VZY589811 VQC589804:VQC589811 VGG589804:VGG589811 UWK589804:UWK589811 UMO589804:UMO589811 UCS589804:UCS589811 TSW589804:TSW589811 TJA589804:TJA589811 SZE589804:SZE589811 SPI589804:SPI589811 SFM589804:SFM589811 RVQ589804:RVQ589811 RLU589804:RLU589811 RBY589804:RBY589811 QSC589804:QSC589811 QIG589804:QIG589811 PYK589804:PYK589811 POO589804:POO589811 PES589804:PES589811 OUW589804:OUW589811 OLA589804:OLA589811 OBE589804:OBE589811 NRI589804:NRI589811 NHM589804:NHM589811 MXQ589804:MXQ589811 MNU589804:MNU589811 MDY589804:MDY589811 LUC589804:LUC589811 LKG589804:LKG589811 LAK589804:LAK589811 KQO589804:KQO589811 KGS589804:KGS589811 JWW589804:JWW589811 JNA589804:JNA589811 JDE589804:JDE589811 ITI589804:ITI589811 IJM589804:IJM589811 HZQ589804:HZQ589811 HPU589804:HPU589811 HFY589804:HFY589811 GWC589804:GWC589811 GMG589804:GMG589811 GCK589804:GCK589811 FSO589804:FSO589811 FIS589804:FIS589811 EYW589804:EYW589811 EPA589804:EPA589811 EFE589804:EFE589811 DVI589804:DVI589811 DLM589804:DLM589811 DBQ589804:DBQ589811 CRU589804:CRU589811 CHY589804:CHY589811 BYC589804:BYC589811 BOG589804:BOG589811 BEK589804:BEK589811 AUO589804:AUO589811 AKS589804:AKS589811 AAW589804:AAW589811 RA589804:RA589811 HE589804:HE589811 WTQ524268:WTQ524275 WJU524268:WJU524275 VZY524268:VZY524275 VQC524268:VQC524275 VGG524268:VGG524275 UWK524268:UWK524275 UMO524268:UMO524275 UCS524268:UCS524275 TSW524268:TSW524275 TJA524268:TJA524275 SZE524268:SZE524275 SPI524268:SPI524275 SFM524268:SFM524275 RVQ524268:RVQ524275 RLU524268:RLU524275 RBY524268:RBY524275 QSC524268:QSC524275 QIG524268:QIG524275 PYK524268:PYK524275 POO524268:POO524275 PES524268:PES524275 OUW524268:OUW524275 OLA524268:OLA524275 OBE524268:OBE524275 NRI524268:NRI524275 NHM524268:NHM524275 MXQ524268:MXQ524275 MNU524268:MNU524275 MDY524268:MDY524275 LUC524268:LUC524275 LKG524268:LKG524275 LAK524268:LAK524275 KQO524268:KQO524275 KGS524268:KGS524275 JWW524268:JWW524275 JNA524268:JNA524275 JDE524268:JDE524275 ITI524268:ITI524275 IJM524268:IJM524275 HZQ524268:HZQ524275 HPU524268:HPU524275 HFY524268:HFY524275 GWC524268:GWC524275 GMG524268:GMG524275 GCK524268:GCK524275 FSO524268:FSO524275 FIS524268:FIS524275 EYW524268:EYW524275 EPA524268:EPA524275 EFE524268:EFE524275 DVI524268:DVI524275 DLM524268:DLM524275 DBQ524268:DBQ524275 CRU524268:CRU524275 CHY524268:CHY524275 BYC524268:BYC524275 BOG524268:BOG524275 BEK524268:BEK524275 AUO524268:AUO524275 AKS524268:AKS524275 AAW524268:AAW524275 RA524268:RA524275 HE524268:HE524275 WTQ458732:WTQ458739 WJU458732:WJU458739 VZY458732:VZY458739 VQC458732:VQC458739 VGG458732:VGG458739 UWK458732:UWK458739 UMO458732:UMO458739 UCS458732:UCS458739 TSW458732:TSW458739 TJA458732:TJA458739 SZE458732:SZE458739 SPI458732:SPI458739 SFM458732:SFM458739 RVQ458732:RVQ458739 RLU458732:RLU458739 RBY458732:RBY458739 QSC458732:QSC458739 QIG458732:QIG458739 PYK458732:PYK458739 POO458732:POO458739 PES458732:PES458739 OUW458732:OUW458739 OLA458732:OLA458739 OBE458732:OBE458739 NRI458732:NRI458739 NHM458732:NHM458739 MXQ458732:MXQ458739 MNU458732:MNU458739 MDY458732:MDY458739 LUC458732:LUC458739 LKG458732:LKG458739 LAK458732:LAK458739 KQO458732:KQO458739 KGS458732:KGS458739 JWW458732:JWW458739 JNA458732:JNA458739 JDE458732:JDE458739 ITI458732:ITI458739 IJM458732:IJM458739 HZQ458732:HZQ458739 HPU458732:HPU458739 HFY458732:HFY458739 GWC458732:GWC458739 GMG458732:GMG458739 GCK458732:GCK458739 FSO458732:FSO458739 FIS458732:FIS458739 EYW458732:EYW458739 EPA458732:EPA458739 EFE458732:EFE458739 DVI458732:DVI458739 DLM458732:DLM458739 DBQ458732:DBQ458739 CRU458732:CRU458739 CHY458732:CHY458739 BYC458732:BYC458739 BOG458732:BOG458739 BEK458732:BEK458739 AUO458732:AUO458739 AKS458732:AKS458739 AAW458732:AAW458739 RA458732:RA458739 HE458732:HE458739 WTQ393196:WTQ393203 WJU393196:WJU393203 VZY393196:VZY393203 VQC393196:VQC393203 VGG393196:VGG393203 UWK393196:UWK393203 UMO393196:UMO393203 UCS393196:UCS393203 TSW393196:TSW393203 TJA393196:TJA393203 SZE393196:SZE393203 SPI393196:SPI393203 SFM393196:SFM393203 RVQ393196:RVQ393203 RLU393196:RLU393203 RBY393196:RBY393203 QSC393196:QSC393203 QIG393196:QIG393203 PYK393196:PYK393203 POO393196:POO393203 PES393196:PES393203 OUW393196:OUW393203 OLA393196:OLA393203 OBE393196:OBE393203 NRI393196:NRI393203 NHM393196:NHM393203 MXQ393196:MXQ393203 MNU393196:MNU393203 MDY393196:MDY393203 LUC393196:LUC393203 LKG393196:LKG393203 LAK393196:LAK393203 KQO393196:KQO393203 KGS393196:KGS393203 JWW393196:JWW393203 JNA393196:JNA393203 JDE393196:JDE393203 ITI393196:ITI393203 IJM393196:IJM393203 HZQ393196:HZQ393203 HPU393196:HPU393203 HFY393196:HFY393203 GWC393196:GWC393203 GMG393196:GMG393203 GCK393196:GCK393203 FSO393196:FSO393203 FIS393196:FIS393203 EYW393196:EYW393203 EPA393196:EPA393203 EFE393196:EFE393203 DVI393196:DVI393203 DLM393196:DLM393203 DBQ393196:DBQ393203 CRU393196:CRU393203 CHY393196:CHY393203 BYC393196:BYC393203 BOG393196:BOG393203 BEK393196:BEK393203 AUO393196:AUO393203 AKS393196:AKS393203 AAW393196:AAW393203 RA393196:RA393203 HE393196:HE393203 WTQ327660:WTQ327667 WJU327660:WJU327667 VZY327660:VZY327667 VQC327660:VQC327667 VGG327660:VGG327667 UWK327660:UWK327667 UMO327660:UMO327667 UCS327660:UCS327667 TSW327660:TSW327667 TJA327660:TJA327667 SZE327660:SZE327667 SPI327660:SPI327667 SFM327660:SFM327667 RVQ327660:RVQ327667 RLU327660:RLU327667 RBY327660:RBY327667 QSC327660:QSC327667 QIG327660:QIG327667 PYK327660:PYK327667 POO327660:POO327667 PES327660:PES327667 OUW327660:OUW327667 OLA327660:OLA327667 OBE327660:OBE327667 NRI327660:NRI327667 NHM327660:NHM327667 MXQ327660:MXQ327667 MNU327660:MNU327667 MDY327660:MDY327667 LUC327660:LUC327667 LKG327660:LKG327667 LAK327660:LAK327667 KQO327660:KQO327667 KGS327660:KGS327667 JWW327660:JWW327667 JNA327660:JNA327667 JDE327660:JDE327667 ITI327660:ITI327667 IJM327660:IJM327667 HZQ327660:HZQ327667 HPU327660:HPU327667 HFY327660:HFY327667 GWC327660:GWC327667 GMG327660:GMG327667 GCK327660:GCK327667 FSO327660:FSO327667 FIS327660:FIS327667 EYW327660:EYW327667 EPA327660:EPA327667 EFE327660:EFE327667 DVI327660:DVI327667 DLM327660:DLM327667 DBQ327660:DBQ327667 CRU327660:CRU327667 CHY327660:CHY327667 BYC327660:BYC327667 BOG327660:BOG327667 BEK327660:BEK327667 AUO327660:AUO327667 AKS327660:AKS327667 AAW327660:AAW327667 RA327660:RA327667 HE327660:HE327667 WTQ262124:WTQ262131 WJU262124:WJU262131 VZY262124:VZY262131 VQC262124:VQC262131 VGG262124:VGG262131 UWK262124:UWK262131 UMO262124:UMO262131 UCS262124:UCS262131 TSW262124:TSW262131 TJA262124:TJA262131 SZE262124:SZE262131 SPI262124:SPI262131 SFM262124:SFM262131 RVQ262124:RVQ262131 RLU262124:RLU262131 RBY262124:RBY262131 QSC262124:QSC262131 QIG262124:QIG262131 PYK262124:PYK262131 POO262124:POO262131 PES262124:PES262131 OUW262124:OUW262131 OLA262124:OLA262131 OBE262124:OBE262131 NRI262124:NRI262131 NHM262124:NHM262131 MXQ262124:MXQ262131 MNU262124:MNU262131 MDY262124:MDY262131 LUC262124:LUC262131 LKG262124:LKG262131 LAK262124:LAK262131 KQO262124:KQO262131 KGS262124:KGS262131 JWW262124:JWW262131 JNA262124:JNA262131 JDE262124:JDE262131 ITI262124:ITI262131 IJM262124:IJM262131 HZQ262124:HZQ262131 HPU262124:HPU262131 HFY262124:HFY262131 GWC262124:GWC262131 GMG262124:GMG262131 GCK262124:GCK262131 FSO262124:FSO262131 FIS262124:FIS262131 EYW262124:EYW262131 EPA262124:EPA262131 EFE262124:EFE262131 DVI262124:DVI262131 DLM262124:DLM262131 DBQ262124:DBQ262131 CRU262124:CRU262131 CHY262124:CHY262131 BYC262124:BYC262131 BOG262124:BOG262131 BEK262124:BEK262131 AUO262124:AUO262131 AKS262124:AKS262131 AAW262124:AAW262131 RA262124:RA262131 HE262124:HE262131 WTQ196588:WTQ196595 WJU196588:WJU196595 VZY196588:VZY196595 VQC196588:VQC196595 VGG196588:VGG196595 UWK196588:UWK196595 UMO196588:UMO196595 UCS196588:UCS196595 TSW196588:TSW196595 TJA196588:TJA196595 SZE196588:SZE196595 SPI196588:SPI196595 SFM196588:SFM196595 RVQ196588:RVQ196595 RLU196588:RLU196595 RBY196588:RBY196595 QSC196588:QSC196595 QIG196588:QIG196595 PYK196588:PYK196595 POO196588:POO196595 PES196588:PES196595 OUW196588:OUW196595 OLA196588:OLA196595 OBE196588:OBE196595 NRI196588:NRI196595 NHM196588:NHM196595 MXQ196588:MXQ196595 MNU196588:MNU196595 MDY196588:MDY196595 LUC196588:LUC196595 LKG196588:LKG196595 LAK196588:LAK196595 KQO196588:KQO196595 KGS196588:KGS196595 JWW196588:JWW196595 JNA196588:JNA196595 JDE196588:JDE196595 ITI196588:ITI196595 IJM196588:IJM196595 HZQ196588:HZQ196595 HPU196588:HPU196595 HFY196588:HFY196595 GWC196588:GWC196595 GMG196588:GMG196595 GCK196588:GCK196595 FSO196588:FSO196595 FIS196588:FIS196595 EYW196588:EYW196595 EPA196588:EPA196595 EFE196588:EFE196595 DVI196588:DVI196595 DLM196588:DLM196595 DBQ196588:DBQ196595 CRU196588:CRU196595 CHY196588:CHY196595 BYC196588:BYC196595 BOG196588:BOG196595 BEK196588:BEK196595 AUO196588:AUO196595 AKS196588:AKS196595 AAW196588:AAW196595 RA196588:RA196595 HE196588:HE196595 WTQ131052:WTQ131059 WJU131052:WJU131059 VZY131052:VZY131059 VQC131052:VQC131059 VGG131052:VGG131059 UWK131052:UWK131059 UMO131052:UMO131059 UCS131052:UCS131059 TSW131052:TSW131059 TJA131052:TJA131059 SZE131052:SZE131059 SPI131052:SPI131059 SFM131052:SFM131059 RVQ131052:RVQ131059 RLU131052:RLU131059 RBY131052:RBY131059 QSC131052:QSC131059 QIG131052:QIG131059 PYK131052:PYK131059 POO131052:POO131059 PES131052:PES131059 OUW131052:OUW131059 OLA131052:OLA131059 OBE131052:OBE131059 NRI131052:NRI131059 NHM131052:NHM131059 MXQ131052:MXQ131059 MNU131052:MNU131059 MDY131052:MDY131059 LUC131052:LUC131059 LKG131052:LKG131059 LAK131052:LAK131059 KQO131052:KQO131059 KGS131052:KGS131059 JWW131052:JWW131059 JNA131052:JNA131059 JDE131052:JDE131059 ITI131052:ITI131059 IJM131052:IJM131059 HZQ131052:HZQ131059 HPU131052:HPU131059 HFY131052:HFY131059 GWC131052:GWC131059 GMG131052:GMG131059 GCK131052:GCK131059 FSO131052:FSO131059 FIS131052:FIS131059 EYW131052:EYW131059 EPA131052:EPA131059 EFE131052:EFE131059 DVI131052:DVI131059 DLM131052:DLM131059 DBQ131052:DBQ131059 CRU131052:CRU131059 CHY131052:CHY131059 BYC131052:BYC131059 BOG131052:BOG131059 BEK131052:BEK131059 AUO131052:AUO131059 AKS131052:AKS131059 AAW131052:AAW131059 RA131052:RA131059 HE131052:HE131059 WTQ65516:WTQ65523 WJU65516:WJU65523 VZY65516:VZY65523 VQC65516:VQC65523 VGG65516:VGG65523 UWK65516:UWK65523 UMO65516:UMO65523 UCS65516:UCS65523 TSW65516:TSW65523 TJA65516:TJA65523 SZE65516:SZE65523 SPI65516:SPI65523 SFM65516:SFM65523 RVQ65516:RVQ65523 RLU65516:RLU65523 RBY65516:RBY65523 QSC65516:QSC65523 QIG65516:QIG65523 PYK65516:PYK65523 POO65516:POO65523 PES65516:PES65523 OUW65516:OUW65523 OLA65516:OLA65523 OBE65516:OBE65523 NRI65516:NRI65523 NHM65516:NHM65523 MXQ65516:MXQ65523 MNU65516:MNU65523 MDY65516:MDY65523 LUC65516:LUC65523 LKG65516:LKG65523 LAK65516:LAK65523 KQO65516:KQO65523 KGS65516:KGS65523 JWW65516:JWW65523 JNA65516:JNA65523 JDE65516:JDE65523 ITI65516:ITI65523 IJM65516:IJM65523 HZQ65516:HZQ65523 HPU65516:HPU65523 HFY65516:HFY65523 GWC65516:GWC65523 GMG65516:GMG65523 GCK65516:GCK65523 FSO65516:FSO65523 FIS65516:FIS65523 EYW65516:EYW65523 EPA65516:EPA65523 EFE65516:EFE65523 DVI65516:DVI65523 DLM65516:DLM65523 DBQ65516:DBQ65523 CRU65516:CRU65523 CHY65516:CHY65523 BYC65516:BYC65523 BOG65516:BOG65523 BEK65516:BEK65523 AUO65516:AUO65523 AKS65516:AKS65523 AAW65516:AAW65523 RA65516:RA65523 HE65516:HE65523 WTQ983029:WTQ983030 WJU983029:WJU983030 VZY983029:VZY983030 VQC983029:VQC983030 VGG983029:VGG983030 UWK983029:UWK983030 UMO983029:UMO983030 UCS983029:UCS983030 TSW983029:TSW983030 TJA983029:TJA983030 SZE983029:SZE983030 SPI983029:SPI983030 SFM983029:SFM983030 RVQ983029:RVQ983030 RLU983029:RLU983030 RBY983029:RBY983030 QSC983029:QSC983030 QIG983029:QIG983030 PYK983029:PYK983030 POO983029:POO983030 PES983029:PES983030 OUW983029:OUW983030 OLA983029:OLA983030 OBE983029:OBE983030 NRI983029:NRI983030 NHM983029:NHM983030 MXQ983029:MXQ983030 MNU983029:MNU983030 MDY983029:MDY983030 LUC983029:LUC983030 LKG983029:LKG983030 LAK983029:LAK983030 KQO983029:KQO983030 KGS983029:KGS983030 JWW983029:JWW983030 JNA983029:JNA983030 JDE983029:JDE983030 ITI983029:ITI983030 IJM983029:IJM983030 HZQ983029:HZQ983030 HPU983029:HPU983030 HFY983029:HFY983030 GWC983029:GWC983030 GMG983029:GMG983030 GCK983029:GCK983030 FSO983029:FSO983030 FIS983029:FIS983030 EYW983029:EYW983030 EPA983029:EPA983030 EFE983029:EFE983030 DVI983029:DVI983030 DLM983029:DLM983030 DBQ983029:DBQ983030 CRU983029:CRU983030 CHY983029:CHY983030 BYC983029:BYC983030 BOG983029:BOG983030 BEK983029:BEK983030 AUO983029:AUO983030 AKS983029:AKS983030 AAW983029:AAW983030 RA983029:RA983030 HE983029:HE983030 WTQ917493:WTQ917494 WJU917493:WJU917494 VZY917493:VZY917494 VQC917493:VQC917494 VGG917493:VGG917494 UWK917493:UWK917494 UMO917493:UMO917494 UCS917493:UCS917494 TSW917493:TSW917494 TJA917493:TJA917494 SZE917493:SZE917494 SPI917493:SPI917494 SFM917493:SFM917494 RVQ917493:RVQ917494 RLU917493:RLU917494 RBY917493:RBY917494 QSC917493:QSC917494 QIG917493:QIG917494 PYK917493:PYK917494 POO917493:POO917494 PES917493:PES917494 OUW917493:OUW917494 OLA917493:OLA917494 OBE917493:OBE917494 NRI917493:NRI917494 NHM917493:NHM917494 MXQ917493:MXQ917494 MNU917493:MNU917494 MDY917493:MDY917494 LUC917493:LUC917494 LKG917493:LKG917494 LAK917493:LAK917494 KQO917493:KQO917494 KGS917493:KGS917494 JWW917493:JWW917494 JNA917493:JNA917494 JDE917493:JDE917494 ITI917493:ITI917494 IJM917493:IJM917494 HZQ917493:HZQ917494 HPU917493:HPU917494 HFY917493:HFY917494 GWC917493:GWC917494 GMG917493:GMG917494 GCK917493:GCK917494 FSO917493:FSO917494 FIS917493:FIS917494 EYW917493:EYW917494 EPA917493:EPA917494 EFE917493:EFE917494 DVI917493:DVI917494 DLM917493:DLM917494 DBQ917493:DBQ917494 CRU917493:CRU917494 CHY917493:CHY917494 BYC917493:BYC917494 BOG917493:BOG917494 BEK917493:BEK917494 AUO917493:AUO917494 AKS917493:AKS917494 AAW917493:AAW917494 RA917493:RA917494 HE917493:HE917494 WTQ851957:WTQ851958 WJU851957:WJU851958 VZY851957:VZY851958 VQC851957:VQC851958 VGG851957:VGG851958 UWK851957:UWK851958 UMO851957:UMO851958 UCS851957:UCS851958 TSW851957:TSW851958 TJA851957:TJA851958 SZE851957:SZE851958 SPI851957:SPI851958 SFM851957:SFM851958 RVQ851957:RVQ851958 RLU851957:RLU851958 RBY851957:RBY851958 QSC851957:QSC851958 QIG851957:QIG851958 PYK851957:PYK851958 POO851957:POO851958 PES851957:PES851958 OUW851957:OUW851958 OLA851957:OLA851958 OBE851957:OBE851958 NRI851957:NRI851958 NHM851957:NHM851958 MXQ851957:MXQ851958 MNU851957:MNU851958 MDY851957:MDY851958 LUC851957:LUC851958 LKG851957:LKG851958 LAK851957:LAK851958 KQO851957:KQO851958 KGS851957:KGS851958 JWW851957:JWW851958 JNA851957:JNA851958 JDE851957:JDE851958 ITI851957:ITI851958 IJM851957:IJM851958 HZQ851957:HZQ851958 HPU851957:HPU851958 HFY851957:HFY851958 GWC851957:GWC851958 GMG851957:GMG851958 GCK851957:GCK851958 FSO851957:FSO851958 FIS851957:FIS851958 EYW851957:EYW851958 EPA851957:EPA851958 EFE851957:EFE851958 DVI851957:DVI851958 DLM851957:DLM851958 DBQ851957:DBQ851958 CRU851957:CRU851958 CHY851957:CHY851958 BYC851957:BYC851958 BOG851957:BOG851958 BEK851957:BEK851958 AUO851957:AUO851958 AKS851957:AKS851958 AAW851957:AAW851958 RA851957:RA851958 HE851957:HE851958 WTQ786421:WTQ786422 WJU786421:WJU786422 VZY786421:VZY786422 VQC786421:VQC786422 VGG786421:VGG786422 UWK786421:UWK786422 UMO786421:UMO786422 UCS786421:UCS786422 TSW786421:TSW786422 TJA786421:TJA786422 SZE786421:SZE786422 SPI786421:SPI786422 SFM786421:SFM786422 RVQ786421:RVQ786422 RLU786421:RLU786422 RBY786421:RBY786422 QSC786421:QSC786422 QIG786421:QIG786422 PYK786421:PYK786422 POO786421:POO786422 PES786421:PES786422 OUW786421:OUW786422 OLA786421:OLA786422 OBE786421:OBE786422 NRI786421:NRI786422 NHM786421:NHM786422 MXQ786421:MXQ786422 MNU786421:MNU786422 MDY786421:MDY786422 LUC786421:LUC786422 LKG786421:LKG786422 LAK786421:LAK786422 KQO786421:KQO786422 KGS786421:KGS786422 JWW786421:JWW786422 JNA786421:JNA786422 JDE786421:JDE786422 ITI786421:ITI786422 IJM786421:IJM786422 HZQ786421:HZQ786422 HPU786421:HPU786422 HFY786421:HFY786422 GWC786421:GWC786422 GMG786421:GMG786422 GCK786421:GCK786422 FSO786421:FSO786422 FIS786421:FIS786422 EYW786421:EYW786422 EPA786421:EPA786422 EFE786421:EFE786422 DVI786421:DVI786422 DLM786421:DLM786422 DBQ786421:DBQ786422 CRU786421:CRU786422 CHY786421:CHY786422 BYC786421:BYC786422 BOG786421:BOG786422 BEK786421:BEK786422 AUO786421:AUO786422 AKS786421:AKS786422 AAW786421:AAW786422 RA786421:RA786422 HE786421:HE786422 WTQ720885:WTQ720886 WJU720885:WJU720886 VZY720885:VZY720886 VQC720885:VQC720886 VGG720885:VGG720886 UWK720885:UWK720886 UMO720885:UMO720886 UCS720885:UCS720886 TSW720885:TSW720886 TJA720885:TJA720886 SZE720885:SZE720886 SPI720885:SPI720886 SFM720885:SFM720886 RVQ720885:RVQ720886 RLU720885:RLU720886 RBY720885:RBY720886 QSC720885:QSC720886 QIG720885:QIG720886 PYK720885:PYK720886 POO720885:POO720886 PES720885:PES720886 OUW720885:OUW720886 OLA720885:OLA720886 OBE720885:OBE720886 NRI720885:NRI720886 NHM720885:NHM720886 MXQ720885:MXQ720886 MNU720885:MNU720886 MDY720885:MDY720886 LUC720885:LUC720886 LKG720885:LKG720886 LAK720885:LAK720886 KQO720885:KQO720886 KGS720885:KGS720886 JWW720885:JWW720886 JNA720885:JNA720886 JDE720885:JDE720886 ITI720885:ITI720886 IJM720885:IJM720886 HZQ720885:HZQ720886 HPU720885:HPU720886 HFY720885:HFY720886 GWC720885:GWC720886 GMG720885:GMG720886 GCK720885:GCK720886 FSO720885:FSO720886 FIS720885:FIS720886 EYW720885:EYW720886 EPA720885:EPA720886 EFE720885:EFE720886 DVI720885:DVI720886 DLM720885:DLM720886 DBQ720885:DBQ720886 CRU720885:CRU720886 CHY720885:CHY720886 BYC720885:BYC720886 BOG720885:BOG720886 BEK720885:BEK720886 AUO720885:AUO720886 AKS720885:AKS720886 AAW720885:AAW720886 RA720885:RA720886 HE720885:HE720886 WTQ655349:WTQ655350 WJU655349:WJU655350 VZY655349:VZY655350 VQC655349:VQC655350 VGG655349:VGG655350 UWK655349:UWK655350 UMO655349:UMO655350 UCS655349:UCS655350 TSW655349:TSW655350 TJA655349:TJA655350 SZE655349:SZE655350 SPI655349:SPI655350 SFM655349:SFM655350 RVQ655349:RVQ655350 RLU655349:RLU655350 RBY655349:RBY655350 QSC655349:QSC655350 QIG655349:QIG655350 PYK655349:PYK655350 POO655349:POO655350 PES655349:PES655350 OUW655349:OUW655350 OLA655349:OLA655350 OBE655349:OBE655350 NRI655349:NRI655350 NHM655349:NHM655350 MXQ655349:MXQ655350 MNU655349:MNU655350 MDY655349:MDY655350 LUC655349:LUC655350 LKG655349:LKG655350 LAK655349:LAK655350 KQO655349:KQO655350 KGS655349:KGS655350 JWW655349:JWW655350 JNA655349:JNA655350 JDE655349:JDE655350 ITI655349:ITI655350 IJM655349:IJM655350 HZQ655349:HZQ655350 HPU655349:HPU655350 HFY655349:HFY655350 GWC655349:GWC655350 GMG655349:GMG655350 GCK655349:GCK655350 FSO655349:FSO655350 FIS655349:FIS655350 EYW655349:EYW655350 EPA655349:EPA655350 EFE655349:EFE655350 DVI655349:DVI655350 DLM655349:DLM655350 DBQ655349:DBQ655350 CRU655349:CRU655350 CHY655349:CHY655350 BYC655349:BYC655350 BOG655349:BOG655350 BEK655349:BEK655350 AUO655349:AUO655350 AKS655349:AKS655350 AAW655349:AAW655350 RA655349:RA655350 HE655349:HE655350 WTQ589813:WTQ589814 WJU589813:WJU589814 VZY589813:VZY589814 VQC589813:VQC589814 VGG589813:VGG589814 UWK589813:UWK589814 UMO589813:UMO589814 UCS589813:UCS589814 TSW589813:TSW589814 TJA589813:TJA589814 SZE589813:SZE589814 SPI589813:SPI589814 SFM589813:SFM589814 RVQ589813:RVQ589814 RLU589813:RLU589814 RBY589813:RBY589814 QSC589813:QSC589814 QIG589813:QIG589814 PYK589813:PYK589814 POO589813:POO589814 PES589813:PES589814 OUW589813:OUW589814 OLA589813:OLA589814 OBE589813:OBE589814 NRI589813:NRI589814 NHM589813:NHM589814 MXQ589813:MXQ589814 MNU589813:MNU589814 MDY589813:MDY589814 LUC589813:LUC589814 LKG589813:LKG589814 LAK589813:LAK589814 KQO589813:KQO589814 KGS589813:KGS589814 JWW589813:JWW589814 JNA589813:JNA589814 JDE589813:JDE589814 ITI589813:ITI589814 IJM589813:IJM589814 HZQ589813:HZQ589814 HPU589813:HPU589814 HFY589813:HFY589814 GWC589813:GWC589814 GMG589813:GMG589814 GCK589813:GCK589814 FSO589813:FSO589814 FIS589813:FIS589814 EYW589813:EYW589814 EPA589813:EPA589814 EFE589813:EFE589814 DVI589813:DVI589814 DLM589813:DLM589814 DBQ589813:DBQ589814 CRU589813:CRU589814 CHY589813:CHY589814 BYC589813:BYC589814 BOG589813:BOG589814 BEK589813:BEK589814 AUO589813:AUO589814 AKS589813:AKS589814 AAW589813:AAW589814 RA589813:RA589814 HE589813:HE589814 WTQ524277:WTQ524278 WJU524277:WJU524278 VZY524277:VZY524278 VQC524277:VQC524278 VGG524277:VGG524278 UWK524277:UWK524278 UMO524277:UMO524278 UCS524277:UCS524278 TSW524277:TSW524278 TJA524277:TJA524278 SZE524277:SZE524278 SPI524277:SPI524278 SFM524277:SFM524278 RVQ524277:RVQ524278 RLU524277:RLU524278 RBY524277:RBY524278 QSC524277:QSC524278 QIG524277:QIG524278 PYK524277:PYK524278 POO524277:POO524278 PES524277:PES524278 OUW524277:OUW524278 OLA524277:OLA524278 OBE524277:OBE524278 NRI524277:NRI524278 NHM524277:NHM524278 MXQ524277:MXQ524278 MNU524277:MNU524278 MDY524277:MDY524278 LUC524277:LUC524278 LKG524277:LKG524278 LAK524277:LAK524278 KQO524277:KQO524278 KGS524277:KGS524278 JWW524277:JWW524278 JNA524277:JNA524278 JDE524277:JDE524278 ITI524277:ITI524278 IJM524277:IJM524278 HZQ524277:HZQ524278 HPU524277:HPU524278 HFY524277:HFY524278 GWC524277:GWC524278 GMG524277:GMG524278 GCK524277:GCK524278 FSO524277:FSO524278 FIS524277:FIS524278 EYW524277:EYW524278 EPA524277:EPA524278 EFE524277:EFE524278 DVI524277:DVI524278 DLM524277:DLM524278 DBQ524277:DBQ524278 CRU524277:CRU524278 CHY524277:CHY524278 BYC524277:BYC524278 BOG524277:BOG524278 BEK524277:BEK524278 AUO524277:AUO524278 AKS524277:AKS524278 AAW524277:AAW524278 RA524277:RA524278 HE524277:HE524278 WTQ458741:WTQ458742 WJU458741:WJU458742 VZY458741:VZY458742 VQC458741:VQC458742 VGG458741:VGG458742 UWK458741:UWK458742 UMO458741:UMO458742 UCS458741:UCS458742 TSW458741:TSW458742 TJA458741:TJA458742 SZE458741:SZE458742 SPI458741:SPI458742 SFM458741:SFM458742 RVQ458741:RVQ458742 RLU458741:RLU458742 RBY458741:RBY458742 QSC458741:QSC458742 QIG458741:QIG458742 PYK458741:PYK458742 POO458741:POO458742 PES458741:PES458742 OUW458741:OUW458742 OLA458741:OLA458742 OBE458741:OBE458742 NRI458741:NRI458742 NHM458741:NHM458742 MXQ458741:MXQ458742 MNU458741:MNU458742 MDY458741:MDY458742 LUC458741:LUC458742 LKG458741:LKG458742 LAK458741:LAK458742 KQO458741:KQO458742 KGS458741:KGS458742 JWW458741:JWW458742 JNA458741:JNA458742 JDE458741:JDE458742 ITI458741:ITI458742 IJM458741:IJM458742 HZQ458741:HZQ458742 HPU458741:HPU458742 HFY458741:HFY458742 GWC458741:GWC458742 GMG458741:GMG458742 GCK458741:GCK458742 FSO458741:FSO458742 FIS458741:FIS458742 EYW458741:EYW458742 EPA458741:EPA458742 EFE458741:EFE458742 DVI458741:DVI458742 DLM458741:DLM458742 DBQ458741:DBQ458742 CRU458741:CRU458742 CHY458741:CHY458742 BYC458741:BYC458742 BOG458741:BOG458742 BEK458741:BEK458742 AUO458741:AUO458742 AKS458741:AKS458742 AAW458741:AAW458742 RA458741:RA458742 HE458741:HE458742 WTQ393205:WTQ393206 WJU393205:WJU393206 VZY393205:VZY393206 VQC393205:VQC393206 VGG393205:VGG393206 UWK393205:UWK393206 UMO393205:UMO393206 UCS393205:UCS393206 TSW393205:TSW393206 TJA393205:TJA393206 SZE393205:SZE393206 SPI393205:SPI393206 SFM393205:SFM393206 RVQ393205:RVQ393206 RLU393205:RLU393206 RBY393205:RBY393206 QSC393205:QSC393206 QIG393205:QIG393206 PYK393205:PYK393206 POO393205:POO393206 PES393205:PES393206 OUW393205:OUW393206 OLA393205:OLA393206 OBE393205:OBE393206 NRI393205:NRI393206 NHM393205:NHM393206 MXQ393205:MXQ393206 MNU393205:MNU393206 MDY393205:MDY393206 LUC393205:LUC393206 LKG393205:LKG393206 LAK393205:LAK393206 KQO393205:KQO393206 KGS393205:KGS393206 JWW393205:JWW393206 JNA393205:JNA393206 JDE393205:JDE393206 ITI393205:ITI393206 IJM393205:IJM393206 HZQ393205:HZQ393206 HPU393205:HPU393206 HFY393205:HFY393206 GWC393205:GWC393206 GMG393205:GMG393206 GCK393205:GCK393206 FSO393205:FSO393206 FIS393205:FIS393206 EYW393205:EYW393206 EPA393205:EPA393206 EFE393205:EFE393206 DVI393205:DVI393206 DLM393205:DLM393206 DBQ393205:DBQ393206 CRU393205:CRU393206 CHY393205:CHY393206 BYC393205:BYC393206 BOG393205:BOG393206 BEK393205:BEK393206 AUO393205:AUO393206 AKS393205:AKS393206 AAW393205:AAW393206 RA393205:RA393206 HE393205:HE393206 WTQ327669:WTQ327670 WJU327669:WJU327670 VZY327669:VZY327670 VQC327669:VQC327670 VGG327669:VGG327670 UWK327669:UWK327670 UMO327669:UMO327670 UCS327669:UCS327670 TSW327669:TSW327670 TJA327669:TJA327670 SZE327669:SZE327670 SPI327669:SPI327670 SFM327669:SFM327670 RVQ327669:RVQ327670 RLU327669:RLU327670 RBY327669:RBY327670 QSC327669:QSC327670 QIG327669:QIG327670 PYK327669:PYK327670 POO327669:POO327670 PES327669:PES327670 OUW327669:OUW327670 OLA327669:OLA327670 OBE327669:OBE327670 NRI327669:NRI327670 NHM327669:NHM327670 MXQ327669:MXQ327670 MNU327669:MNU327670 MDY327669:MDY327670 LUC327669:LUC327670 LKG327669:LKG327670 LAK327669:LAK327670 KQO327669:KQO327670 KGS327669:KGS327670 JWW327669:JWW327670 JNA327669:JNA327670 JDE327669:JDE327670 ITI327669:ITI327670 IJM327669:IJM327670 HZQ327669:HZQ327670 HPU327669:HPU327670 HFY327669:HFY327670 GWC327669:GWC327670 GMG327669:GMG327670 GCK327669:GCK327670 FSO327669:FSO327670 FIS327669:FIS327670 EYW327669:EYW327670 EPA327669:EPA327670 EFE327669:EFE327670 DVI327669:DVI327670 DLM327669:DLM327670 DBQ327669:DBQ327670 CRU327669:CRU327670 CHY327669:CHY327670 BYC327669:BYC327670 BOG327669:BOG327670 BEK327669:BEK327670 AUO327669:AUO327670 AKS327669:AKS327670 AAW327669:AAW327670 RA327669:RA327670 HE327669:HE327670 WTQ262133:WTQ262134 WJU262133:WJU262134 VZY262133:VZY262134 VQC262133:VQC262134 VGG262133:VGG262134 UWK262133:UWK262134 UMO262133:UMO262134 UCS262133:UCS262134 TSW262133:TSW262134 TJA262133:TJA262134 SZE262133:SZE262134 SPI262133:SPI262134 SFM262133:SFM262134 RVQ262133:RVQ262134 RLU262133:RLU262134 RBY262133:RBY262134 QSC262133:QSC262134 QIG262133:QIG262134 PYK262133:PYK262134 POO262133:POO262134 PES262133:PES262134 OUW262133:OUW262134 OLA262133:OLA262134 OBE262133:OBE262134 NRI262133:NRI262134 NHM262133:NHM262134 MXQ262133:MXQ262134 MNU262133:MNU262134 MDY262133:MDY262134 LUC262133:LUC262134 LKG262133:LKG262134 LAK262133:LAK262134 KQO262133:KQO262134 KGS262133:KGS262134 JWW262133:JWW262134 JNA262133:JNA262134 JDE262133:JDE262134 ITI262133:ITI262134 IJM262133:IJM262134 HZQ262133:HZQ262134 HPU262133:HPU262134 HFY262133:HFY262134 GWC262133:GWC262134 GMG262133:GMG262134 GCK262133:GCK262134 FSO262133:FSO262134 FIS262133:FIS262134 EYW262133:EYW262134 EPA262133:EPA262134 EFE262133:EFE262134 DVI262133:DVI262134 DLM262133:DLM262134 DBQ262133:DBQ262134 CRU262133:CRU262134 CHY262133:CHY262134 BYC262133:BYC262134 BOG262133:BOG262134 BEK262133:BEK262134 AUO262133:AUO262134 AKS262133:AKS262134 AAW262133:AAW262134 RA262133:RA262134 HE262133:HE262134 WTQ196597:WTQ196598 WJU196597:WJU196598 VZY196597:VZY196598 VQC196597:VQC196598 VGG196597:VGG196598 UWK196597:UWK196598 UMO196597:UMO196598 UCS196597:UCS196598 TSW196597:TSW196598 TJA196597:TJA196598 SZE196597:SZE196598 SPI196597:SPI196598 SFM196597:SFM196598 RVQ196597:RVQ196598 RLU196597:RLU196598 RBY196597:RBY196598 QSC196597:QSC196598 QIG196597:QIG196598 PYK196597:PYK196598 POO196597:POO196598 PES196597:PES196598 OUW196597:OUW196598 OLA196597:OLA196598 OBE196597:OBE196598 NRI196597:NRI196598 NHM196597:NHM196598 MXQ196597:MXQ196598 MNU196597:MNU196598 MDY196597:MDY196598 LUC196597:LUC196598 LKG196597:LKG196598 LAK196597:LAK196598 KQO196597:KQO196598 KGS196597:KGS196598 JWW196597:JWW196598 JNA196597:JNA196598 JDE196597:JDE196598 ITI196597:ITI196598 IJM196597:IJM196598 HZQ196597:HZQ196598 HPU196597:HPU196598 HFY196597:HFY196598 GWC196597:GWC196598 GMG196597:GMG196598 GCK196597:GCK196598 FSO196597:FSO196598 FIS196597:FIS196598 EYW196597:EYW196598 EPA196597:EPA196598 EFE196597:EFE196598 DVI196597:DVI196598 DLM196597:DLM196598 DBQ196597:DBQ196598 CRU196597:CRU196598 CHY196597:CHY196598 BYC196597:BYC196598 BOG196597:BOG196598 BEK196597:BEK196598 AUO196597:AUO196598 AKS196597:AKS196598 AAW196597:AAW196598 RA196597:RA196598 HE196597:HE196598 WTQ131061:WTQ131062 WJU131061:WJU131062 VZY131061:VZY131062 VQC131061:VQC131062 VGG131061:VGG131062 UWK131061:UWK131062 UMO131061:UMO131062 UCS131061:UCS131062 TSW131061:TSW131062 TJA131061:TJA131062 SZE131061:SZE131062 SPI131061:SPI131062 SFM131061:SFM131062 RVQ131061:RVQ131062 RLU131061:RLU131062 RBY131061:RBY131062 QSC131061:QSC131062 QIG131061:QIG131062 PYK131061:PYK131062 POO131061:POO131062 PES131061:PES131062 OUW131061:OUW131062 OLA131061:OLA131062 OBE131061:OBE131062 NRI131061:NRI131062 NHM131061:NHM131062 MXQ131061:MXQ131062 MNU131061:MNU131062 MDY131061:MDY131062 LUC131061:LUC131062 LKG131061:LKG131062 LAK131061:LAK131062 KQO131061:KQO131062 KGS131061:KGS131062 JWW131061:JWW131062 JNA131061:JNA131062 JDE131061:JDE131062 ITI131061:ITI131062 IJM131061:IJM131062 HZQ131061:HZQ131062 HPU131061:HPU131062 HFY131061:HFY131062 GWC131061:GWC131062 GMG131061:GMG131062 GCK131061:GCK131062 FSO131061:FSO131062 FIS131061:FIS131062 EYW131061:EYW131062 EPA131061:EPA131062 EFE131061:EFE131062 DVI131061:DVI131062 DLM131061:DLM131062 DBQ131061:DBQ131062 CRU131061:CRU131062 CHY131061:CHY131062 BYC131061:BYC131062 BOG131061:BOG131062 BEK131061:BEK131062 AUO131061:AUO131062 AKS131061:AKS131062 AAW131061:AAW131062 RA131061:RA131062 HE131061:HE131062 WTQ65525:WTQ65526 WJU65525:WJU65526 VZY65525:VZY65526 VQC65525:VQC65526 VGG65525:VGG65526 UWK65525:UWK65526 UMO65525:UMO65526 UCS65525:UCS65526 TSW65525:TSW65526 TJA65525:TJA65526 SZE65525:SZE65526 SPI65525:SPI65526 SFM65525:SFM65526 RVQ65525:RVQ65526 RLU65525:RLU65526 RBY65525:RBY65526 QSC65525:QSC65526 QIG65525:QIG65526 PYK65525:PYK65526 POO65525:POO65526 PES65525:PES65526 OUW65525:OUW65526 OLA65525:OLA65526 OBE65525:OBE65526 NRI65525:NRI65526 NHM65525:NHM65526 MXQ65525:MXQ65526 MNU65525:MNU65526 MDY65525:MDY65526 LUC65525:LUC65526 LKG65525:LKG65526 LAK65525:LAK65526 KQO65525:KQO65526 KGS65525:KGS65526 JWW65525:JWW65526 JNA65525:JNA65526 JDE65525:JDE65526 ITI65525:ITI65526 IJM65525:IJM65526 HZQ65525:HZQ65526 HPU65525:HPU65526 HFY65525:HFY65526 GWC65525:GWC65526 GMG65525:GMG65526 GCK65525:GCK65526 FSO65525:FSO65526 FIS65525:FIS65526 EYW65525:EYW65526 EPA65525:EPA65526 EFE65525:EFE65526 DVI65525:DVI65526 DLM65525:DLM65526 DBQ65525:DBQ65526 CRU65525:CRU65526 CHY65525:CHY65526 BYC65525:BYC65526 BOG65525:BOG65526 BEK65525:BEK65526 AUO65525:AUO65526 AKS65525:AKS65526 AAW65525:AAW65526 RA65525:RA65526 HE65525:HE65526 WTQ982992 WJU982992 VZY982992 VQC982992 VGG982992 UWK982992 UMO982992 UCS982992 TSW982992 TJA982992 SZE982992 SPI982992 SFM982992 RVQ982992 RLU982992 RBY982992 QSC982992 QIG982992 PYK982992 POO982992 PES982992 OUW982992 OLA982992 OBE982992 NRI982992 NHM982992 MXQ982992 MNU982992 MDY982992 LUC982992 LKG982992 LAK982992 KQO982992 KGS982992 JWW982992 JNA982992 JDE982992 ITI982992 IJM982992 HZQ982992 HPU982992 HFY982992 GWC982992 GMG982992 GCK982992 FSO982992 FIS982992 EYW982992 EPA982992 EFE982992 DVI982992 DLM982992 DBQ982992 CRU982992 CHY982992 BYC982992 BOG982992 BEK982992 AUO982992 AKS982992 AAW982992 RA982992 HE982992 WTQ917456 WJU917456 VZY917456 VQC917456 VGG917456 UWK917456 UMO917456 UCS917456 TSW917456 TJA917456 SZE917456 SPI917456 SFM917456 RVQ917456 RLU917456 RBY917456 QSC917456 QIG917456 PYK917456 POO917456 PES917456 OUW917456 OLA917456 OBE917456 NRI917456 NHM917456 MXQ917456 MNU917456 MDY917456 LUC917456 LKG917456 LAK917456 KQO917456 KGS917456 JWW917456 JNA917456 JDE917456 ITI917456 IJM917456 HZQ917456 HPU917456 HFY917456 GWC917456 GMG917456 GCK917456 FSO917456 FIS917456 EYW917456 EPA917456 EFE917456 DVI917456 DLM917456 DBQ917456 CRU917456 CHY917456 BYC917456 BOG917456 BEK917456 AUO917456 AKS917456 AAW917456 RA917456 HE917456 WTQ851920 WJU851920 VZY851920 VQC851920 VGG851920 UWK851920 UMO851920 UCS851920 TSW851920 TJA851920 SZE851920 SPI851920 SFM851920 RVQ851920 RLU851920 RBY851920 QSC851920 QIG851920 PYK851920 POO851920 PES851920 OUW851920 OLA851920 OBE851920 NRI851920 NHM851920 MXQ851920 MNU851920 MDY851920 LUC851920 LKG851920 LAK851920 KQO851920 KGS851920 JWW851920 JNA851920 JDE851920 ITI851920 IJM851920 HZQ851920 HPU851920 HFY851920 GWC851920 GMG851920 GCK851920 FSO851920 FIS851920 EYW851920 EPA851920 EFE851920 DVI851920 DLM851920 DBQ851920 CRU851920 CHY851920 BYC851920 BOG851920 BEK851920 AUO851920 AKS851920 AAW851920 RA851920 HE851920 WTQ786384 WJU786384 VZY786384 VQC786384 VGG786384 UWK786384 UMO786384 UCS786384 TSW786384 TJA786384 SZE786384 SPI786384 SFM786384 RVQ786384 RLU786384 RBY786384 QSC786384 QIG786384 PYK786384 POO786384 PES786384 OUW786384 OLA786384 OBE786384 NRI786384 NHM786384 MXQ786384 MNU786384 MDY786384 LUC786384 LKG786384 LAK786384 KQO786384 KGS786384 JWW786384 JNA786384 JDE786384 ITI786384 IJM786384 HZQ786384 HPU786384 HFY786384 GWC786384 GMG786384 GCK786384 FSO786384 FIS786384 EYW786384 EPA786384 EFE786384 DVI786384 DLM786384 DBQ786384 CRU786384 CHY786384 BYC786384 BOG786384 BEK786384 AUO786384 AKS786384 AAW786384 RA786384 HE786384 WTQ720848 WJU720848 VZY720848 VQC720848 VGG720848 UWK720848 UMO720848 UCS720848 TSW720848 TJA720848 SZE720848 SPI720848 SFM720848 RVQ720848 RLU720848 RBY720848 QSC720848 QIG720848 PYK720848 POO720848 PES720848 OUW720848 OLA720848 OBE720848 NRI720848 NHM720848 MXQ720848 MNU720848 MDY720848 LUC720848 LKG720848 LAK720848 KQO720848 KGS720848 JWW720848 JNA720848 JDE720848 ITI720848 IJM720848 HZQ720848 HPU720848 HFY720848 GWC720848 GMG720848 GCK720848 FSO720848 FIS720848 EYW720848 EPA720848 EFE720848 DVI720848 DLM720848 DBQ720848 CRU720848 CHY720848 BYC720848 BOG720848 BEK720848 AUO720848 AKS720848 AAW720848 RA720848 HE720848 WTQ655312 WJU655312 VZY655312 VQC655312 VGG655312 UWK655312 UMO655312 UCS655312 TSW655312 TJA655312 SZE655312 SPI655312 SFM655312 RVQ655312 RLU655312 RBY655312 QSC655312 QIG655312 PYK655312 POO655312 PES655312 OUW655312 OLA655312 OBE655312 NRI655312 NHM655312 MXQ655312 MNU655312 MDY655312 LUC655312 LKG655312 LAK655312 KQO655312 KGS655312 JWW655312 JNA655312 JDE655312 ITI655312 IJM655312 HZQ655312 HPU655312 HFY655312 GWC655312 GMG655312 GCK655312 FSO655312 FIS655312 EYW655312 EPA655312 EFE655312 DVI655312 DLM655312 DBQ655312 CRU655312 CHY655312 BYC655312 BOG655312 BEK655312 AUO655312 AKS655312 AAW655312 RA655312 HE655312 WTQ589776 WJU589776 VZY589776 VQC589776 VGG589776 UWK589776 UMO589776 UCS589776 TSW589776 TJA589776 SZE589776 SPI589776 SFM589776 RVQ589776 RLU589776 RBY589776 QSC589776 QIG589776 PYK589776 POO589776 PES589776 OUW589776 OLA589776 OBE589776 NRI589776 NHM589776 MXQ589776 MNU589776 MDY589776 LUC589776 LKG589776 LAK589776 KQO589776 KGS589776 JWW589776 JNA589776 JDE589776 ITI589776 IJM589776 HZQ589776 HPU589776 HFY589776 GWC589776 GMG589776 GCK589776 FSO589776 FIS589776 EYW589776 EPA589776 EFE589776 DVI589776 DLM589776 DBQ589776 CRU589776 CHY589776 BYC589776 BOG589776 BEK589776 AUO589776 AKS589776 AAW589776 RA589776 HE589776 WTQ524240 WJU524240 VZY524240 VQC524240 VGG524240 UWK524240 UMO524240 UCS524240 TSW524240 TJA524240 SZE524240 SPI524240 SFM524240 RVQ524240 RLU524240 RBY524240 QSC524240 QIG524240 PYK524240 POO524240 PES524240 OUW524240 OLA524240 OBE524240 NRI524240 NHM524240 MXQ524240 MNU524240 MDY524240 LUC524240 LKG524240 LAK524240 KQO524240 KGS524240 JWW524240 JNA524240 JDE524240 ITI524240 IJM524240 HZQ524240 HPU524240 HFY524240 GWC524240 GMG524240 GCK524240 FSO524240 FIS524240 EYW524240 EPA524240 EFE524240 DVI524240 DLM524240 DBQ524240 CRU524240 CHY524240 BYC524240 BOG524240 BEK524240 AUO524240 AKS524240 AAW524240 RA524240 HE524240 WTQ458704 WJU458704 VZY458704 VQC458704 VGG458704 UWK458704 UMO458704 UCS458704 TSW458704 TJA458704 SZE458704 SPI458704 SFM458704 RVQ458704 RLU458704 RBY458704 QSC458704 QIG458704 PYK458704 POO458704 PES458704 OUW458704 OLA458704 OBE458704 NRI458704 NHM458704 MXQ458704 MNU458704 MDY458704 LUC458704 LKG458704 LAK458704 KQO458704 KGS458704 JWW458704 JNA458704 JDE458704 ITI458704 IJM458704 HZQ458704 HPU458704 HFY458704 GWC458704 GMG458704 GCK458704 FSO458704 FIS458704 EYW458704 EPA458704 EFE458704 DVI458704 DLM458704 DBQ458704 CRU458704 CHY458704 BYC458704 BOG458704 BEK458704 AUO458704 AKS458704 AAW458704 RA458704 HE458704 WTQ393168 WJU393168 VZY393168 VQC393168 VGG393168 UWK393168 UMO393168 UCS393168 TSW393168 TJA393168 SZE393168 SPI393168 SFM393168 RVQ393168 RLU393168 RBY393168 QSC393168 QIG393168 PYK393168 POO393168 PES393168 OUW393168 OLA393168 OBE393168 NRI393168 NHM393168 MXQ393168 MNU393168 MDY393168 LUC393168 LKG393168 LAK393168 KQO393168 KGS393168 JWW393168 JNA393168 JDE393168 ITI393168 IJM393168 HZQ393168 HPU393168 HFY393168 GWC393168 GMG393168 GCK393168 FSO393168 FIS393168 EYW393168 EPA393168 EFE393168 DVI393168 DLM393168 DBQ393168 CRU393168 CHY393168 BYC393168 BOG393168 BEK393168 AUO393168 AKS393168 AAW393168 RA393168 HE393168 WTQ327632 WJU327632 VZY327632 VQC327632 VGG327632 UWK327632 UMO327632 UCS327632 TSW327632 TJA327632 SZE327632 SPI327632 SFM327632 RVQ327632 RLU327632 RBY327632 QSC327632 QIG327632 PYK327632 POO327632 PES327632 OUW327632 OLA327632 OBE327632 NRI327632 NHM327632 MXQ327632 MNU327632 MDY327632 LUC327632 LKG327632 LAK327632 KQO327632 KGS327632 JWW327632 JNA327632 JDE327632 ITI327632 IJM327632 HZQ327632 HPU327632 HFY327632 GWC327632 GMG327632 GCK327632 FSO327632 FIS327632 EYW327632 EPA327632 EFE327632 DVI327632 DLM327632 DBQ327632 CRU327632 CHY327632 BYC327632 BOG327632 BEK327632 AUO327632 AKS327632 AAW327632 RA327632 HE327632 WTQ262096 WJU262096 VZY262096 VQC262096 VGG262096 UWK262096 UMO262096 UCS262096 TSW262096 TJA262096 SZE262096 SPI262096 SFM262096 RVQ262096 RLU262096 RBY262096 QSC262096 QIG262096 PYK262096 POO262096 PES262096 OUW262096 OLA262096 OBE262096 NRI262096 NHM262096 MXQ262096 MNU262096 MDY262096 LUC262096 LKG262096 LAK262096 KQO262096 KGS262096 JWW262096 JNA262096 JDE262096 ITI262096 IJM262096 HZQ262096 HPU262096 HFY262096 GWC262096 GMG262096 GCK262096 FSO262096 FIS262096 EYW262096 EPA262096 EFE262096 DVI262096 DLM262096 DBQ262096 CRU262096 CHY262096 BYC262096 BOG262096 BEK262096 AUO262096 AKS262096 AAW262096 RA262096 HE262096 WTQ196560 WJU196560 VZY196560 VQC196560 VGG196560 UWK196560 UMO196560 UCS196560 TSW196560 TJA196560 SZE196560 SPI196560 SFM196560 RVQ196560 RLU196560 RBY196560 QSC196560 QIG196560 PYK196560 POO196560 PES196560 OUW196560 OLA196560 OBE196560 NRI196560 NHM196560 MXQ196560 MNU196560 MDY196560 LUC196560 LKG196560 LAK196560 KQO196560 KGS196560 JWW196560 JNA196560 JDE196560 ITI196560 IJM196560 HZQ196560 HPU196560 HFY196560 GWC196560 GMG196560 GCK196560 FSO196560 FIS196560 EYW196560 EPA196560 EFE196560 DVI196560 DLM196560 DBQ196560 CRU196560 CHY196560 BYC196560 BOG196560 BEK196560 AUO196560 AKS196560 AAW196560 RA196560 HE196560 WTQ131024 WJU131024 VZY131024 VQC131024 VGG131024 UWK131024 UMO131024 UCS131024 TSW131024 TJA131024 SZE131024 SPI131024 SFM131024 RVQ131024 RLU131024 RBY131024 QSC131024 QIG131024 PYK131024 POO131024 PES131024 OUW131024 OLA131024 OBE131024 NRI131024 NHM131024 MXQ131024 MNU131024 MDY131024 LUC131024 LKG131024 LAK131024 KQO131024 KGS131024 JWW131024 JNA131024 JDE131024 ITI131024 IJM131024 HZQ131024 HPU131024 HFY131024 GWC131024 GMG131024 GCK131024 FSO131024 FIS131024 EYW131024 EPA131024 EFE131024 DVI131024 DLM131024 DBQ131024 CRU131024 CHY131024 BYC131024 BOG131024 BEK131024 AUO131024 AKS131024 AAW131024 RA131024 HE131024 WTQ65488 WJU65488 VZY65488 VQC65488 VGG65488 UWK65488 UMO65488 UCS65488 TSW65488 TJA65488 SZE65488 SPI65488 SFM65488 RVQ65488 RLU65488 RBY65488 QSC65488 QIG65488 PYK65488 POO65488 PES65488 OUW65488 OLA65488 OBE65488 NRI65488 NHM65488 MXQ65488 MNU65488 MDY65488 LUC65488 LKG65488 LAK65488 KQO65488 KGS65488 JWW65488 JNA65488 JDE65488 ITI65488 IJM65488 HZQ65488 HPU65488 HFY65488 GWC65488 GMG65488 GCK65488 FSO65488 FIS65488 EYW65488 EPA65488 EFE65488 DVI65488 DLM65488 DBQ65488 CRU65488 CHY65488 BYC65488 BOG65488 BEK65488 AUO65488 AKS65488 AAW65488 RA65488 WTN982995:WTO982997 WJR982995:WJS982997 VZV982995:VZW982997 VPZ982995:VQA982997 VGD982995:VGE982997 UWH982995:UWI982997 UML982995:UMM982997 UCP982995:UCQ982997 TST982995:TSU982997 TIX982995:TIY982997 SZB982995:SZC982997 SPF982995:SPG982997 SFJ982995:SFK982997 RVN982995:RVO982997 RLR982995:RLS982997 RBV982995:RBW982997 QRZ982995:QSA982997 QID982995:QIE982997 PYH982995:PYI982997 POL982995:POM982997 PEP982995:PEQ982997 OUT982995:OUU982997 OKX982995:OKY982997 OBB982995:OBC982997 NRF982995:NRG982997 NHJ982995:NHK982997 MXN982995:MXO982997 MNR982995:MNS982997 MDV982995:MDW982997 LTZ982995:LUA982997 LKD982995:LKE982997 LAH982995:LAI982997 KQL982995:KQM982997 KGP982995:KGQ982997 JWT982995:JWU982997 JMX982995:JMY982997 JDB982995:JDC982997 ITF982995:ITG982997 IJJ982995:IJK982997 HZN982995:HZO982997 HPR982995:HPS982997 HFV982995:HFW982997 GVZ982995:GWA982997 GMD982995:GME982997 GCH982995:GCI982997 FSL982995:FSM982997 FIP982995:FIQ982997 EYT982995:EYU982997 EOX982995:EOY982997 EFB982995:EFC982997 DVF982995:DVG982997 DLJ982995:DLK982997 DBN982995:DBO982997 CRR982995:CRS982997 CHV982995:CHW982997 BXZ982995:BYA982997 BOD982995:BOE982997 BEH982995:BEI982997 AUL982995:AUM982997 AKP982995:AKQ982997 AAT982995:AAU982997 QX982995:QY982997 HB982995:HC982997 WTN917459:WTO917461 WJR917459:WJS917461 VZV917459:VZW917461 VPZ917459:VQA917461 VGD917459:VGE917461 UWH917459:UWI917461 UML917459:UMM917461 UCP917459:UCQ917461 TST917459:TSU917461 TIX917459:TIY917461 SZB917459:SZC917461 SPF917459:SPG917461 SFJ917459:SFK917461 RVN917459:RVO917461 RLR917459:RLS917461 RBV917459:RBW917461 QRZ917459:QSA917461 QID917459:QIE917461 PYH917459:PYI917461 POL917459:POM917461 PEP917459:PEQ917461 OUT917459:OUU917461 OKX917459:OKY917461 OBB917459:OBC917461 NRF917459:NRG917461 NHJ917459:NHK917461 MXN917459:MXO917461 MNR917459:MNS917461 MDV917459:MDW917461 LTZ917459:LUA917461 LKD917459:LKE917461 LAH917459:LAI917461 KQL917459:KQM917461 KGP917459:KGQ917461 JWT917459:JWU917461 JMX917459:JMY917461 JDB917459:JDC917461 ITF917459:ITG917461 IJJ917459:IJK917461 HZN917459:HZO917461 HPR917459:HPS917461 HFV917459:HFW917461 GVZ917459:GWA917461 GMD917459:GME917461 GCH917459:GCI917461 FSL917459:FSM917461 FIP917459:FIQ917461 EYT917459:EYU917461 EOX917459:EOY917461 EFB917459:EFC917461 DVF917459:DVG917461 DLJ917459:DLK917461 DBN917459:DBO917461 CRR917459:CRS917461 CHV917459:CHW917461 BXZ917459:BYA917461 BOD917459:BOE917461 BEH917459:BEI917461 AUL917459:AUM917461 AKP917459:AKQ917461 AAT917459:AAU917461 QX917459:QY917461 HB917459:HC917461 WTN851923:WTO851925 WJR851923:WJS851925 VZV851923:VZW851925 VPZ851923:VQA851925 VGD851923:VGE851925 UWH851923:UWI851925 UML851923:UMM851925 UCP851923:UCQ851925 TST851923:TSU851925 TIX851923:TIY851925 SZB851923:SZC851925 SPF851923:SPG851925 SFJ851923:SFK851925 RVN851923:RVO851925 RLR851923:RLS851925 RBV851923:RBW851925 QRZ851923:QSA851925 QID851923:QIE851925 PYH851923:PYI851925 POL851923:POM851925 PEP851923:PEQ851925 OUT851923:OUU851925 OKX851923:OKY851925 OBB851923:OBC851925 NRF851923:NRG851925 NHJ851923:NHK851925 MXN851923:MXO851925 MNR851923:MNS851925 MDV851923:MDW851925 LTZ851923:LUA851925 LKD851923:LKE851925 LAH851923:LAI851925 KQL851923:KQM851925 KGP851923:KGQ851925 JWT851923:JWU851925 JMX851923:JMY851925 JDB851923:JDC851925 ITF851923:ITG851925 IJJ851923:IJK851925 HZN851923:HZO851925 HPR851923:HPS851925 HFV851923:HFW851925 GVZ851923:GWA851925 GMD851923:GME851925 GCH851923:GCI851925 FSL851923:FSM851925 FIP851923:FIQ851925 EYT851923:EYU851925 EOX851923:EOY851925 EFB851923:EFC851925 DVF851923:DVG851925 DLJ851923:DLK851925 DBN851923:DBO851925 CRR851923:CRS851925 CHV851923:CHW851925 BXZ851923:BYA851925 BOD851923:BOE851925 BEH851923:BEI851925 AUL851923:AUM851925 AKP851923:AKQ851925 AAT851923:AAU851925 QX851923:QY851925 HB851923:HC851925 WTN786387:WTO786389 WJR786387:WJS786389 VZV786387:VZW786389 VPZ786387:VQA786389 VGD786387:VGE786389 UWH786387:UWI786389 UML786387:UMM786389 UCP786387:UCQ786389 TST786387:TSU786389 TIX786387:TIY786389 SZB786387:SZC786389 SPF786387:SPG786389 SFJ786387:SFK786389 RVN786387:RVO786389 RLR786387:RLS786389 RBV786387:RBW786389 QRZ786387:QSA786389 QID786387:QIE786389 PYH786387:PYI786389 POL786387:POM786389 PEP786387:PEQ786389 OUT786387:OUU786389 OKX786387:OKY786389 OBB786387:OBC786389 NRF786387:NRG786389 NHJ786387:NHK786389 MXN786387:MXO786389 MNR786387:MNS786389 MDV786387:MDW786389 LTZ786387:LUA786389 LKD786387:LKE786389 LAH786387:LAI786389 KQL786387:KQM786389 KGP786387:KGQ786389 JWT786387:JWU786389 JMX786387:JMY786389 JDB786387:JDC786389 ITF786387:ITG786389 IJJ786387:IJK786389 HZN786387:HZO786389 HPR786387:HPS786389 HFV786387:HFW786389 GVZ786387:GWA786389 GMD786387:GME786389 GCH786387:GCI786389 FSL786387:FSM786389 FIP786387:FIQ786389 EYT786387:EYU786389 EOX786387:EOY786389 EFB786387:EFC786389 DVF786387:DVG786389 DLJ786387:DLK786389 DBN786387:DBO786389 CRR786387:CRS786389 CHV786387:CHW786389 BXZ786387:BYA786389 BOD786387:BOE786389 BEH786387:BEI786389 AUL786387:AUM786389 AKP786387:AKQ786389 AAT786387:AAU786389 QX786387:QY786389 HB786387:HC786389 WTN720851:WTO720853 WJR720851:WJS720853 VZV720851:VZW720853 VPZ720851:VQA720853 VGD720851:VGE720853 UWH720851:UWI720853 UML720851:UMM720853 UCP720851:UCQ720853 TST720851:TSU720853 TIX720851:TIY720853 SZB720851:SZC720853 SPF720851:SPG720853 SFJ720851:SFK720853 RVN720851:RVO720853 RLR720851:RLS720853 RBV720851:RBW720853 QRZ720851:QSA720853 QID720851:QIE720853 PYH720851:PYI720853 POL720851:POM720853 PEP720851:PEQ720853 OUT720851:OUU720853 OKX720851:OKY720853 OBB720851:OBC720853 NRF720851:NRG720853 NHJ720851:NHK720853 MXN720851:MXO720853 MNR720851:MNS720853 MDV720851:MDW720853 LTZ720851:LUA720853 LKD720851:LKE720853 LAH720851:LAI720853 KQL720851:KQM720853 KGP720851:KGQ720853 JWT720851:JWU720853 JMX720851:JMY720853 JDB720851:JDC720853 ITF720851:ITG720853 IJJ720851:IJK720853 HZN720851:HZO720853 HPR720851:HPS720853 HFV720851:HFW720853 GVZ720851:GWA720853 GMD720851:GME720853 GCH720851:GCI720853 FSL720851:FSM720853 FIP720851:FIQ720853 EYT720851:EYU720853 EOX720851:EOY720853 EFB720851:EFC720853 DVF720851:DVG720853 DLJ720851:DLK720853 DBN720851:DBO720853 CRR720851:CRS720853 CHV720851:CHW720853 BXZ720851:BYA720853 BOD720851:BOE720853 BEH720851:BEI720853 AUL720851:AUM720853 AKP720851:AKQ720853 AAT720851:AAU720853 QX720851:QY720853 HB720851:HC720853 WTN655315:WTO655317 WJR655315:WJS655317 VZV655315:VZW655317 VPZ655315:VQA655317 VGD655315:VGE655317 UWH655315:UWI655317 UML655315:UMM655317 UCP655315:UCQ655317 TST655315:TSU655317 TIX655315:TIY655317 SZB655315:SZC655317 SPF655315:SPG655317 SFJ655315:SFK655317 RVN655315:RVO655317 RLR655315:RLS655317 RBV655315:RBW655317 QRZ655315:QSA655317 QID655315:QIE655317 PYH655315:PYI655317 POL655315:POM655317 PEP655315:PEQ655317 OUT655315:OUU655317 OKX655315:OKY655317 OBB655315:OBC655317 NRF655315:NRG655317 NHJ655315:NHK655317 MXN655315:MXO655317 MNR655315:MNS655317 MDV655315:MDW655317 LTZ655315:LUA655317 LKD655315:LKE655317 LAH655315:LAI655317 KQL655315:KQM655317 KGP655315:KGQ655317 JWT655315:JWU655317 JMX655315:JMY655317 JDB655315:JDC655317 ITF655315:ITG655317 IJJ655315:IJK655317 HZN655315:HZO655317 HPR655315:HPS655317 HFV655315:HFW655317 GVZ655315:GWA655317 GMD655315:GME655317 GCH655315:GCI655317 FSL655315:FSM655317 FIP655315:FIQ655317 EYT655315:EYU655317 EOX655315:EOY655317 EFB655315:EFC655317 DVF655315:DVG655317 DLJ655315:DLK655317 DBN655315:DBO655317 CRR655315:CRS655317 CHV655315:CHW655317 BXZ655315:BYA655317 BOD655315:BOE655317 BEH655315:BEI655317 AUL655315:AUM655317 AKP655315:AKQ655317 AAT655315:AAU655317 QX655315:QY655317 HB655315:HC655317 WTN589779:WTO589781 WJR589779:WJS589781 VZV589779:VZW589781 VPZ589779:VQA589781 VGD589779:VGE589781 UWH589779:UWI589781 UML589779:UMM589781 UCP589779:UCQ589781 TST589779:TSU589781 TIX589779:TIY589781 SZB589779:SZC589781 SPF589779:SPG589781 SFJ589779:SFK589781 RVN589779:RVO589781 RLR589779:RLS589781 RBV589779:RBW589781 QRZ589779:QSA589781 QID589779:QIE589781 PYH589779:PYI589781 POL589779:POM589781 PEP589779:PEQ589781 OUT589779:OUU589781 OKX589779:OKY589781 OBB589779:OBC589781 NRF589779:NRG589781 NHJ589779:NHK589781 MXN589779:MXO589781 MNR589779:MNS589781 MDV589779:MDW589781 LTZ589779:LUA589781 LKD589779:LKE589781 LAH589779:LAI589781 KQL589779:KQM589781 KGP589779:KGQ589781 JWT589779:JWU589781 JMX589779:JMY589781 JDB589779:JDC589781 ITF589779:ITG589781 IJJ589779:IJK589781 HZN589779:HZO589781 HPR589779:HPS589781 HFV589779:HFW589781 GVZ589779:GWA589781 GMD589779:GME589781 GCH589779:GCI589781 FSL589779:FSM589781 FIP589779:FIQ589781 EYT589779:EYU589781 EOX589779:EOY589781 EFB589779:EFC589781 DVF589779:DVG589781 DLJ589779:DLK589781 DBN589779:DBO589781 CRR589779:CRS589781 CHV589779:CHW589781 BXZ589779:BYA589781 BOD589779:BOE589781 BEH589779:BEI589781 AUL589779:AUM589781 AKP589779:AKQ589781 AAT589779:AAU589781 QX589779:QY589781 HB589779:HC589781 WTN524243:WTO524245 WJR524243:WJS524245 VZV524243:VZW524245 VPZ524243:VQA524245 VGD524243:VGE524245 UWH524243:UWI524245 UML524243:UMM524245 UCP524243:UCQ524245 TST524243:TSU524245 TIX524243:TIY524245 SZB524243:SZC524245 SPF524243:SPG524245 SFJ524243:SFK524245 RVN524243:RVO524245 RLR524243:RLS524245 RBV524243:RBW524245 QRZ524243:QSA524245 QID524243:QIE524245 PYH524243:PYI524245 POL524243:POM524245 PEP524243:PEQ524245 OUT524243:OUU524245 OKX524243:OKY524245 OBB524243:OBC524245 NRF524243:NRG524245 NHJ524243:NHK524245 MXN524243:MXO524245 MNR524243:MNS524245 MDV524243:MDW524245 LTZ524243:LUA524245 LKD524243:LKE524245 LAH524243:LAI524245 KQL524243:KQM524245 KGP524243:KGQ524245 JWT524243:JWU524245 JMX524243:JMY524245 JDB524243:JDC524245 ITF524243:ITG524245 IJJ524243:IJK524245 HZN524243:HZO524245 HPR524243:HPS524245 HFV524243:HFW524245 GVZ524243:GWA524245 GMD524243:GME524245 GCH524243:GCI524245 FSL524243:FSM524245 FIP524243:FIQ524245 EYT524243:EYU524245 EOX524243:EOY524245 EFB524243:EFC524245 DVF524243:DVG524245 DLJ524243:DLK524245 DBN524243:DBO524245 CRR524243:CRS524245 CHV524243:CHW524245 BXZ524243:BYA524245 BOD524243:BOE524245 BEH524243:BEI524245 AUL524243:AUM524245 AKP524243:AKQ524245 AAT524243:AAU524245 QX524243:QY524245 HB524243:HC524245 WTN458707:WTO458709 WJR458707:WJS458709 VZV458707:VZW458709 VPZ458707:VQA458709 VGD458707:VGE458709 UWH458707:UWI458709 UML458707:UMM458709 UCP458707:UCQ458709 TST458707:TSU458709 TIX458707:TIY458709 SZB458707:SZC458709 SPF458707:SPG458709 SFJ458707:SFK458709 RVN458707:RVO458709 RLR458707:RLS458709 RBV458707:RBW458709 QRZ458707:QSA458709 QID458707:QIE458709 PYH458707:PYI458709 POL458707:POM458709 PEP458707:PEQ458709 OUT458707:OUU458709 OKX458707:OKY458709 OBB458707:OBC458709 NRF458707:NRG458709 NHJ458707:NHK458709 MXN458707:MXO458709 MNR458707:MNS458709 MDV458707:MDW458709 LTZ458707:LUA458709 LKD458707:LKE458709 LAH458707:LAI458709 KQL458707:KQM458709 KGP458707:KGQ458709 JWT458707:JWU458709 JMX458707:JMY458709 JDB458707:JDC458709 ITF458707:ITG458709 IJJ458707:IJK458709 HZN458707:HZO458709 HPR458707:HPS458709 HFV458707:HFW458709 GVZ458707:GWA458709 GMD458707:GME458709 GCH458707:GCI458709 FSL458707:FSM458709 FIP458707:FIQ458709 EYT458707:EYU458709 EOX458707:EOY458709 EFB458707:EFC458709 DVF458707:DVG458709 DLJ458707:DLK458709 DBN458707:DBO458709 CRR458707:CRS458709 CHV458707:CHW458709 BXZ458707:BYA458709 BOD458707:BOE458709 BEH458707:BEI458709 AUL458707:AUM458709 AKP458707:AKQ458709 AAT458707:AAU458709 QX458707:QY458709 HB458707:HC458709 WTN393171:WTO393173 WJR393171:WJS393173 VZV393171:VZW393173 VPZ393171:VQA393173 VGD393171:VGE393173 UWH393171:UWI393173 UML393171:UMM393173 UCP393171:UCQ393173 TST393171:TSU393173 TIX393171:TIY393173 SZB393171:SZC393173 SPF393171:SPG393173 SFJ393171:SFK393173 RVN393171:RVO393173 RLR393171:RLS393173 RBV393171:RBW393173 QRZ393171:QSA393173 QID393171:QIE393173 PYH393171:PYI393173 POL393171:POM393173 PEP393171:PEQ393173 OUT393171:OUU393173 OKX393171:OKY393173 OBB393171:OBC393173 NRF393171:NRG393173 NHJ393171:NHK393173 MXN393171:MXO393173 MNR393171:MNS393173 MDV393171:MDW393173 LTZ393171:LUA393173 LKD393171:LKE393173 LAH393171:LAI393173 KQL393171:KQM393173 KGP393171:KGQ393173 JWT393171:JWU393173 JMX393171:JMY393173 JDB393171:JDC393173 ITF393171:ITG393173 IJJ393171:IJK393173 HZN393171:HZO393173 HPR393171:HPS393173 HFV393171:HFW393173 GVZ393171:GWA393173 GMD393171:GME393173 GCH393171:GCI393173 FSL393171:FSM393173 FIP393171:FIQ393173 EYT393171:EYU393173 EOX393171:EOY393173 EFB393171:EFC393173 DVF393171:DVG393173 DLJ393171:DLK393173 DBN393171:DBO393173 CRR393171:CRS393173 CHV393171:CHW393173 BXZ393171:BYA393173 BOD393171:BOE393173 BEH393171:BEI393173 AUL393171:AUM393173 AKP393171:AKQ393173 AAT393171:AAU393173 QX393171:QY393173 HB393171:HC393173 WTN327635:WTO327637 WJR327635:WJS327637 VZV327635:VZW327637 VPZ327635:VQA327637 VGD327635:VGE327637 UWH327635:UWI327637 UML327635:UMM327637 UCP327635:UCQ327637 TST327635:TSU327637 TIX327635:TIY327637 SZB327635:SZC327637 SPF327635:SPG327637 SFJ327635:SFK327637 RVN327635:RVO327637 RLR327635:RLS327637 RBV327635:RBW327637 QRZ327635:QSA327637 QID327635:QIE327637 PYH327635:PYI327637 POL327635:POM327637 PEP327635:PEQ327637 OUT327635:OUU327637 OKX327635:OKY327637 OBB327635:OBC327637 NRF327635:NRG327637 NHJ327635:NHK327637 MXN327635:MXO327637 MNR327635:MNS327637 MDV327635:MDW327637 LTZ327635:LUA327637 LKD327635:LKE327637 LAH327635:LAI327637 KQL327635:KQM327637 KGP327635:KGQ327637 JWT327635:JWU327637 JMX327635:JMY327637 JDB327635:JDC327637 ITF327635:ITG327637 IJJ327635:IJK327637 HZN327635:HZO327637 HPR327635:HPS327637 HFV327635:HFW327637 GVZ327635:GWA327637 GMD327635:GME327637 GCH327635:GCI327637 FSL327635:FSM327637 FIP327635:FIQ327637 EYT327635:EYU327637 EOX327635:EOY327637 EFB327635:EFC327637 DVF327635:DVG327637 DLJ327635:DLK327637 DBN327635:DBO327637 CRR327635:CRS327637 CHV327635:CHW327637 BXZ327635:BYA327637 BOD327635:BOE327637 BEH327635:BEI327637 AUL327635:AUM327637 AKP327635:AKQ327637 AAT327635:AAU327637 QX327635:QY327637 HB327635:HC327637 WTN262099:WTO262101 WJR262099:WJS262101 VZV262099:VZW262101 VPZ262099:VQA262101 VGD262099:VGE262101 UWH262099:UWI262101 UML262099:UMM262101 UCP262099:UCQ262101 TST262099:TSU262101 TIX262099:TIY262101 SZB262099:SZC262101 SPF262099:SPG262101 SFJ262099:SFK262101 RVN262099:RVO262101 RLR262099:RLS262101 RBV262099:RBW262101 QRZ262099:QSA262101 QID262099:QIE262101 PYH262099:PYI262101 POL262099:POM262101 PEP262099:PEQ262101 OUT262099:OUU262101 OKX262099:OKY262101 OBB262099:OBC262101 NRF262099:NRG262101 NHJ262099:NHK262101 MXN262099:MXO262101 MNR262099:MNS262101 MDV262099:MDW262101 LTZ262099:LUA262101 LKD262099:LKE262101 LAH262099:LAI262101 KQL262099:KQM262101 KGP262099:KGQ262101 JWT262099:JWU262101 JMX262099:JMY262101 JDB262099:JDC262101 ITF262099:ITG262101 IJJ262099:IJK262101 HZN262099:HZO262101 HPR262099:HPS262101 HFV262099:HFW262101 GVZ262099:GWA262101 GMD262099:GME262101 GCH262099:GCI262101 FSL262099:FSM262101 FIP262099:FIQ262101 EYT262099:EYU262101 EOX262099:EOY262101 EFB262099:EFC262101 DVF262099:DVG262101 DLJ262099:DLK262101 DBN262099:DBO262101 CRR262099:CRS262101 CHV262099:CHW262101 BXZ262099:BYA262101 BOD262099:BOE262101 BEH262099:BEI262101 AUL262099:AUM262101 AKP262099:AKQ262101 AAT262099:AAU262101 QX262099:QY262101 HB262099:HC262101 WTN196563:WTO196565 WJR196563:WJS196565 VZV196563:VZW196565 VPZ196563:VQA196565 VGD196563:VGE196565 UWH196563:UWI196565 UML196563:UMM196565 UCP196563:UCQ196565 TST196563:TSU196565 TIX196563:TIY196565 SZB196563:SZC196565 SPF196563:SPG196565 SFJ196563:SFK196565 RVN196563:RVO196565 RLR196563:RLS196565 RBV196563:RBW196565 QRZ196563:QSA196565 QID196563:QIE196565 PYH196563:PYI196565 POL196563:POM196565 PEP196563:PEQ196565 OUT196563:OUU196565 OKX196563:OKY196565 OBB196563:OBC196565 NRF196563:NRG196565 NHJ196563:NHK196565 MXN196563:MXO196565 MNR196563:MNS196565 MDV196563:MDW196565 LTZ196563:LUA196565 LKD196563:LKE196565 LAH196563:LAI196565 KQL196563:KQM196565 KGP196563:KGQ196565 JWT196563:JWU196565 JMX196563:JMY196565 JDB196563:JDC196565 ITF196563:ITG196565 IJJ196563:IJK196565 HZN196563:HZO196565 HPR196563:HPS196565 HFV196563:HFW196565 GVZ196563:GWA196565 GMD196563:GME196565 GCH196563:GCI196565 FSL196563:FSM196565 FIP196563:FIQ196565 EYT196563:EYU196565 EOX196563:EOY196565 EFB196563:EFC196565 DVF196563:DVG196565 DLJ196563:DLK196565 DBN196563:DBO196565 CRR196563:CRS196565 CHV196563:CHW196565 BXZ196563:BYA196565 BOD196563:BOE196565 BEH196563:BEI196565 AUL196563:AUM196565 AKP196563:AKQ196565 AAT196563:AAU196565 QX196563:QY196565 HB196563:HC196565 WTN131027:WTO131029 WJR131027:WJS131029 VZV131027:VZW131029 VPZ131027:VQA131029 VGD131027:VGE131029 UWH131027:UWI131029 UML131027:UMM131029 UCP131027:UCQ131029 TST131027:TSU131029 TIX131027:TIY131029 SZB131027:SZC131029 SPF131027:SPG131029 SFJ131027:SFK131029 RVN131027:RVO131029 RLR131027:RLS131029 RBV131027:RBW131029 QRZ131027:QSA131029 QID131027:QIE131029 PYH131027:PYI131029 POL131027:POM131029 PEP131027:PEQ131029 OUT131027:OUU131029 OKX131027:OKY131029 OBB131027:OBC131029 NRF131027:NRG131029 NHJ131027:NHK131029 MXN131027:MXO131029 MNR131027:MNS131029 MDV131027:MDW131029 LTZ131027:LUA131029 LKD131027:LKE131029 LAH131027:LAI131029 KQL131027:KQM131029 KGP131027:KGQ131029 JWT131027:JWU131029 JMX131027:JMY131029 JDB131027:JDC131029 ITF131027:ITG131029 IJJ131027:IJK131029 HZN131027:HZO131029 HPR131027:HPS131029 HFV131027:HFW131029 GVZ131027:GWA131029 GMD131027:GME131029 GCH131027:GCI131029 FSL131027:FSM131029 FIP131027:FIQ131029 EYT131027:EYU131029 EOX131027:EOY131029 EFB131027:EFC131029 DVF131027:DVG131029 DLJ131027:DLK131029 DBN131027:DBO131029 CRR131027:CRS131029 CHV131027:CHW131029 BXZ131027:BYA131029 BOD131027:BOE131029 BEH131027:BEI131029 AUL131027:AUM131029 AKP131027:AKQ131029 AAT131027:AAU131029 QX131027:QY131029 HB131027:HC131029 WTN65491:WTO65493 WJR65491:WJS65493 VZV65491:VZW65493 VPZ65491:VQA65493 VGD65491:VGE65493 UWH65491:UWI65493 UML65491:UMM65493 UCP65491:UCQ65493 TST65491:TSU65493 TIX65491:TIY65493 SZB65491:SZC65493 SPF65491:SPG65493 SFJ65491:SFK65493 RVN65491:RVO65493 RLR65491:RLS65493 RBV65491:RBW65493 QRZ65491:QSA65493 QID65491:QIE65493 PYH65491:PYI65493 POL65491:POM65493 PEP65491:PEQ65493 OUT65491:OUU65493 OKX65491:OKY65493 OBB65491:OBC65493 NRF65491:NRG65493 NHJ65491:NHK65493 MXN65491:MXO65493 MNR65491:MNS65493 MDV65491:MDW65493 LTZ65491:LUA65493 LKD65491:LKE65493 LAH65491:LAI65493 KQL65491:KQM65493 KGP65491:KGQ65493 JWT65491:JWU65493 JMX65491:JMY65493 JDB65491:JDC65493 ITF65491:ITG65493 IJJ65491:IJK65493 HZN65491:HZO65493 HPR65491:HPS65493 HFV65491:HFW65493 GVZ65491:GWA65493 GMD65491:GME65493 GCH65491:GCI65493 FSL65491:FSM65493 FIP65491:FIQ65493 EYT65491:EYU65493 EOX65491:EOY65493 EFB65491:EFC65493 DVF65491:DVG65493 DLJ65491:DLK65493 DBN65491:DBO65493 CRR65491:CRS65493 CHV65491:CHW65493 BXZ65491:BYA65493 BOD65491:BOE65493 BEH65491:BEI65493 AUL65491:AUM65493 AKP65491:AKQ65493 AAT65491:AAU65493 QX65491:QY65493 HB65491:HC65493 WTS982995:WTT982997 WJW982995:WJX982997 WAA982995:WAB982997 VQE982995:VQF982997 VGI982995:VGJ982997 UWM982995:UWN982997 UMQ982995:UMR982997 UCU982995:UCV982997 TSY982995:TSZ982997 TJC982995:TJD982997 SZG982995:SZH982997 SPK982995:SPL982997 SFO982995:SFP982997 RVS982995:RVT982997 RLW982995:RLX982997 RCA982995:RCB982997 QSE982995:QSF982997 QII982995:QIJ982997 PYM982995:PYN982997 POQ982995:POR982997 PEU982995:PEV982997 OUY982995:OUZ982997 OLC982995:OLD982997 OBG982995:OBH982997 NRK982995:NRL982997 NHO982995:NHP982997 MXS982995:MXT982997 MNW982995:MNX982997 MEA982995:MEB982997 LUE982995:LUF982997 LKI982995:LKJ982997 LAM982995:LAN982997 KQQ982995:KQR982997 KGU982995:KGV982997 JWY982995:JWZ982997 JNC982995:JND982997 JDG982995:JDH982997 ITK982995:ITL982997 IJO982995:IJP982997 HZS982995:HZT982997 HPW982995:HPX982997 HGA982995:HGB982997 GWE982995:GWF982997 GMI982995:GMJ982997 GCM982995:GCN982997 FSQ982995:FSR982997 FIU982995:FIV982997 EYY982995:EYZ982997 EPC982995:EPD982997 EFG982995:EFH982997 DVK982995:DVL982997 DLO982995:DLP982997 DBS982995:DBT982997 CRW982995:CRX982997 CIA982995:CIB982997 BYE982995:BYF982997 BOI982995:BOJ982997 BEM982995:BEN982997 AUQ982995:AUR982997 AKU982995:AKV982997 AAY982995:AAZ982997 RC982995:RD982997 HG982995:HH982997 WTS917459:WTT917461 WJW917459:WJX917461 WAA917459:WAB917461 VQE917459:VQF917461 VGI917459:VGJ917461 UWM917459:UWN917461 UMQ917459:UMR917461 UCU917459:UCV917461 TSY917459:TSZ917461 TJC917459:TJD917461 SZG917459:SZH917461 SPK917459:SPL917461 SFO917459:SFP917461 RVS917459:RVT917461 RLW917459:RLX917461 RCA917459:RCB917461 QSE917459:QSF917461 QII917459:QIJ917461 PYM917459:PYN917461 POQ917459:POR917461 PEU917459:PEV917461 OUY917459:OUZ917461 OLC917459:OLD917461 OBG917459:OBH917461 NRK917459:NRL917461 NHO917459:NHP917461 MXS917459:MXT917461 MNW917459:MNX917461 MEA917459:MEB917461 LUE917459:LUF917461 LKI917459:LKJ917461 LAM917459:LAN917461 KQQ917459:KQR917461 KGU917459:KGV917461 JWY917459:JWZ917461 JNC917459:JND917461 JDG917459:JDH917461 ITK917459:ITL917461 IJO917459:IJP917461 HZS917459:HZT917461 HPW917459:HPX917461 HGA917459:HGB917461 GWE917459:GWF917461 GMI917459:GMJ917461 GCM917459:GCN917461 FSQ917459:FSR917461 FIU917459:FIV917461 EYY917459:EYZ917461 EPC917459:EPD917461 EFG917459:EFH917461 DVK917459:DVL917461 DLO917459:DLP917461 DBS917459:DBT917461 CRW917459:CRX917461 CIA917459:CIB917461 BYE917459:BYF917461 BOI917459:BOJ917461 BEM917459:BEN917461 AUQ917459:AUR917461 AKU917459:AKV917461 AAY917459:AAZ917461 RC917459:RD917461 HG917459:HH917461 WTS851923:WTT851925 WJW851923:WJX851925 WAA851923:WAB851925 VQE851923:VQF851925 VGI851923:VGJ851925 UWM851923:UWN851925 UMQ851923:UMR851925 UCU851923:UCV851925 TSY851923:TSZ851925 TJC851923:TJD851925 SZG851923:SZH851925 SPK851923:SPL851925 SFO851923:SFP851925 RVS851923:RVT851925 RLW851923:RLX851925 RCA851923:RCB851925 QSE851923:QSF851925 QII851923:QIJ851925 PYM851923:PYN851925 POQ851923:POR851925 PEU851923:PEV851925 OUY851923:OUZ851925 OLC851923:OLD851925 OBG851923:OBH851925 NRK851923:NRL851925 NHO851923:NHP851925 MXS851923:MXT851925 MNW851923:MNX851925 MEA851923:MEB851925 LUE851923:LUF851925 LKI851923:LKJ851925 LAM851923:LAN851925 KQQ851923:KQR851925 KGU851923:KGV851925 JWY851923:JWZ851925 JNC851923:JND851925 JDG851923:JDH851925 ITK851923:ITL851925 IJO851923:IJP851925 HZS851923:HZT851925 HPW851923:HPX851925 HGA851923:HGB851925 GWE851923:GWF851925 GMI851923:GMJ851925 GCM851923:GCN851925 FSQ851923:FSR851925 FIU851923:FIV851925 EYY851923:EYZ851925 EPC851923:EPD851925 EFG851923:EFH851925 DVK851923:DVL851925 DLO851923:DLP851925 DBS851923:DBT851925 CRW851923:CRX851925 CIA851923:CIB851925 BYE851923:BYF851925 BOI851923:BOJ851925 BEM851923:BEN851925 AUQ851923:AUR851925 AKU851923:AKV851925 AAY851923:AAZ851925 RC851923:RD851925 HG851923:HH851925 WTS786387:WTT786389 WJW786387:WJX786389 WAA786387:WAB786389 VQE786387:VQF786389 VGI786387:VGJ786389 UWM786387:UWN786389 UMQ786387:UMR786389 UCU786387:UCV786389 TSY786387:TSZ786389 TJC786387:TJD786389 SZG786387:SZH786389 SPK786387:SPL786389 SFO786387:SFP786389 RVS786387:RVT786389 RLW786387:RLX786389 RCA786387:RCB786389 QSE786387:QSF786389 QII786387:QIJ786389 PYM786387:PYN786389 POQ786387:POR786389 PEU786387:PEV786389 OUY786387:OUZ786389 OLC786387:OLD786389 OBG786387:OBH786389 NRK786387:NRL786389 NHO786387:NHP786389 MXS786387:MXT786389 MNW786387:MNX786389 MEA786387:MEB786389 LUE786387:LUF786389 LKI786387:LKJ786389 LAM786387:LAN786389 KQQ786387:KQR786389 KGU786387:KGV786389 JWY786387:JWZ786389 JNC786387:JND786389 JDG786387:JDH786389 ITK786387:ITL786389 IJO786387:IJP786389 HZS786387:HZT786389 HPW786387:HPX786389 HGA786387:HGB786389 GWE786387:GWF786389 GMI786387:GMJ786389 GCM786387:GCN786389 FSQ786387:FSR786389 FIU786387:FIV786389 EYY786387:EYZ786389 EPC786387:EPD786389 EFG786387:EFH786389 DVK786387:DVL786389 DLO786387:DLP786389 DBS786387:DBT786389 CRW786387:CRX786389 CIA786387:CIB786389 BYE786387:BYF786389 BOI786387:BOJ786389 BEM786387:BEN786389 AUQ786387:AUR786389 AKU786387:AKV786389 AAY786387:AAZ786389 RC786387:RD786389 HG786387:HH786389 WTS720851:WTT720853 WJW720851:WJX720853 WAA720851:WAB720853 VQE720851:VQF720853 VGI720851:VGJ720853 UWM720851:UWN720853 UMQ720851:UMR720853 UCU720851:UCV720853 TSY720851:TSZ720853 TJC720851:TJD720853 SZG720851:SZH720853 SPK720851:SPL720853 SFO720851:SFP720853 RVS720851:RVT720853 RLW720851:RLX720853 RCA720851:RCB720853 QSE720851:QSF720853 QII720851:QIJ720853 PYM720851:PYN720853 POQ720851:POR720853 PEU720851:PEV720853 OUY720851:OUZ720853 OLC720851:OLD720853 OBG720851:OBH720853 NRK720851:NRL720853 NHO720851:NHP720853 MXS720851:MXT720853 MNW720851:MNX720853 MEA720851:MEB720853 LUE720851:LUF720853 LKI720851:LKJ720853 LAM720851:LAN720853 KQQ720851:KQR720853 KGU720851:KGV720853 JWY720851:JWZ720853 JNC720851:JND720853 JDG720851:JDH720853 ITK720851:ITL720853 IJO720851:IJP720853 HZS720851:HZT720853 HPW720851:HPX720853 HGA720851:HGB720853 GWE720851:GWF720853 GMI720851:GMJ720853 GCM720851:GCN720853 FSQ720851:FSR720853 FIU720851:FIV720853 EYY720851:EYZ720853 EPC720851:EPD720853 EFG720851:EFH720853 DVK720851:DVL720853 DLO720851:DLP720853 DBS720851:DBT720853 CRW720851:CRX720853 CIA720851:CIB720853 BYE720851:BYF720853 BOI720851:BOJ720853 BEM720851:BEN720853 AUQ720851:AUR720853 AKU720851:AKV720853 AAY720851:AAZ720853 RC720851:RD720853 HG720851:HH720853 WTS655315:WTT655317 WJW655315:WJX655317 WAA655315:WAB655317 VQE655315:VQF655317 VGI655315:VGJ655317 UWM655315:UWN655317 UMQ655315:UMR655317 UCU655315:UCV655317 TSY655315:TSZ655317 TJC655315:TJD655317 SZG655315:SZH655317 SPK655315:SPL655317 SFO655315:SFP655317 RVS655315:RVT655317 RLW655315:RLX655317 RCA655315:RCB655317 QSE655315:QSF655317 QII655315:QIJ655317 PYM655315:PYN655317 POQ655315:POR655317 PEU655315:PEV655317 OUY655315:OUZ655317 OLC655315:OLD655317 OBG655315:OBH655317 NRK655315:NRL655317 NHO655315:NHP655317 MXS655315:MXT655317 MNW655315:MNX655317 MEA655315:MEB655317 LUE655315:LUF655317 LKI655315:LKJ655317 LAM655315:LAN655317 KQQ655315:KQR655317 KGU655315:KGV655317 JWY655315:JWZ655317 JNC655315:JND655317 JDG655315:JDH655317 ITK655315:ITL655317 IJO655315:IJP655317 HZS655315:HZT655317 HPW655315:HPX655317 HGA655315:HGB655317 GWE655315:GWF655317 GMI655315:GMJ655317 GCM655315:GCN655317 FSQ655315:FSR655317 FIU655315:FIV655317 EYY655315:EYZ655317 EPC655315:EPD655317 EFG655315:EFH655317 DVK655315:DVL655317 DLO655315:DLP655317 DBS655315:DBT655317 CRW655315:CRX655317 CIA655315:CIB655317 BYE655315:BYF655317 BOI655315:BOJ655317 BEM655315:BEN655317 AUQ655315:AUR655317 AKU655315:AKV655317 AAY655315:AAZ655317 RC655315:RD655317 HG655315:HH655317 WTS589779:WTT589781 WJW589779:WJX589781 WAA589779:WAB589781 VQE589779:VQF589781 VGI589779:VGJ589781 UWM589779:UWN589781 UMQ589779:UMR589781 UCU589779:UCV589781 TSY589779:TSZ589781 TJC589779:TJD589781 SZG589779:SZH589781 SPK589779:SPL589781 SFO589779:SFP589781 RVS589779:RVT589781 RLW589779:RLX589781 RCA589779:RCB589781 QSE589779:QSF589781 QII589779:QIJ589781 PYM589779:PYN589781 POQ589779:POR589781 PEU589779:PEV589781 OUY589779:OUZ589781 OLC589779:OLD589781 OBG589779:OBH589781 NRK589779:NRL589781 NHO589779:NHP589781 MXS589779:MXT589781 MNW589779:MNX589781 MEA589779:MEB589781 LUE589779:LUF589781 LKI589779:LKJ589781 LAM589779:LAN589781 KQQ589779:KQR589781 KGU589779:KGV589781 JWY589779:JWZ589781 JNC589779:JND589781 JDG589779:JDH589781 ITK589779:ITL589781 IJO589779:IJP589781 HZS589779:HZT589781 HPW589779:HPX589781 HGA589779:HGB589781 GWE589779:GWF589781 GMI589779:GMJ589781 GCM589779:GCN589781 FSQ589779:FSR589781 FIU589779:FIV589781 EYY589779:EYZ589781 EPC589779:EPD589781 EFG589779:EFH589781 DVK589779:DVL589781 DLO589779:DLP589781 DBS589779:DBT589781 CRW589779:CRX589781 CIA589779:CIB589781 BYE589779:BYF589781 BOI589779:BOJ589781 BEM589779:BEN589781 AUQ589779:AUR589781 AKU589779:AKV589781 AAY589779:AAZ589781 RC589779:RD589781 HG589779:HH589781 WTS524243:WTT524245 WJW524243:WJX524245 WAA524243:WAB524245 VQE524243:VQF524245 VGI524243:VGJ524245 UWM524243:UWN524245 UMQ524243:UMR524245 UCU524243:UCV524245 TSY524243:TSZ524245 TJC524243:TJD524245 SZG524243:SZH524245 SPK524243:SPL524245 SFO524243:SFP524245 RVS524243:RVT524245 RLW524243:RLX524245 RCA524243:RCB524245 QSE524243:QSF524245 QII524243:QIJ524245 PYM524243:PYN524245 POQ524243:POR524245 PEU524243:PEV524245 OUY524243:OUZ524245 OLC524243:OLD524245 OBG524243:OBH524245 NRK524243:NRL524245 NHO524243:NHP524245 MXS524243:MXT524245 MNW524243:MNX524245 MEA524243:MEB524245 LUE524243:LUF524245 LKI524243:LKJ524245 LAM524243:LAN524245 KQQ524243:KQR524245 KGU524243:KGV524245 JWY524243:JWZ524245 JNC524243:JND524245 JDG524243:JDH524245 ITK524243:ITL524245 IJO524243:IJP524245 HZS524243:HZT524245 HPW524243:HPX524245 HGA524243:HGB524245 GWE524243:GWF524245 GMI524243:GMJ524245 GCM524243:GCN524245 FSQ524243:FSR524245 FIU524243:FIV524245 EYY524243:EYZ524245 EPC524243:EPD524245 EFG524243:EFH524245 DVK524243:DVL524245 DLO524243:DLP524245 DBS524243:DBT524245 CRW524243:CRX524245 CIA524243:CIB524245 BYE524243:BYF524245 BOI524243:BOJ524245 BEM524243:BEN524245 AUQ524243:AUR524245 AKU524243:AKV524245 AAY524243:AAZ524245 RC524243:RD524245 HG524243:HH524245 WTS458707:WTT458709 WJW458707:WJX458709 WAA458707:WAB458709 VQE458707:VQF458709 VGI458707:VGJ458709 UWM458707:UWN458709 UMQ458707:UMR458709 UCU458707:UCV458709 TSY458707:TSZ458709 TJC458707:TJD458709 SZG458707:SZH458709 SPK458707:SPL458709 SFO458707:SFP458709 RVS458707:RVT458709 RLW458707:RLX458709 RCA458707:RCB458709 QSE458707:QSF458709 QII458707:QIJ458709 PYM458707:PYN458709 POQ458707:POR458709 PEU458707:PEV458709 OUY458707:OUZ458709 OLC458707:OLD458709 OBG458707:OBH458709 NRK458707:NRL458709 NHO458707:NHP458709 MXS458707:MXT458709 MNW458707:MNX458709 MEA458707:MEB458709 LUE458707:LUF458709 LKI458707:LKJ458709 LAM458707:LAN458709 KQQ458707:KQR458709 KGU458707:KGV458709 JWY458707:JWZ458709 JNC458707:JND458709 JDG458707:JDH458709 ITK458707:ITL458709 IJO458707:IJP458709 HZS458707:HZT458709 HPW458707:HPX458709 HGA458707:HGB458709 GWE458707:GWF458709 GMI458707:GMJ458709 GCM458707:GCN458709 FSQ458707:FSR458709 FIU458707:FIV458709 EYY458707:EYZ458709 EPC458707:EPD458709 EFG458707:EFH458709 DVK458707:DVL458709 DLO458707:DLP458709 DBS458707:DBT458709 CRW458707:CRX458709 CIA458707:CIB458709 BYE458707:BYF458709 BOI458707:BOJ458709 BEM458707:BEN458709 AUQ458707:AUR458709 AKU458707:AKV458709 AAY458707:AAZ458709 RC458707:RD458709 HG458707:HH458709 WTS393171:WTT393173 WJW393171:WJX393173 WAA393171:WAB393173 VQE393171:VQF393173 VGI393171:VGJ393173 UWM393171:UWN393173 UMQ393171:UMR393173 UCU393171:UCV393173 TSY393171:TSZ393173 TJC393171:TJD393173 SZG393171:SZH393173 SPK393171:SPL393173 SFO393171:SFP393173 RVS393171:RVT393173 RLW393171:RLX393173 RCA393171:RCB393173 QSE393171:QSF393173 QII393171:QIJ393173 PYM393171:PYN393173 POQ393171:POR393173 PEU393171:PEV393173 OUY393171:OUZ393173 OLC393171:OLD393173 OBG393171:OBH393173 NRK393171:NRL393173 NHO393171:NHP393173 MXS393171:MXT393173 MNW393171:MNX393173 MEA393171:MEB393173 LUE393171:LUF393173 LKI393171:LKJ393173 LAM393171:LAN393173 KQQ393171:KQR393173 KGU393171:KGV393173 JWY393171:JWZ393173 JNC393171:JND393173 JDG393171:JDH393173 ITK393171:ITL393173 IJO393171:IJP393173 HZS393171:HZT393173 HPW393171:HPX393173 HGA393171:HGB393173 GWE393171:GWF393173 GMI393171:GMJ393173 GCM393171:GCN393173 FSQ393171:FSR393173 FIU393171:FIV393173 EYY393171:EYZ393173 EPC393171:EPD393173 EFG393171:EFH393173 DVK393171:DVL393173 DLO393171:DLP393173 DBS393171:DBT393173 CRW393171:CRX393173 CIA393171:CIB393173 BYE393171:BYF393173 BOI393171:BOJ393173 BEM393171:BEN393173 AUQ393171:AUR393173 AKU393171:AKV393173 AAY393171:AAZ393173 RC393171:RD393173 HG393171:HH393173 WTS327635:WTT327637 WJW327635:WJX327637 WAA327635:WAB327637 VQE327635:VQF327637 VGI327635:VGJ327637 UWM327635:UWN327637 UMQ327635:UMR327637 UCU327635:UCV327637 TSY327635:TSZ327637 TJC327635:TJD327637 SZG327635:SZH327637 SPK327635:SPL327637 SFO327635:SFP327637 RVS327635:RVT327637 RLW327635:RLX327637 RCA327635:RCB327637 QSE327635:QSF327637 QII327635:QIJ327637 PYM327635:PYN327637 POQ327635:POR327637 PEU327635:PEV327637 OUY327635:OUZ327637 OLC327635:OLD327637 OBG327635:OBH327637 NRK327635:NRL327637 NHO327635:NHP327637 MXS327635:MXT327637 MNW327635:MNX327637 MEA327635:MEB327637 LUE327635:LUF327637 LKI327635:LKJ327637 LAM327635:LAN327637 KQQ327635:KQR327637 KGU327635:KGV327637 JWY327635:JWZ327637 JNC327635:JND327637 JDG327635:JDH327637 ITK327635:ITL327637 IJO327635:IJP327637 HZS327635:HZT327637 HPW327635:HPX327637 HGA327635:HGB327637 GWE327635:GWF327637 GMI327635:GMJ327637 GCM327635:GCN327637 FSQ327635:FSR327637 FIU327635:FIV327637 EYY327635:EYZ327637 EPC327635:EPD327637 EFG327635:EFH327637 DVK327635:DVL327637 DLO327635:DLP327637 DBS327635:DBT327637 CRW327635:CRX327637 CIA327635:CIB327637 BYE327635:BYF327637 BOI327635:BOJ327637 BEM327635:BEN327637 AUQ327635:AUR327637 AKU327635:AKV327637 AAY327635:AAZ327637 RC327635:RD327637 HG327635:HH327637 WTS262099:WTT262101 WJW262099:WJX262101 WAA262099:WAB262101 VQE262099:VQF262101 VGI262099:VGJ262101 UWM262099:UWN262101 UMQ262099:UMR262101 UCU262099:UCV262101 TSY262099:TSZ262101 TJC262099:TJD262101 SZG262099:SZH262101 SPK262099:SPL262101 SFO262099:SFP262101 RVS262099:RVT262101 RLW262099:RLX262101 RCA262099:RCB262101 QSE262099:QSF262101 QII262099:QIJ262101 PYM262099:PYN262101 POQ262099:POR262101 PEU262099:PEV262101 OUY262099:OUZ262101 OLC262099:OLD262101 OBG262099:OBH262101 NRK262099:NRL262101 NHO262099:NHP262101 MXS262099:MXT262101 MNW262099:MNX262101 MEA262099:MEB262101 LUE262099:LUF262101 LKI262099:LKJ262101 LAM262099:LAN262101 KQQ262099:KQR262101 KGU262099:KGV262101 JWY262099:JWZ262101 JNC262099:JND262101 JDG262099:JDH262101 ITK262099:ITL262101 IJO262099:IJP262101 HZS262099:HZT262101 HPW262099:HPX262101 HGA262099:HGB262101 GWE262099:GWF262101 GMI262099:GMJ262101 GCM262099:GCN262101 FSQ262099:FSR262101 FIU262099:FIV262101 EYY262099:EYZ262101 EPC262099:EPD262101 EFG262099:EFH262101 DVK262099:DVL262101 DLO262099:DLP262101 DBS262099:DBT262101 CRW262099:CRX262101 CIA262099:CIB262101 BYE262099:BYF262101 BOI262099:BOJ262101 BEM262099:BEN262101 AUQ262099:AUR262101 AKU262099:AKV262101 AAY262099:AAZ262101 RC262099:RD262101 HG262099:HH262101 WTS196563:WTT196565 WJW196563:WJX196565 WAA196563:WAB196565 VQE196563:VQF196565 VGI196563:VGJ196565 UWM196563:UWN196565 UMQ196563:UMR196565 UCU196563:UCV196565 TSY196563:TSZ196565 TJC196563:TJD196565 SZG196563:SZH196565 SPK196563:SPL196565 SFO196563:SFP196565 RVS196563:RVT196565 RLW196563:RLX196565 RCA196563:RCB196565 QSE196563:QSF196565 QII196563:QIJ196565 PYM196563:PYN196565 POQ196563:POR196565 PEU196563:PEV196565 OUY196563:OUZ196565 OLC196563:OLD196565 OBG196563:OBH196565 NRK196563:NRL196565 NHO196563:NHP196565 MXS196563:MXT196565 MNW196563:MNX196565 MEA196563:MEB196565 LUE196563:LUF196565 LKI196563:LKJ196565 LAM196563:LAN196565 KQQ196563:KQR196565 KGU196563:KGV196565 JWY196563:JWZ196565 JNC196563:JND196565 JDG196563:JDH196565 ITK196563:ITL196565 IJO196563:IJP196565 HZS196563:HZT196565 HPW196563:HPX196565 HGA196563:HGB196565 GWE196563:GWF196565 GMI196563:GMJ196565 GCM196563:GCN196565 FSQ196563:FSR196565 FIU196563:FIV196565 EYY196563:EYZ196565 EPC196563:EPD196565 EFG196563:EFH196565 DVK196563:DVL196565 DLO196563:DLP196565 DBS196563:DBT196565 CRW196563:CRX196565 CIA196563:CIB196565 BYE196563:BYF196565 BOI196563:BOJ196565 BEM196563:BEN196565 AUQ196563:AUR196565 AKU196563:AKV196565 AAY196563:AAZ196565 RC196563:RD196565 HG196563:HH196565 WTS131027:WTT131029 WJW131027:WJX131029 WAA131027:WAB131029 VQE131027:VQF131029 VGI131027:VGJ131029 UWM131027:UWN131029 UMQ131027:UMR131029 UCU131027:UCV131029 TSY131027:TSZ131029 TJC131027:TJD131029 SZG131027:SZH131029 SPK131027:SPL131029 SFO131027:SFP131029 RVS131027:RVT131029 RLW131027:RLX131029 RCA131027:RCB131029 QSE131027:QSF131029 QII131027:QIJ131029 PYM131027:PYN131029 POQ131027:POR131029 PEU131027:PEV131029 OUY131027:OUZ131029 OLC131027:OLD131029 OBG131027:OBH131029 NRK131027:NRL131029 NHO131027:NHP131029 MXS131027:MXT131029 MNW131027:MNX131029 MEA131027:MEB131029 LUE131027:LUF131029 LKI131027:LKJ131029 LAM131027:LAN131029 KQQ131027:KQR131029 KGU131027:KGV131029 JWY131027:JWZ131029 JNC131027:JND131029 JDG131027:JDH131029 ITK131027:ITL131029 IJO131027:IJP131029 HZS131027:HZT131029 HPW131027:HPX131029 HGA131027:HGB131029 GWE131027:GWF131029 GMI131027:GMJ131029 GCM131027:GCN131029 FSQ131027:FSR131029 FIU131027:FIV131029 EYY131027:EYZ131029 EPC131027:EPD131029 EFG131027:EFH131029 DVK131027:DVL131029 DLO131027:DLP131029 DBS131027:DBT131029 CRW131027:CRX131029 CIA131027:CIB131029 BYE131027:BYF131029 BOI131027:BOJ131029 BEM131027:BEN131029 AUQ131027:AUR131029 AKU131027:AKV131029 AAY131027:AAZ131029 RC131027:RD131029 HG131027:HH131029 WTS65491:WTT65493 WJW65491:WJX65493 WAA65491:WAB65493 VQE65491:VQF65493 VGI65491:VGJ65493 UWM65491:UWN65493 UMQ65491:UMR65493 UCU65491:UCV65493 TSY65491:TSZ65493 TJC65491:TJD65493 SZG65491:SZH65493 SPK65491:SPL65493 SFO65491:SFP65493 RVS65491:RVT65493 RLW65491:RLX65493 RCA65491:RCB65493 QSE65491:QSF65493 QII65491:QIJ65493 PYM65491:PYN65493 POQ65491:POR65493 PEU65491:PEV65493 OUY65491:OUZ65493 OLC65491:OLD65493 OBG65491:OBH65493 NRK65491:NRL65493 NHO65491:NHP65493 MXS65491:MXT65493 MNW65491:MNX65493 MEA65491:MEB65493 LUE65491:LUF65493 LKI65491:LKJ65493 LAM65491:LAN65493 KQQ65491:KQR65493 KGU65491:KGV65493 JWY65491:JWZ65493 JNC65491:JND65493 JDG65491:JDH65493 ITK65491:ITL65493 IJO65491:IJP65493 HZS65491:HZT65493 HPW65491:HPX65493 HGA65491:HGB65493 GWE65491:GWF65493 GMI65491:GMJ65493 GCM65491:GCN65493 FSQ65491:FSR65493 FIU65491:FIV65493 EYY65491:EYZ65493 EPC65491:EPD65493 EFG65491:EFH65493 DVK65491:DVL65493 DLO65491:DLP65493 DBS65491:DBT65493 CRW65491:CRX65493 CIA65491:CIB65493 BYE65491:BYF65493 BOI65491:BOJ65493 BEM65491:BEN65493 AUQ65491:AUR65493 AKU65491:AKV65493 AAY65491:AAZ65493 RC65491:RD65493 HG65491:HH65493 WTQ982994:WTQ982997 WJU982994:WJU982997 VZY982994:VZY982997 VQC982994:VQC982997 VGG982994:VGG982997 UWK982994:UWK982997 UMO982994:UMO982997 UCS982994:UCS982997 TSW982994:TSW982997 TJA982994:TJA982997 SZE982994:SZE982997 SPI982994:SPI982997 SFM982994:SFM982997 RVQ982994:RVQ982997 RLU982994:RLU982997 RBY982994:RBY982997 QSC982994:QSC982997 QIG982994:QIG982997 PYK982994:PYK982997 POO982994:POO982997 PES982994:PES982997 OUW982994:OUW982997 OLA982994:OLA982997 OBE982994:OBE982997 NRI982994:NRI982997 NHM982994:NHM982997 MXQ982994:MXQ982997 MNU982994:MNU982997 MDY982994:MDY982997 LUC982994:LUC982997 LKG982994:LKG982997 LAK982994:LAK982997 KQO982994:KQO982997 KGS982994:KGS982997 JWW982994:JWW982997 JNA982994:JNA982997 JDE982994:JDE982997 ITI982994:ITI982997 IJM982994:IJM982997 HZQ982994:HZQ982997 HPU982994:HPU982997 HFY982994:HFY982997 GWC982994:GWC982997 GMG982994:GMG982997 GCK982994:GCK982997 FSO982994:FSO982997 FIS982994:FIS982997 EYW982994:EYW982997 EPA982994:EPA982997 EFE982994:EFE982997 DVI982994:DVI982997 DLM982994:DLM982997 DBQ982994:DBQ982997 CRU982994:CRU982997 CHY982994:CHY982997 BYC982994:BYC982997 BOG982994:BOG982997 BEK982994:BEK982997 AUO982994:AUO982997 AKS982994:AKS982997 AAW982994:AAW982997 RA982994:RA982997 HE982994:HE982997 WTQ917458:WTQ917461 WJU917458:WJU917461 VZY917458:VZY917461 VQC917458:VQC917461 VGG917458:VGG917461 UWK917458:UWK917461 UMO917458:UMO917461 UCS917458:UCS917461 TSW917458:TSW917461 TJA917458:TJA917461 SZE917458:SZE917461 SPI917458:SPI917461 SFM917458:SFM917461 RVQ917458:RVQ917461 RLU917458:RLU917461 RBY917458:RBY917461 QSC917458:QSC917461 QIG917458:QIG917461 PYK917458:PYK917461 POO917458:POO917461 PES917458:PES917461 OUW917458:OUW917461 OLA917458:OLA917461 OBE917458:OBE917461 NRI917458:NRI917461 NHM917458:NHM917461 MXQ917458:MXQ917461 MNU917458:MNU917461 MDY917458:MDY917461 LUC917458:LUC917461 LKG917458:LKG917461 LAK917458:LAK917461 KQO917458:KQO917461 KGS917458:KGS917461 JWW917458:JWW917461 JNA917458:JNA917461 JDE917458:JDE917461 ITI917458:ITI917461 IJM917458:IJM917461 HZQ917458:HZQ917461 HPU917458:HPU917461 HFY917458:HFY917461 GWC917458:GWC917461 GMG917458:GMG917461 GCK917458:GCK917461 FSO917458:FSO917461 FIS917458:FIS917461 EYW917458:EYW917461 EPA917458:EPA917461 EFE917458:EFE917461 DVI917458:DVI917461 DLM917458:DLM917461 DBQ917458:DBQ917461 CRU917458:CRU917461 CHY917458:CHY917461 BYC917458:BYC917461 BOG917458:BOG917461 BEK917458:BEK917461 AUO917458:AUO917461 AKS917458:AKS917461 AAW917458:AAW917461 RA917458:RA917461 HE917458:HE917461 WTQ851922:WTQ851925 WJU851922:WJU851925 VZY851922:VZY851925 VQC851922:VQC851925 VGG851922:VGG851925 UWK851922:UWK851925 UMO851922:UMO851925 UCS851922:UCS851925 TSW851922:TSW851925 TJA851922:TJA851925 SZE851922:SZE851925 SPI851922:SPI851925 SFM851922:SFM851925 RVQ851922:RVQ851925 RLU851922:RLU851925 RBY851922:RBY851925 QSC851922:QSC851925 QIG851922:QIG851925 PYK851922:PYK851925 POO851922:POO851925 PES851922:PES851925 OUW851922:OUW851925 OLA851922:OLA851925 OBE851922:OBE851925 NRI851922:NRI851925 NHM851922:NHM851925 MXQ851922:MXQ851925 MNU851922:MNU851925 MDY851922:MDY851925 LUC851922:LUC851925 LKG851922:LKG851925 LAK851922:LAK851925 KQO851922:KQO851925 KGS851922:KGS851925 JWW851922:JWW851925 JNA851922:JNA851925 JDE851922:JDE851925 ITI851922:ITI851925 IJM851922:IJM851925 HZQ851922:HZQ851925 HPU851922:HPU851925 HFY851922:HFY851925 GWC851922:GWC851925 GMG851922:GMG851925 GCK851922:GCK851925 FSO851922:FSO851925 FIS851922:FIS851925 EYW851922:EYW851925 EPA851922:EPA851925 EFE851922:EFE851925 DVI851922:DVI851925 DLM851922:DLM851925 DBQ851922:DBQ851925 CRU851922:CRU851925 CHY851922:CHY851925 BYC851922:BYC851925 BOG851922:BOG851925 BEK851922:BEK851925 AUO851922:AUO851925 AKS851922:AKS851925 AAW851922:AAW851925 RA851922:RA851925 HE851922:HE851925 WTQ786386:WTQ786389 WJU786386:WJU786389 VZY786386:VZY786389 VQC786386:VQC786389 VGG786386:VGG786389 UWK786386:UWK786389 UMO786386:UMO786389 UCS786386:UCS786389 TSW786386:TSW786389 TJA786386:TJA786389 SZE786386:SZE786389 SPI786386:SPI786389 SFM786386:SFM786389 RVQ786386:RVQ786389 RLU786386:RLU786389 RBY786386:RBY786389 QSC786386:QSC786389 QIG786386:QIG786389 PYK786386:PYK786389 POO786386:POO786389 PES786386:PES786389 OUW786386:OUW786389 OLA786386:OLA786389 OBE786386:OBE786389 NRI786386:NRI786389 NHM786386:NHM786389 MXQ786386:MXQ786389 MNU786386:MNU786389 MDY786386:MDY786389 LUC786386:LUC786389 LKG786386:LKG786389 LAK786386:LAK786389 KQO786386:KQO786389 KGS786386:KGS786389 JWW786386:JWW786389 JNA786386:JNA786389 JDE786386:JDE786389 ITI786386:ITI786389 IJM786386:IJM786389 HZQ786386:HZQ786389 HPU786386:HPU786389 HFY786386:HFY786389 GWC786386:GWC786389 GMG786386:GMG786389 GCK786386:GCK786389 FSO786386:FSO786389 FIS786386:FIS786389 EYW786386:EYW786389 EPA786386:EPA786389 EFE786386:EFE786389 DVI786386:DVI786389 DLM786386:DLM786389 DBQ786386:DBQ786389 CRU786386:CRU786389 CHY786386:CHY786389 BYC786386:BYC786389 BOG786386:BOG786389 BEK786386:BEK786389 AUO786386:AUO786389 AKS786386:AKS786389 AAW786386:AAW786389 RA786386:RA786389 HE786386:HE786389 WTQ720850:WTQ720853 WJU720850:WJU720853 VZY720850:VZY720853 VQC720850:VQC720853 VGG720850:VGG720853 UWK720850:UWK720853 UMO720850:UMO720853 UCS720850:UCS720853 TSW720850:TSW720853 TJA720850:TJA720853 SZE720850:SZE720853 SPI720850:SPI720853 SFM720850:SFM720853 RVQ720850:RVQ720853 RLU720850:RLU720853 RBY720850:RBY720853 QSC720850:QSC720853 QIG720850:QIG720853 PYK720850:PYK720853 POO720850:POO720853 PES720850:PES720853 OUW720850:OUW720853 OLA720850:OLA720853 OBE720850:OBE720853 NRI720850:NRI720853 NHM720850:NHM720853 MXQ720850:MXQ720853 MNU720850:MNU720853 MDY720850:MDY720853 LUC720850:LUC720853 LKG720850:LKG720853 LAK720850:LAK720853 KQO720850:KQO720853 KGS720850:KGS720853 JWW720850:JWW720853 JNA720850:JNA720853 JDE720850:JDE720853 ITI720850:ITI720853 IJM720850:IJM720853 HZQ720850:HZQ720853 HPU720850:HPU720853 HFY720850:HFY720853 GWC720850:GWC720853 GMG720850:GMG720853 GCK720850:GCK720853 FSO720850:FSO720853 FIS720850:FIS720853 EYW720850:EYW720853 EPA720850:EPA720853 EFE720850:EFE720853 DVI720850:DVI720853 DLM720850:DLM720853 DBQ720850:DBQ720853 CRU720850:CRU720853 CHY720850:CHY720853 BYC720850:BYC720853 BOG720850:BOG720853 BEK720850:BEK720853 AUO720850:AUO720853 AKS720850:AKS720853 AAW720850:AAW720853 RA720850:RA720853 HE720850:HE720853 WTQ655314:WTQ655317 WJU655314:WJU655317 VZY655314:VZY655317 VQC655314:VQC655317 VGG655314:VGG655317 UWK655314:UWK655317 UMO655314:UMO655317 UCS655314:UCS655317 TSW655314:TSW655317 TJA655314:TJA655317 SZE655314:SZE655317 SPI655314:SPI655317 SFM655314:SFM655317 RVQ655314:RVQ655317 RLU655314:RLU655317 RBY655314:RBY655317 QSC655314:QSC655317 QIG655314:QIG655317 PYK655314:PYK655317 POO655314:POO655317 PES655314:PES655317 OUW655314:OUW655317 OLA655314:OLA655317 OBE655314:OBE655317 NRI655314:NRI655317 NHM655314:NHM655317 MXQ655314:MXQ655317 MNU655314:MNU655317 MDY655314:MDY655317 LUC655314:LUC655317 LKG655314:LKG655317 LAK655314:LAK655317 KQO655314:KQO655317 KGS655314:KGS655317 JWW655314:JWW655317 JNA655314:JNA655317 JDE655314:JDE655317 ITI655314:ITI655317 IJM655314:IJM655317 HZQ655314:HZQ655317 HPU655314:HPU655317 HFY655314:HFY655317 GWC655314:GWC655317 GMG655314:GMG655317 GCK655314:GCK655317 FSO655314:FSO655317 FIS655314:FIS655317 EYW655314:EYW655317 EPA655314:EPA655317 EFE655314:EFE655317 DVI655314:DVI655317 DLM655314:DLM655317 DBQ655314:DBQ655317 CRU655314:CRU655317 CHY655314:CHY655317 BYC655314:BYC655317 BOG655314:BOG655317 BEK655314:BEK655317 AUO655314:AUO655317 AKS655314:AKS655317 AAW655314:AAW655317 RA655314:RA655317 HE655314:HE655317 WTQ589778:WTQ589781 WJU589778:WJU589781 VZY589778:VZY589781 VQC589778:VQC589781 VGG589778:VGG589781 UWK589778:UWK589781 UMO589778:UMO589781 UCS589778:UCS589781 TSW589778:TSW589781 TJA589778:TJA589781 SZE589778:SZE589781 SPI589778:SPI589781 SFM589778:SFM589781 RVQ589778:RVQ589781 RLU589778:RLU589781 RBY589778:RBY589781 QSC589778:QSC589781 QIG589778:QIG589781 PYK589778:PYK589781 POO589778:POO589781 PES589778:PES589781 OUW589778:OUW589781 OLA589778:OLA589781 OBE589778:OBE589781 NRI589778:NRI589781 NHM589778:NHM589781 MXQ589778:MXQ589781 MNU589778:MNU589781 MDY589778:MDY589781 LUC589778:LUC589781 LKG589778:LKG589781 LAK589778:LAK589781 KQO589778:KQO589781 KGS589778:KGS589781 JWW589778:JWW589781 JNA589778:JNA589781 JDE589778:JDE589781 ITI589778:ITI589781 IJM589778:IJM589781 HZQ589778:HZQ589781 HPU589778:HPU589781 HFY589778:HFY589781 GWC589778:GWC589781 GMG589778:GMG589781 GCK589778:GCK589781 FSO589778:FSO589781 FIS589778:FIS589781 EYW589778:EYW589781 EPA589778:EPA589781 EFE589778:EFE589781 DVI589778:DVI589781 DLM589778:DLM589781 DBQ589778:DBQ589781 CRU589778:CRU589781 CHY589778:CHY589781 BYC589778:BYC589781 BOG589778:BOG589781 BEK589778:BEK589781 AUO589778:AUO589781 AKS589778:AKS589781 AAW589778:AAW589781 RA589778:RA589781 HE589778:HE589781 WTQ524242:WTQ524245 WJU524242:WJU524245 VZY524242:VZY524245 VQC524242:VQC524245 VGG524242:VGG524245 UWK524242:UWK524245 UMO524242:UMO524245 UCS524242:UCS524245 TSW524242:TSW524245 TJA524242:TJA524245 SZE524242:SZE524245 SPI524242:SPI524245 SFM524242:SFM524245 RVQ524242:RVQ524245 RLU524242:RLU524245 RBY524242:RBY524245 QSC524242:QSC524245 QIG524242:QIG524245 PYK524242:PYK524245 POO524242:POO524245 PES524242:PES524245 OUW524242:OUW524245 OLA524242:OLA524245 OBE524242:OBE524245 NRI524242:NRI524245 NHM524242:NHM524245 MXQ524242:MXQ524245 MNU524242:MNU524245 MDY524242:MDY524245 LUC524242:LUC524245 LKG524242:LKG524245 LAK524242:LAK524245 KQO524242:KQO524245 KGS524242:KGS524245 JWW524242:JWW524245 JNA524242:JNA524245 JDE524242:JDE524245 ITI524242:ITI524245 IJM524242:IJM524245 HZQ524242:HZQ524245 HPU524242:HPU524245 HFY524242:HFY524245 GWC524242:GWC524245 GMG524242:GMG524245 GCK524242:GCK524245 FSO524242:FSO524245 FIS524242:FIS524245 EYW524242:EYW524245 EPA524242:EPA524245 EFE524242:EFE524245 DVI524242:DVI524245 DLM524242:DLM524245 DBQ524242:DBQ524245 CRU524242:CRU524245 CHY524242:CHY524245 BYC524242:BYC524245 BOG524242:BOG524245 BEK524242:BEK524245 AUO524242:AUO524245 AKS524242:AKS524245 AAW524242:AAW524245 RA524242:RA524245 HE524242:HE524245 WTQ458706:WTQ458709 WJU458706:WJU458709 VZY458706:VZY458709 VQC458706:VQC458709 VGG458706:VGG458709 UWK458706:UWK458709 UMO458706:UMO458709 UCS458706:UCS458709 TSW458706:TSW458709 TJA458706:TJA458709 SZE458706:SZE458709 SPI458706:SPI458709 SFM458706:SFM458709 RVQ458706:RVQ458709 RLU458706:RLU458709 RBY458706:RBY458709 QSC458706:QSC458709 QIG458706:QIG458709 PYK458706:PYK458709 POO458706:POO458709 PES458706:PES458709 OUW458706:OUW458709 OLA458706:OLA458709 OBE458706:OBE458709 NRI458706:NRI458709 NHM458706:NHM458709 MXQ458706:MXQ458709 MNU458706:MNU458709 MDY458706:MDY458709 LUC458706:LUC458709 LKG458706:LKG458709 LAK458706:LAK458709 KQO458706:KQO458709 KGS458706:KGS458709 JWW458706:JWW458709 JNA458706:JNA458709 JDE458706:JDE458709 ITI458706:ITI458709 IJM458706:IJM458709 HZQ458706:HZQ458709 HPU458706:HPU458709 HFY458706:HFY458709 GWC458706:GWC458709 GMG458706:GMG458709 GCK458706:GCK458709 FSO458706:FSO458709 FIS458706:FIS458709 EYW458706:EYW458709 EPA458706:EPA458709 EFE458706:EFE458709 DVI458706:DVI458709 DLM458706:DLM458709 DBQ458706:DBQ458709 CRU458706:CRU458709 CHY458706:CHY458709 BYC458706:BYC458709 BOG458706:BOG458709 BEK458706:BEK458709 AUO458706:AUO458709 AKS458706:AKS458709 AAW458706:AAW458709 RA458706:RA458709 HE458706:HE458709 WTQ393170:WTQ393173 WJU393170:WJU393173 VZY393170:VZY393173 VQC393170:VQC393173 VGG393170:VGG393173 UWK393170:UWK393173 UMO393170:UMO393173 UCS393170:UCS393173 TSW393170:TSW393173 TJA393170:TJA393173 SZE393170:SZE393173 SPI393170:SPI393173 SFM393170:SFM393173 RVQ393170:RVQ393173 RLU393170:RLU393173 RBY393170:RBY393173 QSC393170:QSC393173 QIG393170:QIG393173 PYK393170:PYK393173 POO393170:POO393173 PES393170:PES393173 OUW393170:OUW393173 OLA393170:OLA393173 OBE393170:OBE393173 NRI393170:NRI393173 NHM393170:NHM393173 MXQ393170:MXQ393173 MNU393170:MNU393173 MDY393170:MDY393173 LUC393170:LUC393173 LKG393170:LKG393173 LAK393170:LAK393173 KQO393170:KQO393173 KGS393170:KGS393173 JWW393170:JWW393173 JNA393170:JNA393173 JDE393170:JDE393173 ITI393170:ITI393173 IJM393170:IJM393173 HZQ393170:HZQ393173 HPU393170:HPU393173 HFY393170:HFY393173 GWC393170:GWC393173 GMG393170:GMG393173 GCK393170:GCK393173 FSO393170:FSO393173 FIS393170:FIS393173 EYW393170:EYW393173 EPA393170:EPA393173 EFE393170:EFE393173 DVI393170:DVI393173 DLM393170:DLM393173 DBQ393170:DBQ393173 CRU393170:CRU393173 CHY393170:CHY393173 BYC393170:BYC393173 BOG393170:BOG393173 BEK393170:BEK393173 AUO393170:AUO393173 AKS393170:AKS393173 AAW393170:AAW393173 RA393170:RA393173 HE393170:HE393173 WTQ327634:WTQ327637 WJU327634:WJU327637 VZY327634:VZY327637 VQC327634:VQC327637 VGG327634:VGG327637 UWK327634:UWK327637 UMO327634:UMO327637 UCS327634:UCS327637 TSW327634:TSW327637 TJA327634:TJA327637 SZE327634:SZE327637 SPI327634:SPI327637 SFM327634:SFM327637 RVQ327634:RVQ327637 RLU327634:RLU327637 RBY327634:RBY327637 QSC327634:QSC327637 QIG327634:QIG327637 PYK327634:PYK327637 POO327634:POO327637 PES327634:PES327637 OUW327634:OUW327637 OLA327634:OLA327637 OBE327634:OBE327637 NRI327634:NRI327637 NHM327634:NHM327637 MXQ327634:MXQ327637 MNU327634:MNU327637 MDY327634:MDY327637 LUC327634:LUC327637 LKG327634:LKG327637 LAK327634:LAK327637 KQO327634:KQO327637 KGS327634:KGS327637 JWW327634:JWW327637 JNA327634:JNA327637 JDE327634:JDE327637 ITI327634:ITI327637 IJM327634:IJM327637 HZQ327634:HZQ327637 HPU327634:HPU327637 HFY327634:HFY327637 GWC327634:GWC327637 GMG327634:GMG327637 GCK327634:GCK327637 FSO327634:FSO327637 FIS327634:FIS327637 EYW327634:EYW327637 EPA327634:EPA327637 EFE327634:EFE327637 DVI327634:DVI327637 DLM327634:DLM327637 DBQ327634:DBQ327637 CRU327634:CRU327637 CHY327634:CHY327637 BYC327634:BYC327637 BOG327634:BOG327637 BEK327634:BEK327637 AUO327634:AUO327637 AKS327634:AKS327637 AAW327634:AAW327637 RA327634:RA327637 HE327634:HE327637 WTQ262098:WTQ262101 WJU262098:WJU262101 VZY262098:VZY262101 VQC262098:VQC262101 VGG262098:VGG262101 UWK262098:UWK262101 UMO262098:UMO262101 UCS262098:UCS262101 TSW262098:TSW262101 TJA262098:TJA262101 SZE262098:SZE262101 SPI262098:SPI262101 SFM262098:SFM262101 RVQ262098:RVQ262101 RLU262098:RLU262101 RBY262098:RBY262101 QSC262098:QSC262101 QIG262098:QIG262101 PYK262098:PYK262101 POO262098:POO262101 PES262098:PES262101 OUW262098:OUW262101 OLA262098:OLA262101 OBE262098:OBE262101 NRI262098:NRI262101 NHM262098:NHM262101 MXQ262098:MXQ262101 MNU262098:MNU262101 MDY262098:MDY262101 LUC262098:LUC262101 LKG262098:LKG262101 LAK262098:LAK262101 KQO262098:KQO262101 KGS262098:KGS262101 JWW262098:JWW262101 JNA262098:JNA262101 JDE262098:JDE262101 ITI262098:ITI262101 IJM262098:IJM262101 HZQ262098:HZQ262101 HPU262098:HPU262101 HFY262098:HFY262101 GWC262098:GWC262101 GMG262098:GMG262101 GCK262098:GCK262101 FSO262098:FSO262101 FIS262098:FIS262101 EYW262098:EYW262101 EPA262098:EPA262101 EFE262098:EFE262101 DVI262098:DVI262101 DLM262098:DLM262101 DBQ262098:DBQ262101 CRU262098:CRU262101 CHY262098:CHY262101 BYC262098:BYC262101 BOG262098:BOG262101 BEK262098:BEK262101 AUO262098:AUO262101 AKS262098:AKS262101 AAW262098:AAW262101 RA262098:RA262101 HE262098:HE262101 WTQ196562:WTQ196565 WJU196562:WJU196565 VZY196562:VZY196565 VQC196562:VQC196565 VGG196562:VGG196565 UWK196562:UWK196565 UMO196562:UMO196565 UCS196562:UCS196565 TSW196562:TSW196565 TJA196562:TJA196565 SZE196562:SZE196565 SPI196562:SPI196565 SFM196562:SFM196565 RVQ196562:RVQ196565 RLU196562:RLU196565 RBY196562:RBY196565 QSC196562:QSC196565 QIG196562:QIG196565 PYK196562:PYK196565 POO196562:POO196565 PES196562:PES196565 OUW196562:OUW196565 OLA196562:OLA196565 OBE196562:OBE196565 NRI196562:NRI196565 NHM196562:NHM196565 MXQ196562:MXQ196565 MNU196562:MNU196565 MDY196562:MDY196565 LUC196562:LUC196565 LKG196562:LKG196565 LAK196562:LAK196565 KQO196562:KQO196565 KGS196562:KGS196565 JWW196562:JWW196565 JNA196562:JNA196565 JDE196562:JDE196565 ITI196562:ITI196565 IJM196562:IJM196565 HZQ196562:HZQ196565 HPU196562:HPU196565 HFY196562:HFY196565 GWC196562:GWC196565 GMG196562:GMG196565 GCK196562:GCK196565 FSO196562:FSO196565 FIS196562:FIS196565 EYW196562:EYW196565 EPA196562:EPA196565 EFE196562:EFE196565 DVI196562:DVI196565 DLM196562:DLM196565 DBQ196562:DBQ196565 CRU196562:CRU196565 CHY196562:CHY196565 BYC196562:BYC196565 BOG196562:BOG196565 BEK196562:BEK196565 AUO196562:AUO196565 AKS196562:AKS196565 AAW196562:AAW196565 RA196562:RA196565 HE196562:HE196565 WTQ131026:WTQ131029 WJU131026:WJU131029 VZY131026:VZY131029 VQC131026:VQC131029 VGG131026:VGG131029 UWK131026:UWK131029 UMO131026:UMO131029 UCS131026:UCS131029 TSW131026:TSW131029 TJA131026:TJA131029 SZE131026:SZE131029 SPI131026:SPI131029 SFM131026:SFM131029 RVQ131026:RVQ131029 RLU131026:RLU131029 RBY131026:RBY131029 QSC131026:QSC131029 QIG131026:QIG131029 PYK131026:PYK131029 POO131026:POO131029 PES131026:PES131029 OUW131026:OUW131029 OLA131026:OLA131029 OBE131026:OBE131029 NRI131026:NRI131029 NHM131026:NHM131029 MXQ131026:MXQ131029 MNU131026:MNU131029 MDY131026:MDY131029 LUC131026:LUC131029 LKG131026:LKG131029 LAK131026:LAK131029 KQO131026:KQO131029 KGS131026:KGS131029 JWW131026:JWW131029 JNA131026:JNA131029 JDE131026:JDE131029 ITI131026:ITI131029 IJM131026:IJM131029 HZQ131026:HZQ131029 HPU131026:HPU131029 HFY131026:HFY131029 GWC131026:GWC131029 GMG131026:GMG131029 GCK131026:GCK131029 FSO131026:FSO131029 FIS131026:FIS131029 EYW131026:EYW131029 EPA131026:EPA131029 EFE131026:EFE131029 DVI131026:DVI131029 DLM131026:DLM131029 DBQ131026:DBQ131029 CRU131026:CRU131029 CHY131026:CHY131029 BYC131026:BYC131029 BOG131026:BOG131029 BEK131026:BEK131029 AUO131026:AUO131029 AKS131026:AKS131029 AAW131026:AAW131029 RA131026:RA131029 HE131026:HE131029 WTQ65490:WTQ65493 WJU65490:WJU65493 VZY65490:VZY65493 VQC65490:VQC65493 VGG65490:VGG65493 UWK65490:UWK65493 UMO65490:UMO65493 UCS65490:UCS65493 TSW65490:TSW65493 TJA65490:TJA65493 SZE65490:SZE65493 SPI65490:SPI65493 SFM65490:SFM65493 RVQ65490:RVQ65493 RLU65490:RLU65493 RBY65490:RBY65493 QSC65490:QSC65493 QIG65490:QIG65493 PYK65490:PYK65493 POO65490:POO65493 PES65490:PES65493 OUW65490:OUW65493 OLA65490:OLA65493 OBE65490:OBE65493 NRI65490:NRI65493 NHM65490:NHM65493 MXQ65490:MXQ65493 MNU65490:MNU65493 MDY65490:MDY65493 LUC65490:LUC65493 LKG65490:LKG65493 LAK65490:LAK65493 KQO65490:KQO65493 KGS65490:KGS65493 JWW65490:JWW65493 JNA65490:JNA65493 JDE65490:JDE65493 ITI65490:ITI65493 IJM65490:IJM65493 HZQ65490:HZQ65493 HPU65490:HPU65493 HFY65490:HFY65493 GWC65490:GWC65493 GMG65490:GMG65493 GCK65490:GCK65493 FSO65490:FSO65493 FIS65490:FIS65493 EYW65490:EYW65493 EPA65490:EPA65493 EFE65490:EFE65493 DVI65490:DVI65493 DLM65490:DLM65493 DBQ65490:DBQ65493 CRU65490:CRU65493 CHY65490:CHY65493 BYC65490:BYC65493 BOG65490:BOG65493 BEK65490:BEK65493 AUO65490:AUO65493 AKS65490:AKS65493 AAW65490:AAW65493 RA65490:RA65493 HE65490:HE65493 WTN982999:WTO983001 WJR982999:WJS983001 VZV982999:VZW983001 VPZ982999:VQA983001 VGD982999:VGE983001 UWH982999:UWI983001 UML982999:UMM983001 UCP982999:UCQ983001 TST982999:TSU983001 TIX982999:TIY983001 SZB982999:SZC983001 SPF982999:SPG983001 SFJ982999:SFK983001 RVN982999:RVO983001 RLR982999:RLS983001 RBV982999:RBW983001 QRZ982999:QSA983001 QID982999:QIE983001 PYH982999:PYI983001 POL982999:POM983001 PEP982999:PEQ983001 OUT982999:OUU983001 OKX982999:OKY983001 OBB982999:OBC983001 NRF982999:NRG983001 NHJ982999:NHK983001 MXN982999:MXO983001 MNR982999:MNS983001 MDV982999:MDW983001 LTZ982999:LUA983001 LKD982999:LKE983001 LAH982999:LAI983001 KQL982999:KQM983001 KGP982999:KGQ983001 JWT982999:JWU983001 JMX982999:JMY983001 JDB982999:JDC983001 ITF982999:ITG983001 IJJ982999:IJK983001 HZN982999:HZO983001 HPR982999:HPS983001 HFV982999:HFW983001 GVZ982999:GWA983001 GMD982999:GME983001 GCH982999:GCI983001 FSL982999:FSM983001 FIP982999:FIQ983001 EYT982999:EYU983001 EOX982999:EOY983001 EFB982999:EFC983001 DVF982999:DVG983001 DLJ982999:DLK983001 DBN982999:DBO983001 CRR982999:CRS983001 CHV982999:CHW983001 BXZ982999:BYA983001 BOD982999:BOE983001 BEH982999:BEI983001 AUL982999:AUM983001 AKP982999:AKQ983001 AAT982999:AAU983001 QX982999:QY983001 HB982999:HC983001 WTN917463:WTO917465 WJR917463:WJS917465 VZV917463:VZW917465 VPZ917463:VQA917465 VGD917463:VGE917465 UWH917463:UWI917465 UML917463:UMM917465 UCP917463:UCQ917465 TST917463:TSU917465 TIX917463:TIY917465 SZB917463:SZC917465 SPF917463:SPG917465 SFJ917463:SFK917465 RVN917463:RVO917465 RLR917463:RLS917465 RBV917463:RBW917465 QRZ917463:QSA917465 QID917463:QIE917465 PYH917463:PYI917465 POL917463:POM917465 PEP917463:PEQ917465 OUT917463:OUU917465 OKX917463:OKY917465 OBB917463:OBC917465 NRF917463:NRG917465 NHJ917463:NHK917465 MXN917463:MXO917465 MNR917463:MNS917465 MDV917463:MDW917465 LTZ917463:LUA917465 LKD917463:LKE917465 LAH917463:LAI917465 KQL917463:KQM917465 KGP917463:KGQ917465 JWT917463:JWU917465 JMX917463:JMY917465 JDB917463:JDC917465 ITF917463:ITG917465 IJJ917463:IJK917465 HZN917463:HZO917465 HPR917463:HPS917465 HFV917463:HFW917465 GVZ917463:GWA917465 GMD917463:GME917465 GCH917463:GCI917465 FSL917463:FSM917465 FIP917463:FIQ917465 EYT917463:EYU917465 EOX917463:EOY917465 EFB917463:EFC917465 DVF917463:DVG917465 DLJ917463:DLK917465 DBN917463:DBO917465 CRR917463:CRS917465 CHV917463:CHW917465 BXZ917463:BYA917465 BOD917463:BOE917465 BEH917463:BEI917465 AUL917463:AUM917465 AKP917463:AKQ917465 AAT917463:AAU917465 QX917463:QY917465 HB917463:HC917465 WTN851927:WTO851929 WJR851927:WJS851929 VZV851927:VZW851929 VPZ851927:VQA851929 VGD851927:VGE851929 UWH851927:UWI851929 UML851927:UMM851929 UCP851927:UCQ851929 TST851927:TSU851929 TIX851927:TIY851929 SZB851927:SZC851929 SPF851927:SPG851929 SFJ851927:SFK851929 RVN851927:RVO851929 RLR851927:RLS851929 RBV851927:RBW851929 QRZ851927:QSA851929 QID851927:QIE851929 PYH851927:PYI851929 POL851927:POM851929 PEP851927:PEQ851929 OUT851927:OUU851929 OKX851927:OKY851929 OBB851927:OBC851929 NRF851927:NRG851929 NHJ851927:NHK851929 MXN851927:MXO851929 MNR851927:MNS851929 MDV851927:MDW851929 LTZ851927:LUA851929 LKD851927:LKE851929 LAH851927:LAI851929 KQL851927:KQM851929 KGP851927:KGQ851929 JWT851927:JWU851929 JMX851927:JMY851929 JDB851927:JDC851929 ITF851927:ITG851929 IJJ851927:IJK851929 HZN851927:HZO851929 HPR851927:HPS851929 HFV851927:HFW851929 GVZ851927:GWA851929 GMD851927:GME851929 GCH851927:GCI851929 FSL851927:FSM851929 FIP851927:FIQ851929 EYT851927:EYU851929 EOX851927:EOY851929 EFB851927:EFC851929 DVF851927:DVG851929 DLJ851927:DLK851929 DBN851927:DBO851929 CRR851927:CRS851929 CHV851927:CHW851929 BXZ851927:BYA851929 BOD851927:BOE851929 BEH851927:BEI851929 AUL851927:AUM851929 AKP851927:AKQ851929 AAT851927:AAU851929 QX851927:QY851929 HB851927:HC851929 WTN786391:WTO786393 WJR786391:WJS786393 VZV786391:VZW786393 VPZ786391:VQA786393 VGD786391:VGE786393 UWH786391:UWI786393 UML786391:UMM786393 UCP786391:UCQ786393 TST786391:TSU786393 TIX786391:TIY786393 SZB786391:SZC786393 SPF786391:SPG786393 SFJ786391:SFK786393 RVN786391:RVO786393 RLR786391:RLS786393 RBV786391:RBW786393 QRZ786391:QSA786393 QID786391:QIE786393 PYH786391:PYI786393 POL786391:POM786393 PEP786391:PEQ786393 OUT786391:OUU786393 OKX786391:OKY786393 OBB786391:OBC786393 NRF786391:NRG786393 NHJ786391:NHK786393 MXN786391:MXO786393 MNR786391:MNS786393 MDV786391:MDW786393 LTZ786391:LUA786393 LKD786391:LKE786393 LAH786391:LAI786393 KQL786391:KQM786393 KGP786391:KGQ786393 JWT786391:JWU786393 JMX786391:JMY786393 JDB786391:JDC786393 ITF786391:ITG786393 IJJ786391:IJK786393 HZN786391:HZO786393 HPR786391:HPS786393 HFV786391:HFW786393 GVZ786391:GWA786393 GMD786391:GME786393 GCH786391:GCI786393 FSL786391:FSM786393 FIP786391:FIQ786393 EYT786391:EYU786393 EOX786391:EOY786393 EFB786391:EFC786393 DVF786391:DVG786393 DLJ786391:DLK786393 DBN786391:DBO786393 CRR786391:CRS786393 CHV786391:CHW786393 BXZ786391:BYA786393 BOD786391:BOE786393 BEH786391:BEI786393 AUL786391:AUM786393 AKP786391:AKQ786393 AAT786391:AAU786393 QX786391:QY786393 HB786391:HC786393 WTN720855:WTO720857 WJR720855:WJS720857 VZV720855:VZW720857 VPZ720855:VQA720857 VGD720855:VGE720857 UWH720855:UWI720857 UML720855:UMM720857 UCP720855:UCQ720857 TST720855:TSU720857 TIX720855:TIY720857 SZB720855:SZC720857 SPF720855:SPG720857 SFJ720855:SFK720857 RVN720855:RVO720857 RLR720855:RLS720857 RBV720855:RBW720857 QRZ720855:QSA720857 QID720855:QIE720857 PYH720855:PYI720857 POL720855:POM720857 PEP720855:PEQ720857 OUT720855:OUU720857 OKX720855:OKY720857 OBB720855:OBC720857 NRF720855:NRG720857 NHJ720855:NHK720857 MXN720855:MXO720857 MNR720855:MNS720857 MDV720855:MDW720857 LTZ720855:LUA720857 LKD720855:LKE720857 LAH720855:LAI720857 KQL720855:KQM720857 KGP720855:KGQ720857 JWT720855:JWU720857 JMX720855:JMY720857 JDB720855:JDC720857 ITF720855:ITG720857 IJJ720855:IJK720857 HZN720855:HZO720857 HPR720855:HPS720857 HFV720855:HFW720857 GVZ720855:GWA720857 GMD720855:GME720857 GCH720855:GCI720857 FSL720855:FSM720857 FIP720855:FIQ720857 EYT720855:EYU720857 EOX720855:EOY720857 EFB720855:EFC720857 DVF720855:DVG720857 DLJ720855:DLK720857 DBN720855:DBO720857 CRR720855:CRS720857 CHV720855:CHW720857 BXZ720855:BYA720857 BOD720855:BOE720857 BEH720855:BEI720857 AUL720855:AUM720857 AKP720855:AKQ720857 AAT720855:AAU720857 QX720855:QY720857 HB720855:HC720857 WTN655319:WTO655321 WJR655319:WJS655321 VZV655319:VZW655321 VPZ655319:VQA655321 VGD655319:VGE655321 UWH655319:UWI655321 UML655319:UMM655321 UCP655319:UCQ655321 TST655319:TSU655321 TIX655319:TIY655321 SZB655319:SZC655321 SPF655319:SPG655321 SFJ655319:SFK655321 RVN655319:RVO655321 RLR655319:RLS655321 RBV655319:RBW655321 QRZ655319:QSA655321 QID655319:QIE655321 PYH655319:PYI655321 POL655319:POM655321 PEP655319:PEQ655321 OUT655319:OUU655321 OKX655319:OKY655321 OBB655319:OBC655321 NRF655319:NRG655321 NHJ655319:NHK655321 MXN655319:MXO655321 MNR655319:MNS655321 MDV655319:MDW655321 LTZ655319:LUA655321 LKD655319:LKE655321 LAH655319:LAI655321 KQL655319:KQM655321 KGP655319:KGQ655321 JWT655319:JWU655321 JMX655319:JMY655321 JDB655319:JDC655321 ITF655319:ITG655321 IJJ655319:IJK655321 HZN655319:HZO655321 HPR655319:HPS655321 HFV655319:HFW655321 GVZ655319:GWA655321 GMD655319:GME655321 GCH655319:GCI655321 FSL655319:FSM655321 FIP655319:FIQ655321 EYT655319:EYU655321 EOX655319:EOY655321 EFB655319:EFC655321 DVF655319:DVG655321 DLJ655319:DLK655321 DBN655319:DBO655321 CRR655319:CRS655321 CHV655319:CHW655321 BXZ655319:BYA655321 BOD655319:BOE655321 BEH655319:BEI655321 AUL655319:AUM655321 AKP655319:AKQ655321 AAT655319:AAU655321 QX655319:QY655321 HB655319:HC655321 WTN589783:WTO589785 WJR589783:WJS589785 VZV589783:VZW589785 VPZ589783:VQA589785 VGD589783:VGE589785 UWH589783:UWI589785 UML589783:UMM589785 UCP589783:UCQ589785 TST589783:TSU589785 TIX589783:TIY589785 SZB589783:SZC589785 SPF589783:SPG589785 SFJ589783:SFK589785 RVN589783:RVO589785 RLR589783:RLS589785 RBV589783:RBW589785 QRZ589783:QSA589785 QID589783:QIE589785 PYH589783:PYI589785 POL589783:POM589785 PEP589783:PEQ589785 OUT589783:OUU589785 OKX589783:OKY589785 OBB589783:OBC589785 NRF589783:NRG589785 NHJ589783:NHK589785 MXN589783:MXO589785 MNR589783:MNS589785 MDV589783:MDW589785 LTZ589783:LUA589785 LKD589783:LKE589785 LAH589783:LAI589785 KQL589783:KQM589785 KGP589783:KGQ589785 JWT589783:JWU589785 JMX589783:JMY589785 JDB589783:JDC589785 ITF589783:ITG589785 IJJ589783:IJK589785 HZN589783:HZO589785 HPR589783:HPS589785 HFV589783:HFW589785 GVZ589783:GWA589785 GMD589783:GME589785 GCH589783:GCI589785 FSL589783:FSM589785 FIP589783:FIQ589785 EYT589783:EYU589785 EOX589783:EOY589785 EFB589783:EFC589785 DVF589783:DVG589785 DLJ589783:DLK589785 DBN589783:DBO589785 CRR589783:CRS589785 CHV589783:CHW589785 BXZ589783:BYA589785 BOD589783:BOE589785 BEH589783:BEI589785 AUL589783:AUM589785 AKP589783:AKQ589785 AAT589783:AAU589785 QX589783:QY589785 HB589783:HC589785 WTN524247:WTO524249 WJR524247:WJS524249 VZV524247:VZW524249 VPZ524247:VQA524249 VGD524247:VGE524249 UWH524247:UWI524249 UML524247:UMM524249 UCP524247:UCQ524249 TST524247:TSU524249 TIX524247:TIY524249 SZB524247:SZC524249 SPF524247:SPG524249 SFJ524247:SFK524249 RVN524247:RVO524249 RLR524247:RLS524249 RBV524247:RBW524249 QRZ524247:QSA524249 QID524247:QIE524249 PYH524247:PYI524249 POL524247:POM524249 PEP524247:PEQ524249 OUT524247:OUU524249 OKX524247:OKY524249 OBB524247:OBC524249 NRF524247:NRG524249 NHJ524247:NHK524249 MXN524247:MXO524249 MNR524247:MNS524249 MDV524247:MDW524249 LTZ524247:LUA524249 LKD524247:LKE524249 LAH524247:LAI524249 KQL524247:KQM524249 KGP524247:KGQ524249 JWT524247:JWU524249 JMX524247:JMY524249 JDB524247:JDC524249 ITF524247:ITG524249 IJJ524247:IJK524249 HZN524247:HZO524249 HPR524247:HPS524249 HFV524247:HFW524249 GVZ524247:GWA524249 GMD524247:GME524249 GCH524247:GCI524249 FSL524247:FSM524249 FIP524247:FIQ524249 EYT524247:EYU524249 EOX524247:EOY524249 EFB524247:EFC524249 DVF524247:DVG524249 DLJ524247:DLK524249 DBN524247:DBO524249 CRR524247:CRS524249 CHV524247:CHW524249 BXZ524247:BYA524249 BOD524247:BOE524249 BEH524247:BEI524249 AUL524247:AUM524249 AKP524247:AKQ524249 AAT524247:AAU524249 QX524247:QY524249 HB524247:HC524249 WTN458711:WTO458713 WJR458711:WJS458713 VZV458711:VZW458713 VPZ458711:VQA458713 VGD458711:VGE458713 UWH458711:UWI458713 UML458711:UMM458713 UCP458711:UCQ458713 TST458711:TSU458713 TIX458711:TIY458713 SZB458711:SZC458713 SPF458711:SPG458713 SFJ458711:SFK458713 RVN458711:RVO458713 RLR458711:RLS458713 RBV458711:RBW458713 QRZ458711:QSA458713 QID458711:QIE458713 PYH458711:PYI458713 POL458711:POM458713 PEP458711:PEQ458713 OUT458711:OUU458713 OKX458711:OKY458713 OBB458711:OBC458713 NRF458711:NRG458713 NHJ458711:NHK458713 MXN458711:MXO458713 MNR458711:MNS458713 MDV458711:MDW458713 LTZ458711:LUA458713 LKD458711:LKE458713 LAH458711:LAI458713 KQL458711:KQM458713 KGP458711:KGQ458713 JWT458711:JWU458713 JMX458711:JMY458713 JDB458711:JDC458713 ITF458711:ITG458713 IJJ458711:IJK458713 HZN458711:HZO458713 HPR458711:HPS458713 HFV458711:HFW458713 GVZ458711:GWA458713 GMD458711:GME458713 GCH458711:GCI458713 FSL458711:FSM458713 FIP458711:FIQ458713 EYT458711:EYU458713 EOX458711:EOY458713 EFB458711:EFC458713 DVF458711:DVG458713 DLJ458711:DLK458713 DBN458711:DBO458713 CRR458711:CRS458713 CHV458711:CHW458713 BXZ458711:BYA458713 BOD458711:BOE458713 BEH458711:BEI458713 AUL458711:AUM458713 AKP458711:AKQ458713 AAT458711:AAU458713 QX458711:QY458713 HB458711:HC458713 WTN393175:WTO393177 WJR393175:WJS393177 VZV393175:VZW393177 VPZ393175:VQA393177 VGD393175:VGE393177 UWH393175:UWI393177 UML393175:UMM393177 UCP393175:UCQ393177 TST393175:TSU393177 TIX393175:TIY393177 SZB393175:SZC393177 SPF393175:SPG393177 SFJ393175:SFK393177 RVN393175:RVO393177 RLR393175:RLS393177 RBV393175:RBW393177 QRZ393175:QSA393177 QID393175:QIE393177 PYH393175:PYI393177 POL393175:POM393177 PEP393175:PEQ393177 OUT393175:OUU393177 OKX393175:OKY393177 OBB393175:OBC393177 NRF393175:NRG393177 NHJ393175:NHK393177 MXN393175:MXO393177 MNR393175:MNS393177 MDV393175:MDW393177 LTZ393175:LUA393177 LKD393175:LKE393177 LAH393175:LAI393177 KQL393175:KQM393177 KGP393175:KGQ393177 JWT393175:JWU393177 JMX393175:JMY393177 JDB393175:JDC393177 ITF393175:ITG393177 IJJ393175:IJK393177 HZN393175:HZO393177 HPR393175:HPS393177 HFV393175:HFW393177 GVZ393175:GWA393177 GMD393175:GME393177 GCH393175:GCI393177 FSL393175:FSM393177 FIP393175:FIQ393177 EYT393175:EYU393177 EOX393175:EOY393177 EFB393175:EFC393177 DVF393175:DVG393177 DLJ393175:DLK393177 DBN393175:DBO393177 CRR393175:CRS393177 CHV393175:CHW393177 BXZ393175:BYA393177 BOD393175:BOE393177 BEH393175:BEI393177 AUL393175:AUM393177 AKP393175:AKQ393177 AAT393175:AAU393177 QX393175:QY393177 HB393175:HC393177 WTN327639:WTO327641 WJR327639:WJS327641 VZV327639:VZW327641 VPZ327639:VQA327641 VGD327639:VGE327641 UWH327639:UWI327641 UML327639:UMM327641 UCP327639:UCQ327641 TST327639:TSU327641 TIX327639:TIY327641 SZB327639:SZC327641 SPF327639:SPG327641 SFJ327639:SFK327641 RVN327639:RVO327641 RLR327639:RLS327641 RBV327639:RBW327641 QRZ327639:QSA327641 QID327639:QIE327641 PYH327639:PYI327641 POL327639:POM327641 PEP327639:PEQ327641 OUT327639:OUU327641 OKX327639:OKY327641 OBB327639:OBC327641 NRF327639:NRG327641 NHJ327639:NHK327641 MXN327639:MXO327641 MNR327639:MNS327641 MDV327639:MDW327641 LTZ327639:LUA327641 LKD327639:LKE327641 LAH327639:LAI327641 KQL327639:KQM327641 KGP327639:KGQ327641 JWT327639:JWU327641 JMX327639:JMY327641 JDB327639:JDC327641 ITF327639:ITG327641 IJJ327639:IJK327641 HZN327639:HZO327641 HPR327639:HPS327641 HFV327639:HFW327641 GVZ327639:GWA327641 GMD327639:GME327641 GCH327639:GCI327641 FSL327639:FSM327641 FIP327639:FIQ327641 EYT327639:EYU327641 EOX327639:EOY327641 EFB327639:EFC327641 DVF327639:DVG327641 DLJ327639:DLK327641 DBN327639:DBO327641 CRR327639:CRS327641 CHV327639:CHW327641 BXZ327639:BYA327641 BOD327639:BOE327641 BEH327639:BEI327641 AUL327639:AUM327641 AKP327639:AKQ327641 AAT327639:AAU327641 QX327639:QY327641 HB327639:HC327641 WTN262103:WTO262105 WJR262103:WJS262105 VZV262103:VZW262105 VPZ262103:VQA262105 VGD262103:VGE262105 UWH262103:UWI262105 UML262103:UMM262105 UCP262103:UCQ262105 TST262103:TSU262105 TIX262103:TIY262105 SZB262103:SZC262105 SPF262103:SPG262105 SFJ262103:SFK262105 RVN262103:RVO262105 RLR262103:RLS262105 RBV262103:RBW262105 QRZ262103:QSA262105 QID262103:QIE262105 PYH262103:PYI262105 POL262103:POM262105 PEP262103:PEQ262105 OUT262103:OUU262105 OKX262103:OKY262105 OBB262103:OBC262105 NRF262103:NRG262105 NHJ262103:NHK262105 MXN262103:MXO262105 MNR262103:MNS262105 MDV262103:MDW262105 LTZ262103:LUA262105 LKD262103:LKE262105 LAH262103:LAI262105 KQL262103:KQM262105 KGP262103:KGQ262105 JWT262103:JWU262105 JMX262103:JMY262105 JDB262103:JDC262105 ITF262103:ITG262105 IJJ262103:IJK262105 HZN262103:HZO262105 HPR262103:HPS262105 HFV262103:HFW262105 GVZ262103:GWA262105 GMD262103:GME262105 GCH262103:GCI262105 FSL262103:FSM262105 FIP262103:FIQ262105 EYT262103:EYU262105 EOX262103:EOY262105 EFB262103:EFC262105 DVF262103:DVG262105 DLJ262103:DLK262105 DBN262103:DBO262105 CRR262103:CRS262105 CHV262103:CHW262105 BXZ262103:BYA262105 BOD262103:BOE262105 BEH262103:BEI262105 AUL262103:AUM262105 AKP262103:AKQ262105 AAT262103:AAU262105 QX262103:QY262105 HB262103:HC262105 WTN196567:WTO196569 WJR196567:WJS196569 VZV196567:VZW196569 VPZ196567:VQA196569 VGD196567:VGE196569 UWH196567:UWI196569 UML196567:UMM196569 UCP196567:UCQ196569 TST196567:TSU196569 TIX196567:TIY196569 SZB196567:SZC196569 SPF196567:SPG196569 SFJ196567:SFK196569 RVN196567:RVO196569 RLR196567:RLS196569 RBV196567:RBW196569 QRZ196567:QSA196569 QID196567:QIE196569 PYH196567:PYI196569 POL196567:POM196569 PEP196567:PEQ196569 OUT196567:OUU196569 OKX196567:OKY196569 OBB196567:OBC196569 NRF196567:NRG196569 NHJ196567:NHK196569 MXN196567:MXO196569 MNR196567:MNS196569 MDV196567:MDW196569 LTZ196567:LUA196569 LKD196567:LKE196569 LAH196567:LAI196569 KQL196567:KQM196569 KGP196567:KGQ196569 JWT196567:JWU196569 JMX196567:JMY196569 JDB196567:JDC196569 ITF196567:ITG196569 IJJ196567:IJK196569 HZN196567:HZO196569 HPR196567:HPS196569 HFV196567:HFW196569 GVZ196567:GWA196569 GMD196567:GME196569 GCH196567:GCI196569 FSL196567:FSM196569 FIP196567:FIQ196569 EYT196567:EYU196569 EOX196567:EOY196569 EFB196567:EFC196569 DVF196567:DVG196569 DLJ196567:DLK196569 DBN196567:DBO196569 CRR196567:CRS196569 CHV196567:CHW196569 BXZ196567:BYA196569 BOD196567:BOE196569 BEH196567:BEI196569 AUL196567:AUM196569 AKP196567:AKQ196569 AAT196567:AAU196569 QX196567:QY196569 HB196567:HC196569 WTN131031:WTO131033 WJR131031:WJS131033 VZV131031:VZW131033 VPZ131031:VQA131033 VGD131031:VGE131033 UWH131031:UWI131033 UML131031:UMM131033 UCP131031:UCQ131033 TST131031:TSU131033 TIX131031:TIY131033 SZB131031:SZC131033 SPF131031:SPG131033 SFJ131031:SFK131033 RVN131031:RVO131033 RLR131031:RLS131033 RBV131031:RBW131033 QRZ131031:QSA131033 QID131031:QIE131033 PYH131031:PYI131033 POL131031:POM131033 PEP131031:PEQ131033 OUT131031:OUU131033 OKX131031:OKY131033 OBB131031:OBC131033 NRF131031:NRG131033 NHJ131031:NHK131033 MXN131031:MXO131033 MNR131031:MNS131033 MDV131031:MDW131033 LTZ131031:LUA131033 LKD131031:LKE131033 LAH131031:LAI131033 KQL131031:KQM131033 KGP131031:KGQ131033 JWT131031:JWU131033 JMX131031:JMY131033 JDB131031:JDC131033 ITF131031:ITG131033 IJJ131031:IJK131033 HZN131031:HZO131033 HPR131031:HPS131033 HFV131031:HFW131033 GVZ131031:GWA131033 GMD131031:GME131033 GCH131031:GCI131033 FSL131031:FSM131033 FIP131031:FIQ131033 EYT131031:EYU131033 EOX131031:EOY131033 EFB131031:EFC131033 DVF131031:DVG131033 DLJ131031:DLK131033 DBN131031:DBO131033 CRR131031:CRS131033 CHV131031:CHW131033 BXZ131031:BYA131033 BOD131031:BOE131033 BEH131031:BEI131033 AUL131031:AUM131033 AKP131031:AKQ131033 AAT131031:AAU131033 QX131031:QY131033 HB131031:HC131033 WTN65495:WTO65497 WJR65495:WJS65497 VZV65495:VZW65497 VPZ65495:VQA65497 VGD65495:VGE65497 UWH65495:UWI65497 UML65495:UMM65497 UCP65495:UCQ65497 TST65495:TSU65497 TIX65495:TIY65497 SZB65495:SZC65497 SPF65495:SPG65497 SFJ65495:SFK65497 RVN65495:RVO65497 RLR65495:RLS65497 RBV65495:RBW65497 QRZ65495:QSA65497 QID65495:QIE65497 PYH65495:PYI65497 POL65495:POM65497 PEP65495:PEQ65497 OUT65495:OUU65497 OKX65495:OKY65497 OBB65495:OBC65497 NRF65495:NRG65497 NHJ65495:NHK65497 MXN65495:MXO65497 MNR65495:MNS65497 MDV65495:MDW65497 LTZ65495:LUA65497 LKD65495:LKE65497 LAH65495:LAI65497 KQL65495:KQM65497 KGP65495:KGQ65497 JWT65495:JWU65497 JMX65495:JMY65497 JDB65495:JDC65497 ITF65495:ITG65497 IJJ65495:IJK65497 HZN65495:HZO65497 HPR65495:HPS65497 HFV65495:HFW65497 GVZ65495:GWA65497 GMD65495:GME65497 GCH65495:GCI65497 FSL65495:FSM65497 FIP65495:FIQ65497 EYT65495:EYU65497 EOX65495:EOY65497 EFB65495:EFC65497 DVF65495:DVG65497 DLJ65495:DLK65497 DBN65495:DBO65497 CRR65495:CRS65497 CHV65495:CHW65497 BXZ65495:BYA65497 BOD65495:BOE65497 BEH65495:BEI65497 AUL65495:AUM65497 AKP65495:AKQ65497 AAT65495:AAU65497 QX65495:QY65497 HB65495:HC65497 WTS982999:WTT983001 WJW982999:WJX983001 WAA982999:WAB983001 VQE982999:VQF983001 VGI982999:VGJ983001 UWM982999:UWN983001 UMQ982999:UMR983001 UCU982999:UCV983001 TSY982999:TSZ983001 TJC982999:TJD983001 SZG982999:SZH983001 SPK982999:SPL983001 SFO982999:SFP983001 RVS982999:RVT983001 RLW982999:RLX983001 RCA982999:RCB983001 QSE982999:QSF983001 QII982999:QIJ983001 PYM982999:PYN983001 POQ982999:POR983001 PEU982999:PEV983001 OUY982999:OUZ983001 OLC982999:OLD983001 OBG982999:OBH983001 NRK982999:NRL983001 NHO982999:NHP983001 MXS982999:MXT983001 MNW982999:MNX983001 MEA982999:MEB983001 LUE982999:LUF983001 LKI982999:LKJ983001 LAM982999:LAN983001 KQQ982999:KQR983001 KGU982999:KGV983001 JWY982999:JWZ983001 JNC982999:JND983001 JDG982999:JDH983001 ITK982999:ITL983001 IJO982999:IJP983001 HZS982999:HZT983001 HPW982999:HPX983001 HGA982999:HGB983001 GWE982999:GWF983001 GMI982999:GMJ983001 GCM982999:GCN983001 FSQ982999:FSR983001 FIU982999:FIV983001 EYY982999:EYZ983001 EPC982999:EPD983001 EFG982999:EFH983001 DVK982999:DVL983001 DLO982999:DLP983001 DBS982999:DBT983001 CRW982999:CRX983001 CIA982999:CIB983001 BYE982999:BYF983001 BOI982999:BOJ983001 BEM982999:BEN983001 AUQ982999:AUR983001 AKU982999:AKV983001 AAY982999:AAZ983001 RC982999:RD983001 HG982999:HH983001 WTS917463:WTT917465 WJW917463:WJX917465 WAA917463:WAB917465 VQE917463:VQF917465 VGI917463:VGJ917465 UWM917463:UWN917465 UMQ917463:UMR917465 UCU917463:UCV917465 TSY917463:TSZ917465 TJC917463:TJD917465 SZG917463:SZH917465 SPK917463:SPL917465 SFO917463:SFP917465 RVS917463:RVT917465 RLW917463:RLX917465 RCA917463:RCB917465 QSE917463:QSF917465 QII917463:QIJ917465 PYM917463:PYN917465 POQ917463:POR917465 PEU917463:PEV917465 OUY917463:OUZ917465 OLC917463:OLD917465 OBG917463:OBH917465 NRK917463:NRL917465 NHO917463:NHP917465 MXS917463:MXT917465 MNW917463:MNX917465 MEA917463:MEB917465 LUE917463:LUF917465 LKI917463:LKJ917465 LAM917463:LAN917465 KQQ917463:KQR917465 KGU917463:KGV917465 JWY917463:JWZ917465 JNC917463:JND917465 JDG917463:JDH917465 ITK917463:ITL917465 IJO917463:IJP917465 HZS917463:HZT917465 HPW917463:HPX917465 HGA917463:HGB917465 GWE917463:GWF917465 GMI917463:GMJ917465 GCM917463:GCN917465 FSQ917463:FSR917465 FIU917463:FIV917465 EYY917463:EYZ917465 EPC917463:EPD917465 EFG917463:EFH917465 DVK917463:DVL917465 DLO917463:DLP917465 DBS917463:DBT917465 CRW917463:CRX917465 CIA917463:CIB917465 BYE917463:BYF917465 BOI917463:BOJ917465 BEM917463:BEN917465 AUQ917463:AUR917465 AKU917463:AKV917465 AAY917463:AAZ917465 RC917463:RD917465 HG917463:HH917465 WTS851927:WTT851929 WJW851927:WJX851929 WAA851927:WAB851929 VQE851927:VQF851929 VGI851927:VGJ851929 UWM851927:UWN851929 UMQ851927:UMR851929 UCU851927:UCV851929 TSY851927:TSZ851929 TJC851927:TJD851929 SZG851927:SZH851929 SPK851927:SPL851929 SFO851927:SFP851929 RVS851927:RVT851929 RLW851927:RLX851929 RCA851927:RCB851929 QSE851927:QSF851929 QII851927:QIJ851929 PYM851927:PYN851929 POQ851927:POR851929 PEU851927:PEV851929 OUY851927:OUZ851929 OLC851927:OLD851929 OBG851927:OBH851929 NRK851927:NRL851929 NHO851927:NHP851929 MXS851927:MXT851929 MNW851927:MNX851929 MEA851927:MEB851929 LUE851927:LUF851929 LKI851927:LKJ851929 LAM851927:LAN851929 KQQ851927:KQR851929 KGU851927:KGV851929 JWY851927:JWZ851929 JNC851927:JND851929 JDG851927:JDH851929 ITK851927:ITL851929 IJO851927:IJP851929 HZS851927:HZT851929 HPW851927:HPX851929 HGA851927:HGB851929 GWE851927:GWF851929 GMI851927:GMJ851929 GCM851927:GCN851929 FSQ851927:FSR851929 FIU851927:FIV851929 EYY851927:EYZ851929 EPC851927:EPD851929 EFG851927:EFH851929 DVK851927:DVL851929 DLO851927:DLP851929 DBS851927:DBT851929 CRW851927:CRX851929 CIA851927:CIB851929 BYE851927:BYF851929 BOI851927:BOJ851929 BEM851927:BEN851929 AUQ851927:AUR851929 AKU851927:AKV851929 AAY851927:AAZ851929 RC851927:RD851929 HG851927:HH851929 WTS786391:WTT786393 WJW786391:WJX786393 WAA786391:WAB786393 VQE786391:VQF786393 VGI786391:VGJ786393 UWM786391:UWN786393 UMQ786391:UMR786393 UCU786391:UCV786393 TSY786391:TSZ786393 TJC786391:TJD786393 SZG786391:SZH786393 SPK786391:SPL786393 SFO786391:SFP786393 RVS786391:RVT786393 RLW786391:RLX786393 RCA786391:RCB786393 QSE786391:QSF786393 QII786391:QIJ786393 PYM786391:PYN786393 POQ786391:POR786393 PEU786391:PEV786393 OUY786391:OUZ786393 OLC786391:OLD786393 OBG786391:OBH786393 NRK786391:NRL786393 NHO786391:NHP786393 MXS786391:MXT786393 MNW786391:MNX786393 MEA786391:MEB786393 LUE786391:LUF786393 LKI786391:LKJ786393 LAM786391:LAN786393 KQQ786391:KQR786393 KGU786391:KGV786393 JWY786391:JWZ786393 JNC786391:JND786393 JDG786391:JDH786393 ITK786391:ITL786393 IJO786391:IJP786393 HZS786391:HZT786393 HPW786391:HPX786393 HGA786391:HGB786393 GWE786391:GWF786393 GMI786391:GMJ786393 GCM786391:GCN786393 FSQ786391:FSR786393 FIU786391:FIV786393 EYY786391:EYZ786393 EPC786391:EPD786393 EFG786391:EFH786393 DVK786391:DVL786393 DLO786391:DLP786393 DBS786391:DBT786393 CRW786391:CRX786393 CIA786391:CIB786393 BYE786391:BYF786393 BOI786391:BOJ786393 BEM786391:BEN786393 AUQ786391:AUR786393 AKU786391:AKV786393 AAY786391:AAZ786393 RC786391:RD786393 HG786391:HH786393 WTS720855:WTT720857 WJW720855:WJX720857 WAA720855:WAB720857 VQE720855:VQF720857 VGI720855:VGJ720857 UWM720855:UWN720857 UMQ720855:UMR720857 UCU720855:UCV720857 TSY720855:TSZ720857 TJC720855:TJD720857 SZG720855:SZH720857 SPK720855:SPL720857 SFO720855:SFP720857 RVS720855:RVT720857 RLW720855:RLX720857 RCA720855:RCB720857 QSE720855:QSF720857 QII720855:QIJ720857 PYM720855:PYN720857 POQ720855:POR720857 PEU720855:PEV720857 OUY720855:OUZ720857 OLC720855:OLD720857 OBG720855:OBH720857 NRK720855:NRL720857 NHO720855:NHP720857 MXS720855:MXT720857 MNW720855:MNX720857 MEA720855:MEB720857 LUE720855:LUF720857 LKI720855:LKJ720857 LAM720855:LAN720857 KQQ720855:KQR720857 KGU720855:KGV720857 JWY720855:JWZ720857 JNC720855:JND720857 JDG720855:JDH720857 ITK720855:ITL720857 IJO720855:IJP720857 HZS720855:HZT720857 HPW720855:HPX720857 HGA720855:HGB720857 GWE720855:GWF720857 GMI720855:GMJ720857 GCM720855:GCN720857 FSQ720855:FSR720857 FIU720855:FIV720857 EYY720855:EYZ720857 EPC720855:EPD720857 EFG720855:EFH720857 DVK720855:DVL720857 DLO720855:DLP720857 DBS720855:DBT720857 CRW720855:CRX720857 CIA720855:CIB720857 BYE720855:BYF720857 BOI720855:BOJ720857 BEM720855:BEN720857 AUQ720855:AUR720857 AKU720855:AKV720857 AAY720855:AAZ720857 RC720855:RD720857 HG720855:HH720857 WTS655319:WTT655321 WJW655319:WJX655321 WAA655319:WAB655321 VQE655319:VQF655321 VGI655319:VGJ655321 UWM655319:UWN655321 UMQ655319:UMR655321 UCU655319:UCV655321 TSY655319:TSZ655321 TJC655319:TJD655321 SZG655319:SZH655321 SPK655319:SPL655321 SFO655319:SFP655321 RVS655319:RVT655321 RLW655319:RLX655321 RCA655319:RCB655321 QSE655319:QSF655321 QII655319:QIJ655321 PYM655319:PYN655321 POQ655319:POR655321 PEU655319:PEV655321 OUY655319:OUZ655321 OLC655319:OLD655321 OBG655319:OBH655321 NRK655319:NRL655321 NHO655319:NHP655321 MXS655319:MXT655321 MNW655319:MNX655321 MEA655319:MEB655321 LUE655319:LUF655321 LKI655319:LKJ655321 LAM655319:LAN655321 KQQ655319:KQR655321 KGU655319:KGV655321 JWY655319:JWZ655321 JNC655319:JND655321 JDG655319:JDH655321 ITK655319:ITL655321 IJO655319:IJP655321 HZS655319:HZT655321 HPW655319:HPX655321 HGA655319:HGB655321 GWE655319:GWF655321 GMI655319:GMJ655321 GCM655319:GCN655321 FSQ655319:FSR655321 FIU655319:FIV655321 EYY655319:EYZ655321 EPC655319:EPD655321 EFG655319:EFH655321 DVK655319:DVL655321 DLO655319:DLP655321 DBS655319:DBT655321 CRW655319:CRX655321 CIA655319:CIB655321 BYE655319:BYF655321 BOI655319:BOJ655321 BEM655319:BEN655321 AUQ655319:AUR655321 AKU655319:AKV655321 AAY655319:AAZ655321 RC655319:RD655321 HG655319:HH655321 WTS589783:WTT589785 WJW589783:WJX589785 WAA589783:WAB589785 VQE589783:VQF589785 VGI589783:VGJ589785 UWM589783:UWN589785 UMQ589783:UMR589785 UCU589783:UCV589785 TSY589783:TSZ589785 TJC589783:TJD589785 SZG589783:SZH589785 SPK589783:SPL589785 SFO589783:SFP589785 RVS589783:RVT589785 RLW589783:RLX589785 RCA589783:RCB589785 QSE589783:QSF589785 QII589783:QIJ589785 PYM589783:PYN589785 POQ589783:POR589785 PEU589783:PEV589785 OUY589783:OUZ589785 OLC589783:OLD589785 OBG589783:OBH589785 NRK589783:NRL589785 NHO589783:NHP589785 MXS589783:MXT589785 MNW589783:MNX589785 MEA589783:MEB589785 LUE589783:LUF589785 LKI589783:LKJ589785 LAM589783:LAN589785 KQQ589783:KQR589785 KGU589783:KGV589785 JWY589783:JWZ589785 JNC589783:JND589785 JDG589783:JDH589785 ITK589783:ITL589785 IJO589783:IJP589785 HZS589783:HZT589785 HPW589783:HPX589785 HGA589783:HGB589785 GWE589783:GWF589785 GMI589783:GMJ589785 GCM589783:GCN589785 FSQ589783:FSR589785 FIU589783:FIV589785 EYY589783:EYZ589785 EPC589783:EPD589785 EFG589783:EFH589785 DVK589783:DVL589785 DLO589783:DLP589785 DBS589783:DBT589785 CRW589783:CRX589785 CIA589783:CIB589785 BYE589783:BYF589785 BOI589783:BOJ589785 BEM589783:BEN589785 AUQ589783:AUR589785 AKU589783:AKV589785 AAY589783:AAZ589785 RC589783:RD589785 HG589783:HH589785 WTS524247:WTT524249 WJW524247:WJX524249 WAA524247:WAB524249 VQE524247:VQF524249 VGI524247:VGJ524249 UWM524247:UWN524249 UMQ524247:UMR524249 UCU524247:UCV524249 TSY524247:TSZ524249 TJC524247:TJD524249 SZG524247:SZH524249 SPK524247:SPL524249 SFO524247:SFP524249 RVS524247:RVT524249 RLW524247:RLX524249 RCA524247:RCB524249 QSE524247:QSF524249 QII524247:QIJ524249 PYM524247:PYN524249 POQ524247:POR524249 PEU524247:PEV524249 OUY524247:OUZ524249 OLC524247:OLD524249 OBG524247:OBH524249 NRK524247:NRL524249 NHO524247:NHP524249 MXS524247:MXT524249 MNW524247:MNX524249 MEA524247:MEB524249 LUE524247:LUF524249 LKI524247:LKJ524249 LAM524247:LAN524249 KQQ524247:KQR524249 KGU524247:KGV524249 JWY524247:JWZ524249 JNC524247:JND524249 JDG524247:JDH524249 ITK524247:ITL524249 IJO524247:IJP524249 HZS524247:HZT524249 HPW524247:HPX524249 HGA524247:HGB524249 GWE524247:GWF524249 GMI524247:GMJ524249 GCM524247:GCN524249 FSQ524247:FSR524249 FIU524247:FIV524249 EYY524247:EYZ524249 EPC524247:EPD524249 EFG524247:EFH524249 DVK524247:DVL524249 DLO524247:DLP524249 DBS524247:DBT524249 CRW524247:CRX524249 CIA524247:CIB524249 BYE524247:BYF524249 BOI524247:BOJ524249 BEM524247:BEN524249 AUQ524247:AUR524249 AKU524247:AKV524249 AAY524247:AAZ524249 RC524247:RD524249 HG524247:HH524249 WTS458711:WTT458713 WJW458711:WJX458713 WAA458711:WAB458713 VQE458711:VQF458713 VGI458711:VGJ458713 UWM458711:UWN458713 UMQ458711:UMR458713 UCU458711:UCV458713 TSY458711:TSZ458713 TJC458711:TJD458713 SZG458711:SZH458713 SPK458711:SPL458713 SFO458711:SFP458713 RVS458711:RVT458713 RLW458711:RLX458713 RCA458711:RCB458713 QSE458711:QSF458713 QII458711:QIJ458713 PYM458711:PYN458713 POQ458711:POR458713 PEU458711:PEV458713 OUY458711:OUZ458713 OLC458711:OLD458713 OBG458711:OBH458713 NRK458711:NRL458713 NHO458711:NHP458713 MXS458711:MXT458713 MNW458711:MNX458713 MEA458711:MEB458713 LUE458711:LUF458713 LKI458711:LKJ458713 LAM458711:LAN458713 KQQ458711:KQR458713 KGU458711:KGV458713 JWY458711:JWZ458713 JNC458711:JND458713 JDG458711:JDH458713 ITK458711:ITL458713 IJO458711:IJP458713 HZS458711:HZT458713 HPW458711:HPX458713 HGA458711:HGB458713 GWE458711:GWF458713 GMI458711:GMJ458713 GCM458711:GCN458713 FSQ458711:FSR458713 FIU458711:FIV458713 EYY458711:EYZ458713 EPC458711:EPD458713 EFG458711:EFH458713 DVK458711:DVL458713 DLO458711:DLP458713 DBS458711:DBT458713 CRW458711:CRX458713 CIA458711:CIB458713 BYE458711:BYF458713 BOI458711:BOJ458713 BEM458711:BEN458713 AUQ458711:AUR458713 AKU458711:AKV458713 AAY458711:AAZ458713 RC458711:RD458713 HG458711:HH458713 WTS393175:WTT393177 WJW393175:WJX393177 WAA393175:WAB393177 VQE393175:VQF393177 VGI393175:VGJ393177 UWM393175:UWN393177 UMQ393175:UMR393177 UCU393175:UCV393177 TSY393175:TSZ393177 TJC393175:TJD393177 SZG393175:SZH393177 SPK393175:SPL393177 SFO393175:SFP393177 RVS393175:RVT393177 RLW393175:RLX393177 RCA393175:RCB393177 QSE393175:QSF393177 QII393175:QIJ393177 PYM393175:PYN393177 POQ393175:POR393177 PEU393175:PEV393177 OUY393175:OUZ393177 OLC393175:OLD393177 OBG393175:OBH393177 NRK393175:NRL393177 NHO393175:NHP393177 MXS393175:MXT393177 MNW393175:MNX393177 MEA393175:MEB393177 LUE393175:LUF393177 LKI393175:LKJ393177 LAM393175:LAN393177 KQQ393175:KQR393177 KGU393175:KGV393177 JWY393175:JWZ393177 JNC393175:JND393177 JDG393175:JDH393177 ITK393175:ITL393177 IJO393175:IJP393177 HZS393175:HZT393177 HPW393175:HPX393177 HGA393175:HGB393177 GWE393175:GWF393177 GMI393175:GMJ393177 GCM393175:GCN393177 FSQ393175:FSR393177 FIU393175:FIV393177 EYY393175:EYZ393177 EPC393175:EPD393177 EFG393175:EFH393177 DVK393175:DVL393177 DLO393175:DLP393177 DBS393175:DBT393177 CRW393175:CRX393177 CIA393175:CIB393177 BYE393175:BYF393177 BOI393175:BOJ393177 BEM393175:BEN393177 AUQ393175:AUR393177 AKU393175:AKV393177 AAY393175:AAZ393177 RC393175:RD393177 HG393175:HH393177 WTS327639:WTT327641 WJW327639:WJX327641 WAA327639:WAB327641 VQE327639:VQF327641 VGI327639:VGJ327641 UWM327639:UWN327641 UMQ327639:UMR327641 UCU327639:UCV327641 TSY327639:TSZ327641 TJC327639:TJD327641 SZG327639:SZH327641 SPK327639:SPL327641 SFO327639:SFP327641 RVS327639:RVT327641 RLW327639:RLX327641 RCA327639:RCB327641 QSE327639:QSF327641 QII327639:QIJ327641 PYM327639:PYN327641 POQ327639:POR327641 PEU327639:PEV327641 OUY327639:OUZ327641 OLC327639:OLD327641 OBG327639:OBH327641 NRK327639:NRL327641 NHO327639:NHP327641 MXS327639:MXT327641 MNW327639:MNX327641 MEA327639:MEB327641 LUE327639:LUF327641 LKI327639:LKJ327641 LAM327639:LAN327641 KQQ327639:KQR327641 KGU327639:KGV327641 JWY327639:JWZ327641 JNC327639:JND327641 JDG327639:JDH327641 ITK327639:ITL327641 IJO327639:IJP327641 HZS327639:HZT327641 HPW327639:HPX327641 HGA327639:HGB327641 GWE327639:GWF327641 GMI327639:GMJ327641 GCM327639:GCN327641 FSQ327639:FSR327641 FIU327639:FIV327641 EYY327639:EYZ327641 EPC327639:EPD327641 EFG327639:EFH327641 DVK327639:DVL327641 DLO327639:DLP327641 DBS327639:DBT327641 CRW327639:CRX327641 CIA327639:CIB327641 BYE327639:BYF327641 BOI327639:BOJ327641 BEM327639:BEN327641 AUQ327639:AUR327641 AKU327639:AKV327641 AAY327639:AAZ327641 RC327639:RD327641 HG327639:HH327641 WTS262103:WTT262105 WJW262103:WJX262105 WAA262103:WAB262105 VQE262103:VQF262105 VGI262103:VGJ262105 UWM262103:UWN262105 UMQ262103:UMR262105 UCU262103:UCV262105 TSY262103:TSZ262105 TJC262103:TJD262105 SZG262103:SZH262105 SPK262103:SPL262105 SFO262103:SFP262105 RVS262103:RVT262105 RLW262103:RLX262105 RCA262103:RCB262105 QSE262103:QSF262105 QII262103:QIJ262105 PYM262103:PYN262105 POQ262103:POR262105 PEU262103:PEV262105 OUY262103:OUZ262105 OLC262103:OLD262105 OBG262103:OBH262105 NRK262103:NRL262105 NHO262103:NHP262105 MXS262103:MXT262105 MNW262103:MNX262105 MEA262103:MEB262105 LUE262103:LUF262105 LKI262103:LKJ262105 LAM262103:LAN262105 KQQ262103:KQR262105 KGU262103:KGV262105 JWY262103:JWZ262105 JNC262103:JND262105 JDG262103:JDH262105 ITK262103:ITL262105 IJO262103:IJP262105 HZS262103:HZT262105 HPW262103:HPX262105 HGA262103:HGB262105 GWE262103:GWF262105 GMI262103:GMJ262105 GCM262103:GCN262105 FSQ262103:FSR262105 FIU262103:FIV262105 EYY262103:EYZ262105 EPC262103:EPD262105 EFG262103:EFH262105 DVK262103:DVL262105 DLO262103:DLP262105 DBS262103:DBT262105 CRW262103:CRX262105 CIA262103:CIB262105 BYE262103:BYF262105 BOI262103:BOJ262105 BEM262103:BEN262105 AUQ262103:AUR262105 AKU262103:AKV262105 AAY262103:AAZ262105 RC262103:RD262105 HG262103:HH262105 WTS196567:WTT196569 WJW196567:WJX196569 WAA196567:WAB196569 VQE196567:VQF196569 VGI196567:VGJ196569 UWM196567:UWN196569 UMQ196567:UMR196569 UCU196567:UCV196569 TSY196567:TSZ196569 TJC196567:TJD196569 SZG196567:SZH196569 SPK196567:SPL196569 SFO196567:SFP196569 RVS196567:RVT196569 RLW196567:RLX196569 RCA196567:RCB196569 QSE196567:QSF196569 QII196567:QIJ196569 PYM196567:PYN196569 POQ196567:POR196569 PEU196567:PEV196569 OUY196567:OUZ196569 OLC196567:OLD196569 OBG196567:OBH196569 NRK196567:NRL196569 NHO196567:NHP196569 MXS196567:MXT196569 MNW196567:MNX196569 MEA196567:MEB196569 LUE196567:LUF196569 LKI196567:LKJ196569 LAM196567:LAN196569 KQQ196567:KQR196569 KGU196567:KGV196569 JWY196567:JWZ196569 JNC196567:JND196569 JDG196567:JDH196569 ITK196567:ITL196569 IJO196567:IJP196569 HZS196567:HZT196569 HPW196567:HPX196569 HGA196567:HGB196569 GWE196567:GWF196569 GMI196567:GMJ196569 GCM196567:GCN196569 FSQ196567:FSR196569 FIU196567:FIV196569 EYY196567:EYZ196569 EPC196567:EPD196569 EFG196567:EFH196569 DVK196567:DVL196569 DLO196567:DLP196569 DBS196567:DBT196569 CRW196567:CRX196569 CIA196567:CIB196569 BYE196567:BYF196569 BOI196567:BOJ196569 BEM196567:BEN196569 AUQ196567:AUR196569 AKU196567:AKV196569 AAY196567:AAZ196569 RC196567:RD196569 HG196567:HH196569 WTS131031:WTT131033 WJW131031:WJX131033 WAA131031:WAB131033 VQE131031:VQF131033 VGI131031:VGJ131033 UWM131031:UWN131033 UMQ131031:UMR131033 UCU131031:UCV131033 TSY131031:TSZ131033 TJC131031:TJD131033 SZG131031:SZH131033 SPK131031:SPL131033 SFO131031:SFP131033 RVS131031:RVT131033 RLW131031:RLX131033 RCA131031:RCB131033 QSE131031:QSF131033 QII131031:QIJ131033 PYM131031:PYN131033 POQ131031:POR131033 PEU131031:PEV131033 OUY131031:OUZ131033 OLC131031:OLD131033 OBG131031:OBH131033 NRK131031:NRL131033 NHO131031:NHP131033 MXS131031:MXT131033 MNW131031:MNX131033 MEA131031:MEB131033 LUE131031:LUF131033 LKI131031:LKJ131033 LAM131031:LAN131033 KQQ131031:KQR131033 KGU131031:KGV131033 JWY131031:JWZ131033 JNC131031:JND131033 JDG131031:JDH131033 ITK131031:ITL131033 IJO131031:IJP131033 HZS131031:HZT131033 HPW131031:HPX131033 HGA131031:HGB131033 GWE131031:GWF131033 GMI131031:GMJ131033 GCM131031:GCN131033 FSQ131031:FSR131033 FIU131031:FIV131033 EYY131031:EYZ131033 EPC131031:EPD131033 EFG131031:EFH131033 DVK131031:DVL131033 DLO131031:DLP131033 DBS131031:DBT131033 CRW131031:CRX131033 CIA131031:CIB131033 BYE131031:BYF131033 BOI131031:BOJ131033 BEM131031:BEN131033 AUQ131031:AUR131033 AKU131031:AKV131033 AAY131031:AAZ131033 RC131031:RD131033 HG131031:HH131033 WTS65495:WTT65497 WJW65495:WJX65497 WAA65495:WAB65497 VQE65495:VQF65497 VGI65495:VGJ65497 UWM65495:UWN65497 UMQ65495:UMR65497 UCU65495:UCV65497 TSY65495:TSZ65497 TJC65495:TJD65497 SZG65495:SZH65497 SPK65495:SPL65497 SFO65495:SFP65497 RVS65495:RVT65497 RLW65495:RLX65497 RCA65495:RCB65497 QSE65495:QSF65497 QII65495:QIJ65497 PYM65495:PYN65497 POQ65495:POR65497 PEU65495:PEV65497 OUY65495:OUZ65497 OLC65495:OLD65497 OBG65495:OBH65497 NRK65495:NRL65497 NHO65495:NHP65497 MXS65495:MXT65497 MNW65495:MNX65497 MEA65495:MEB65497 LUE65495:LUF65497 LKI65495:LKJ65497 LAM65495:LAN65497 KQQ65495:KQR65497 KGU65495:KGV65497 JWY65495:JWZ65497 JNC65495:JND65497 JDG65495:JDH65497 ITK65495:ITL65497 IJO65495:IJP65497 HZS65495:HZT65497 HPW65495:HPX65497 HGA65495:HGB65497 GWE65495:GWF65497 GMI65495:GMJ65497 GCM65495:GCN65497 FSQ65495:FSR65497 FIU65495:FIV65497 EYY65495:EYZ65497 EPC65495:EPD65497 EFG65495:EFH65497 DVK65495:DVL65497 DLO65495:DLP65497 DBS65495:DBT65497 CRW65495:CRX65497 CIA65495:CIB65497 BYE65495:BYF65497 BOI65495:BOJ65497 BEM65495:BEN65497 AUQ65495:AUR65497 AKU65495:AKV65497 AAY65495:AAZ65497 RC65495:RD65497 HG65495:HH65497 HE11 WTQ982999:WTQ983002 WJU982999:WJU983002 VZY982999:VZY983002 VQC982999:VQC983002 VGG982999:VGG983002 UWK982999:UWK983002 UMO982999:UMO983002 UCS982999:UCS983002 TSW982999:TSW983002 TJA982999:TJA983002 SZE982999:SZE983002 SPI982999:SPI983002 SFM982999:SFM983002 RVQ982999:RVQ983002 RLU982999:RLU983002 RBY982999:RBY983002 QSC982999:QSC983002 QIG982999:QIG983002 PYK982999:PYK983002 POO982999:POO983002 PES982999:PES983002 OUW982999:OUW983002 OLA982999:OLA983002 OBE982999:OBE983002 NRI982999:NRI983002 NHM982999:NHM983002 MXQ982999:MXQ983002 MNU982999:MNU983002 MDY982999:MDY983002 LUC982999:LUC983002 LKG982999:LKG983002 LAK982999:LAK983002 KQO982999:KQO983002 KGS982999:KGS983002 JWW982999:JWW983002 JNA982999:JNA983002 JDE982999:JDE983002 ITI982999:ITI983002 IJM982999:IJM983002 HZQ982999:HZQ983002 HPU982999:HPU983002 HFY982999:HFY983002 GWC982999:GWC983002 GMG982999:GMG983002 GCK982999:GCK983002 FSO982999:FSO983002 FIS982999:FIS983002 EYW982999:EYW983002 EPA982999:EPA983002 EFE982999:EFE983002 DVI982999:DVI983002 DLM982999:DLM983002 DBQ982999:DBQ983002 CRU982999:CRU983002 CHY982999:CHY983002 BYC982999:BYC983002 BOG982999:BOG983002 BEK982999:BEK983002 AUO982999:AUO983002 AKS982999:AKS983002 AAW982999:AAW983002 RA982999:RA983002 HE982999:HE983002 WTQ917463:WTQ917466 WJU917463:WJU917466 VZY917463:VZY917466 VQC917463:VQC917466 VGG917463:VGG917466 UWK917463:UWK917466 UMO917463:UMO917466 UCS917463:UCS917466 TSW917463:TSW917466 TJA917463:TJA917466 SZE917463:SZE917466 SPI917463:SPI917466 SFM917463:SFM917466 RVQ917463:RVQ917466 RLU917463:RLU917466 RBY917463:RBY917466 QSC917463:QSC917466 QIG917463:QIG917466 PYK917463:PYK917466 POO917463:POO917466 PES917463:PES917466 OUW917463:OUW917466 OLA917463:OLA917466 OBE917463:OBE917466 NRI917463:NRI917466 NHM917463:NHM917466 MXQ917463:MXQ917466 MNU917463:MNU917466 MDY917463:MDY917466 LUC917463:LUC917466 LKG917463:LKG917466 LAK917463:LAK917466 KQO917463:KQO917466 KGS917463:KGS917466 JWW917463:JWW917466 JNA917463:JNA917466 JDE917463:JDE917466 ITI917463:ITI917466 IJM917463:IJM917466 HZQ917463:HZQ917466 HPU917463:HPU917466 HFY917463:HFY917466 GWC917463:GWC917466 GMG917463:GMG917466 GCK917463:GCK917466 FSO917463:FSO917466 FIS917463:FIS917466 EYW917463:EYW917466 EPA917463:EPA917466 EFE917463:EFE917466 DVI917463:DVI917466 DLM917463:DLM917466 DBQ917463:DBQ917466 CRU917463:CRU917466 CHY917463:CHY917466 BYC917463:BYC917466 BOG917463:BOG917466 BEK917463:BEK917466 AUO917463:AUO917466 AKS917463:AKS917466 AAW917463:AAW917466 RA917463:RA917466 HE917463:HE917466 WTQ851927:WTQ851930 WJU851927:WJU851930 VZY851927:VZY851930 VQC851927:VQC851930 VGG851927:VGG851930 UWK851927:UWK851930 UMO851927:UMO851930 UCS851927:UCS851930 TSW851927:TSW851930 TJA851927:TJA851930 SZE851927:SZE851930 SPI851927:SPI851930 SFM851927:SFM851930 RVQ851927:RVQ851930 RLU851927:RLU851930 RBY851927:RBY851930 QSC851927:QSC851930 QIG851927:QIG851930 PYK851927:PYK851930 POO851927:POO851930 PES851927:PES851930 OUW851927:OUW851930 OLA851927:OLA851930 OBE851927:OBE851930 NRI851927:NRI851930 NHM851927:NHM851930 MXQ851927:MXQ851930 MNU851927:MNU851930 MDY851927:MDY851930 LUC851927:LUC851930 LKG851927:LKG851930 LAK851927:LAK851930 KQO851927:KQO851930 KGS851927:KGS851930 JWW851927:JWW851930 JNA851927:JNA851930 JDE851927:JDE851930 ITI851927:ITI851930 IJM851927:IJM851930 HZQ851927:HZQ851930 HPU851927:HPU851930 HFY851927:HFY851930 GWC851927:GWC851930 GMG851927:GMG851930 GCK851927:GCK851930 FSO851927:FSO851930 FIS851927:FIS851930 EYW851927:EYW851930 EPA851927:EPA851930 EFE851927:EFE851930 DVI851927:DVI851930 DLM851927:DLM851930 DBQ851927:DBQ851930 CRU851927:CRU851930 CHY851927:CHY851930 BYC851927:BYC851930 BOG851927:BOG851930 BEK851927:BEK851930 AUO851927:AUO851930 AKS851927:AKS851930 AAW851927:AAW851930 RA851927:RA851930 HE851927:HE851930 WTQ786391:WTQ786394 WJU786391:WJU786394 VZY786391:VZY786394 VQC786391:VQC786394 VGG786391:VGG786394 UWK786391:UWK786394 UMO786391:UMO786394 UCS786391:UCS786394 TSW786391:TSW786394 TJA786391:TJA786394 SZE786391:SZE786394 SPI786391:SPI786394 SFM786391:SFM786394 RVQ786391:RVQ786394 RLU786391:RLU786394 RBY786391:RBY786394 QSC786391:QSC786394 QIG786391:QIG786394 PYK786391:PYK786394 POO786391:POO786394 PES786391:PES786394 OUW786391:OUW786394 OLA786391:OLA786394 OBE786391:OBE786394 NRI786391:NRI786394 NHM786391:NHM786394 MXQ786391:MXQ786394 MNU786391:MNU786394 MDY786391:MDY786394 LUC786391:LUC786394 LKG786391:LKG786394 LAK786391:LAK786394 KQO786391:KQO786394 KGS786391:KGS786394 JWW786391:JWW786394 JNA786391:JNA786394 JDE786391:JDE786394 ITI786391:ITI786394 IJM786391:IJM786394 HZQ786391:HZQ786394 HPU786391:HPU786394 HFY786391:HFY786394 GWC786391:GWC786394 GMG786391:GMG786394 GCK786391:GCK786394 FSO786391:FSO786394 FIS786391:FIS786394 EYW786391:EYW786394 EPA786391:EPA786394 EFE786391:EFE786394 DVI786391:DVI786394 DLM786391:DLM786394 DBQ786391:DBQ786394 CRU786391:CRU786394 CHY786391:CHY786394 BYC786391:BYC786394 BOG786391:BOG786394 BEK786391:BEK786394 AUO786391:AUO786394 AKS786391:AKS786394 AAW786391:AAW786394 RA786391:RA786394 HE786391:HE786394 WTQ720855:WTQ720858 WJU720855:WJU720858 VZY720855:VZY720858 VQC720855:VQC720858 VGG720855:VGG720858 UWK720855:UWK720858 UMO720855:UMO720858 UCS720855:UCS720858 TSW720855:TSW720858 TJA720855:TJA720858 SZE720855:SZE720858 SPI720855:SPI720858 SFM720855:SFM720858 RVQ720855:RVQ720858 RLU720855:RLU720858 RBY720855:RBY720858 QSC720855:QSC720858 QIG720855:QIG720858 PYK720855:PYK720858 POO720855:POO720858 PES720855:PES720858 OUW720855:OUW720858 OLA720855:OLA720858 OBE720855:OBE720858 NRI720855:NRI720858 NHM720855:NHM720858 MXQ720855:MXQ720858 MNU720855:MNU720858 MDY720855:MDY720858 LUC720855:LUC720858 LKG720855:LKG720858 LAK720855:LAK720858 KQO720855:KQO720858 KGS720855:KGS720858 JWW720855:JWW720858 JNA720855:JNA720858 JDE720855:JDE720858 ITI720855:ITI720858 IJM720855:IJM720858 HZQ720855:HZQ720858 HPU720855:HPU720858 HFY720855:HFY720858 GWC720855:GWC720858 GMG720855:GMG720858 GCK720855:GCK720858 FSO720855:FSO720858 FIS720855:FIS720858 EYW720855:EYW720858 EPA720855:EPA720858 EFE720855:EFE720858 DVI720855:DVI720858 DLM720855:DLM720858 DBQ720855:DBQ720858 CRU720855:CRU720858 CHY720855:CHY720858 BYC720855:BYC720858 BOG720855:BOG720858 BEK720855:BEK720858 AUO720855:AUO720858 AKS720855:AKS720858 AAW720855:AAW720858 RA720855:RA720858 HE720855:HE720858 WTQ655319:WTQ655322 WJU655319:WJU655322 VZY655319:VZY655322 VQC655319:VQC655322 VGG655319:VGG655322 UWK655319:UWK655322 UMO655319:UMO655322 UCS655319:UCS655322 TSW655319:TSW655322 TJA655319:TJA655322 SZE655319:SZE655322 SPI655319:SPI655322 SFM655319:SFM655322 RVQ655319:RVQ655322 RLU655319:RLU655322 RBY655319:RBY655322 QSC655319:QSC655322 QIG655319:QIG655322 PYK655319:PYK655322 POO655319:POO655322 PES655319:PES655322 OUW655319:OUW655322 OLA655319:OLA655322 OBE655319:OBE655322 NRI655319:NRI655322 NHM655319:NHM655322 MXQ655319:MXQ655322 MNU655319:MNU655322 MDY655319:MDY655322 LUC655319:LUC655322 LKG655319:LKG655322 LAK655319:LAK655322 KQO655319:KQO655322 KGS655319:KGS655322 JWW655319:JWW655322 JNA655319:JNA655322 JDE655319:JDE655322 ITI655319:ITI655322 IJM655319:IJM655322 HZQ655319:HZQ655322 HPU655319:HPU655322 HFY655319:HFY655322 GWC655319:GWC655322 GMG655319:GMG655322 GCK655319:GCK655322 FSO655319:FSO655322 FIS655319:FIS655322 EYW655319:EYW655322 EPA655319:EPA655322 EFE655319:EFE655322 DVI655319:DVI655322 DLM655319:DLM655322 DBQ655319:DBQ655322 CRU655319:CRU655322 CHY655319:CHY655322 BYC655319:BYC655322 BOG655319:BOG655322 BEK655319:BEK655322 AUO655319:AUO655322 AKS655319:AKS655322 AAW655319:AAW655322 RA655319:RA655322 HE655319:HE655322 WTQ589783:WTQ589786 WJU589783:WJU589786 VZY589783:VZY589786 VQC589783:VQC589786 VGG589783:VGG589786 UWK589783:UWK589786 UMO589783:UMO589786 UCS589783:UCS589786 TSW589783:TSW589786 TJA589783:TJA589786 SZE589783:SZE589786 SPI589783:SPI589786 SFM589783:SFM589786 RVQ589783:RVQ589786 RLU589783:RLU589786 RBY589783:RBY589786 QSC589783:QSC589786 QIG589783:QIG589786 PYK589783:PYK589786 POO589783:POO589786 PES589783:PES589786 OUW589783:OUW589786 OLA589783:OLA589786 OBE589783:OBE589786 NRI589783:NRI589786 NHM589783:NHM589786 MXQ589783:MXQ589786 MNU589783:MNU589786 MDY589783:MDY589786 LUC589783:LUC589786 LKG589783:LKG589786 LAK589783:LAK589786 KQO589783:KQO589786 KGS589783:KGS589786 JWW589783:JWW589786 JNA589783:JNA589786 JDE589783:JDE589786 ITI589783:ITI589786 IJM589783:IJM589786 HZQ589783:HZQ589786 HPU589783:HPU589786 HFY589783:HFY589786 GWC589783:GWC589786 GMG589783:GMG589786 GCK589783:GCK589786 FSO589783:FSO589786 FIS589783:FIS589786 EYW589783:EYW589786 EPA589783:EPA589786 EFE589783:EFE589786 DVI589783:DVI589786 DLM589783:DLM589786 DBQ589783:DBQ589786 CRU589783:CRU589786 CHY589783:CHY589786 BYC589783:BYC589786 BOG589783:BOG589786 BEK589783:BEK589786 AUO589783:AUO589786 AKS589783:AKS589786 AAW589783:AAW589786 RA589783:RA589786 HE589783:HE589786 WTQ524247:WTQ524250 WJU524247:WJU524250 VZY524247:VZY524250 VQC524247:VQC524250 VGG524247:VGG524250 UWK524247:UWK524250 UMO524247:UMO524250 UCS524247:UCS524250 TSW524247:TSW524250 TJA524247:TJA524250 SZE524247:SZE524250 SPI524247:SPI524250 SFM524247:SFM524250 RVQ524247:RVQ524250 RLU524247:RLU524250 RBY524247:RBY524250 QSC524247:QSC524250 QIG524247:QIG524250 PYK524247:PYK524250 POO524247:POO524250 PES524247:PES524250 OUW524247:OUW524250 OLA524247:OLA524250 OBE524247:OBE524250 NRI524247:NRI524250 NHM524247:NHM524250 MXQ524247:MXQ524250 MNU524247:MNU524250 MDY524247:MDY524250 LUC524247:LUC524250 LKG524247:LKG524250 LAK524247:LAK524250 KQO524247:KQO524250 KGS524247:KGS524250 JWW524247:JWW524250 JNA524247:JNA524250 JDE524247:JDE524250 ITI524247:ITI524250 IJM524247:IJM524250 HZQ524247:HZQ524250 HPU524247:HPU524250 HFY524247:HFY524250 GWC524247:GWC524250 GMG524247:GMG524250 GCK524247:GCK524250 FSO524247:FSO524250 FIS524247:FIS524250 EYW524247:EYW524250 EPA524247:EPA524250 EFE524247:EFE524250 DVI524247:DVI524250 DLM524247:DLM524250 DBQ524247:DBQ524250 CRU524247:CRU524250 CHY524247:CHY524250 BYC524247:BYC524250 BOG524247:BOG524250 BEK524247:BEK524250 AUO524247:AUO524250 AKS524247:AKS524250 AAW524247:AAW524250 RA524247:RA524250 HE524247:HE524250 WTQ458711:WTQ458714 WJU458711:WJU458714 VZY458711:VZY458714 VQC458711:VQC458714 VGG458711:VGG458714 UWK458711:UWK458714 UMO458711:UMO458714 UCS458711:UCS458714 TSW458711:TSW458714 TJA458711:TJA458714 SZE458711:SZE458714 SPI458711:SPI458714 SFM458711:SFM458714 RVQ458711:RVQ458714 RLU458711:RLU458714 RBY458711:RBY458714 QSC458711:QSC458714 QIG458711:QIG458714 PYK458711:PYK458714 POO458711:POO458714 PES458711:PES458714 OUW458711:OUW458714 OLA458711:OLA458714 OBE458711:OBE458714 NRI458711:NRI458714 NHM458711:NHM458714 MXQ458711:MXQ458714 MNU458711:MNU458714 MDY458711:MDY458714 LUC458711:LUC458714 LKG458711:LKG458714 LAK458711:LAK458714 KQO458711:KQO458714 KGS458711:KGS458714 JWW458711:JWW458714 JNA458711:JNA458714 JDE458711:JDE458714 ITI458711:ITI458714 IJM458711:IJM458714 HZQ458711:HZQ458714 HPU458711:HPU458714 HFY458711:HFY458714 GWC458711:GWC458714 GMG458711:GMG458714 GCK458711:GCK458714 FSO458711:FSO458714 FIS458711:FIS458714 EYW458711:EYW458714 EPA458711:EPA458714 EFE458711:EFE458714 DVI458711:DVI458714 DLM458711:DLM458714 DBQ458711:DBQ458714 CRU458711:CRU458714 CHY458711:CHY458714 BYC458711:BYC458714 BOG458711:BOG458714 BEK458711:BEK458714 AUO458711:AUO458714 AKS458711:AKS458714 AAW458711:AAW458714 RA458711:RA458714 HE458711:HE458714 WTQ393175:WTQ393178 WJU393175:WJU393178 VZY393175:VZY393178 VQC393175:VQC393178 VGG393175:VGG393178 UWK393175:UWK393178 UMO393175:UMO393178 UCS393175:UCS393178 TSW393175:TSW393178 TJA393175:TJA393178 SZE393175:SZE393178 SPI393175:SPI393178 SFM393175:SFM393178 RVQ393175:RVQ393178 RLU393175:RLU393178 RBY393175:RBY393178 QSC393175:QSC393178 QIG393175:QIG393178 PYK393175:PYK393178 POO393175:POO393178 PES393175:PES393178 OUW393175:OUW393178 OLA393175:OLA393178 OBE393175:OBE393178 NRI393175:NRI393178 NHM393175:NHM393178 MXQ393175:MXQ393178 MNU393175:MNU393178 MDY393175:MDY393178 LUC393175:LUC393178 LKG393175:LKG393178 LAK393175:LAK393178 KQO393175:KQO393178 KGS393175:KGS393178 JWW393175:JWW393178 JNA393175:JNA393178 JDE393175:JDE393178 ITI393175:ITI393178 IJM393175:IJM393178 HZQ393175:HZQ393178 HPU393175:HPU393178 HFY393175:HFY393178 GWC393175:GWC393178 GMG393175:GMG393178 GCK393175:GCK393178 FSO393175:FSO393178 FIS393175:FIS393178 EYW393175:EYW393178 EPA393175:EPA393178 EFE393175:EFE393178 DVI393175:DVI393178 DLM393175:DLM393178 DBQ393175:DBQ393178 CRU393175:CRU393178 CHY393175:CHY393178 BYC393175:BYC393178 BOG393175:BOG393178 BEK393175:BEK393178 AUO393175:AUO393178 AKS393175:AKS393178 AAW393175:AAW393178 RA393175:RA393178 HE393175:HE393178 WTQ327639:WTQ327642 WJU327639:WJU327642 VZY327639:VZY327642 VQC327639:VQC327642 VGG327639:VGG327642 UWK327639:UWK327642 UMO327639:UMO327642 UCS327639:UCS327642 TSW327639:TSW327642 TJA327639:TJA327642 SZE327639:SZE327642 SPI327639:SPI327642 SFM327639:SFM327642 RVQ327639:RVQ327642 RLU327639:RLU327642 RBY327639:RBY327642 QSC327639:QSC327642 QIG327639:QIG327642 PYK327639:PYK327642 POO327639:POO327642 PES327639:PES327642 OUW327639:OUW327642 OLA327639:OLA327642 OBE327639:OBE327642 NRI327639:NRI327642 NHM327639:NHM327642 MXQ327639:MXQ327642 MNU327639:MNU327642 MDY327639:MDY327642 LUC327639:LUC327642 LKG327639:LKG327642 LAK327639:LAK327642 KQO327639:KQO327642 KGS327639:KGS327642 JWW327639:JWW327642 JNA327639:JNA327642 JDE327639:JDE327642 ITI327639:ITI327642 IJM327639:IJM327642 HZQ327639:HZQ327642 HPU327639:HPU327642 HFY327639:HFY327642 GWC327639:GWC327642 GMG327639:GMG327642 GCK327639:GCK327642 FSO327639:FSO327642 FIS327639:FIS327642 EYW327639:EYW327642 EPA327639:EPA327642 EFE327639:EFE327642 DVI327639:DVI327642 DLM327639:DLM327642 DBQ327639:DBQ327642 CRU327639:CRU327642 CHY327639:CHY327642 BYC327639:BYC327642 BOG327639:BOG327642 BEK327639:BEK327642 AUO327639:AUO327642 AKS327639:AKS327642 AAW327639:AAW327642 RA327639:RA327642 HE327639:HE327642 WTQ262103:WTQ262106 WJU262103:WJU262106 VZY262103:VZY262106 VQC262103:VQC262106 VGG262103:VGG262106 UWK262103:UWK262106 UMO262103:UMO262106 UCS262103:UCS262106 TSW262103:TSW262106 TJA262103:TJA262106 SZE262103:SZE262106 SPI262103:SPI262106 SFM262103:SFM262106 RVQ262103:RVQ262106 RLU262103:RLU262106 RBY262103:RBY262106 QSC262103:QSC262106 QIG262103:QIG262106 PYK262103:PYK262106 POO262103:POO262106 PES262103:PES262106 OUW262103:OUW262106 OLA262103:OLA262106 OBE262103:OBE262106 NRI262103:NRI262106 NHM262103:NHM262106 MXQ262103:MXQ262106 MNU262103:MNU262106 MDY262103:MDY262106 LUC262103:LUC262106 LKG262103:LKG262106 LAK262103:LAK262106 KQO262103:KQO262106 KGS262103:KGS262106 JWW262103:JWW262106 JNA262103:JNA262106 JDE262103:JDE262106 ITI262103:ITI262106 IJM262103:IJM262106 HZQ262103:HZQ262106 HPU262103:HPU262106 HFY262103:HFY262106 GWC262103:GWC262106 GMG262103:GMG262106 GCK262103:GCK262106 FSO262103:FSO262106 FIS262103:FIS262106 EYW262103:EYW262106 EPA262103:EPA262106 EFE262103:EFE262106 DVI262103:DVI262106 DLM262103:DLM262106 DBQ262103:DBQ262106 CRU262103:CRU262106 CHY262103:CHY262106 BYC262103:BYC262106 BOG262103:BOG262106 BEK262103:BEK262106 AUO262103:AUO262106 AKS262103:AKS262106 AAW262103:AAW262106 RA262103:RA262106 HE262103:HE262106 WTQ196567:WTQ196570 WJU196567:WJU196570 VZY196567:VZY196570 VQC196567:VQC196570 VGG196567:VGG196570 UWK196567:UWK196570 UMO196567:UMO196570 UCS196567:UCS196570 TSW196567:TSW196570 TJA196567:TJA196570 SZE196567:SZE196570 SPI196567:SPI196570 SFM196567:SFM196570 RVQ196567:RVQ196570 RLU196567:RLU196570 RBY196567:RBY196570 QSC196567:QSC196570 QIG196567:QIG196570 PYK196567:PYK196570 POO196567:POO196570 PES196567:PES196570 OUW196567:OUW196570 OLA196567:OLA196570 OBE196567:OBE196570 NRI196567:NRI196570 NHM196567:NHM196570 MXQ196567:MXQ196570 MNU196567:MNU196570 MDY196567:MDY196570 LUC196567:LUC196570 LKG196567:LKG196570 LAK196567:LAK196570 KQO196567:KQO196570 KGS196567:KGS196570 JWW196567:JWW196570 JNA196567:JNA196570 JDE196567:JDE196570 ITI196567:ITI196570 IJM196567:IJM196570 HZQ196567:HZQ196570 HPU196567:HPU196570 HFY196567:HFY196570 GWC196567:GWC196570 GMG196567:GMG196570 GCK196567:GCK196570 FSO196567:FSO196570 FIS196567:FIS196570 EYW196567:EYW196570 EPA196567:EPA196570 EFE196567:EFE196570 DVI196567:DVI196570 DLM196567:DLM196570 DBQ196567:DBQ196570 CRU196567:CRU196570 CHY196567:CHY196570 BYC196567:BYC196570 BOG196567:BOG196570 BEK196567:BEK196570 AUO196567:AUO196570 AKS196567:AKS196570 AAW196567:AAW196570 RA196567:RA196570 HE196567:HE196570 WTQ131031:WTQ131034 WJU131031:WJU131034 VZY131031:VZY131034 VQC131031:VQC131034 VGG131031:VGG131034 UWK131031:UWK131034 UMO131031:UMO131034 UCS131031:UCS131034 TSW131031:TSW131034 TJA131031:TJA131034 SZE131031:SZE131034 SPI131031:SPI131034 SFM131031:SFM131034 RVQ131031:RVQ131034 RLU131031:RLU131034 RBY131031:RBY131034 QSC131031:QSC131034 QIG131031:QIG131034 PYK131031:PYK131034 POO131031:POO131034 PES131031:PES131034 OUW131031:OUW131034 OLA131031:OLA131034 OBE131031:OBE131034 NRI131031:NRI131034 NHM131031:NHM131034 MXQ131031:MXQ131034 MNU131031:MNU131034 MDY131031:MDY131034 LUC131031:LUC131034 LKG131031:LKG131034 LAK131031:LAK131034 KQO131031:KQO131034 KGS131031:KGS131034 JWW131031:JWW131034 JNA131031:JNA131034 JDE131031:JDE131034 ITI131031:ITI131034 IJM131031:IJM131034 HZQ131031:HZQ131034 HPU131031:HPU131034 HFY131031:HFY131034 GWC131031:GWC131034 GMG131031:GMG131034 GCK131031:GCK131034 FSO131031:FSO131034 FIS131031:FIS131034 EYW131031:EYW131034 EPA131031:EPA131034 EFE131031:EFE131034 DVI131031:DVI131034 DLM131031:DLM131034 DBQ131031:DBQ131034 CRU131031:CRU131034 CHY131031:CHY131034 BYC131031:BYC131034 BOG131031:BOG131034 BEK131031:BEK131034 AUO131031:AUO131034 AKS131031:AKS131034 AAW131031:AAW131034 RA131031:RA131034 HE131031:HE131034 WTQ65495:WTQ65498 WJU65495:WJU65498 VZY65495:VZY65498 VQC65495:VQC65498 VGG65495:VGG65498 UWK65495:UWK65498 UMO65495:UMO65498 UCS65495:UCS65498 TSW65495:TSW65498 TJA65495:TJA65498 SZE65495:SZE65498 SPI65495:SPI65498 SFM65495:SFM65498 RVQ65495:RVQ65498 RLU65495:RLU65498 RBY65495:RBY65498 QSC65495:QSC65498 QIG65495:QIG65498 PYK65495:PYK65498 POO65495:POO65498 PES65495:PES65498 OUW65495:OUW65498 OLA65495:OLA65498 OBE65495:OBE65498 NRI65495:NRI65498 NHM65495:NHM65498 MXQ65495:MXQ65498 MNU65495:MNU65498 MDY65495:MDY65498 LUC65495:LUC65498 LKG65495:LKG65498 LAK65495:LAK65498 KQO65495:KQO65498 KGS65495:KGS65498 JWW65495:JWW65498 JNA65495:JNA65498 JDE65495:JDE65498 ITI65495:ITI65498 IJM65495:IJM65498 HZQ65495:HZQ65498 HPU65495:HPU65498 HFY65495:HFY65498 GWC65495:GWC65498 GMG65495:GMG65498 GCK65495:GCK65498 FSO65495:FSO65498 FIS65495:FIS65498 EYW65495:EYW65498 EPA65495:EPA65498 EFE65495:EFE65498 DVI65495:DVI65498 DLM65495:DLM65498 DBQ65495:DBQ65498 CRU65495:CRU65498 CHY65495:CHY65498 BYC65495:BYC65498 BOG65495:BOG65498 BEK65495:BEK65498 AUO65495:AUO65498 AKS65495:AKS65498 AAW65495:AAW65498 RA65495:RA65498 HE65495:HE65498 WTQ11 WJU11 VZY11 VQC11 VGG11 UWK11 UMO11 UCS11 TSW11 TJA11 SZE11 SPI11 SFM11 RVQ11 RLU11 RBY11 QSC11 QIG11 PYK11 POO11 PES11 OUW11 OLA11 OBE11 NRI11 NHM11 MXQ11 MNU11 MDY11 LUC11 LKG11 LAK11 KQO11 KGS11 JWW11 JNA11 JDE11 ITI11 IJM11 HZQ11 HPU11 HFY11 GWC11 GMG11 GCK11 FSO11 FIS11 EYW11 EPA11 EFE11 DVI11 DLM11 DBQ11 CRU11 CHY11 BYC11 BOG11 BEK11 AUO11 AKS11 AAW11 RA11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fitToPage="1"/>
  </sheetPr>
  <dimension ref="A1:AS430"/>
  <sheetViews>
    <sheetView topLeftCell="O1" zoomScale="95" zoomScaleNormal="95" zoomScaleSheetLayoutView="100" workbookViewId="0">
      <pane ySplit="13" topLeftCell="A14" activePane="bottomLeft" state="frozen"/>
      <selection pane="bottomLeft" activeCell="U15" sqref="U15"/>
    </sheetView>
  </sheetViews>
  <sheetFormatPr defaultColWidth="17.90625" defaultRowHeight="18.649999999999999" customHeight="1"/>
  <cols>
    <col min="1" max="1" width="6.453125" style="250" customWidth="1"/>
    <col min="2" max="2" width="22.54296875" style="246" customWidth="1"/>
    <col min="3" max="3" width="39.453125" style="285" customWidth="1"/>
    <col min="4" max="4" width="22.81640625" style="246" customWidth="1"/>
    <col min="5" max="5" width="12.81640625" style="286" customWidth="1"/>
    <col min="6" max="6" width="22.81640625" style="287" customWidth="1"/>
    <col min="7" max="7" width="12.81640625" style="286" customWidth="1"/>
    <col min="8" max="8" width="14.1796875" style="246" customWidth="1"/>
    <col min="9" max="9" width="22.81640625" style="246" customWidth="1"/>
    <col min="10" max="10" width="12.81640625" style="286" customWidth="1"/>
    <col min="11" max="11" width="16.453125" style="246" customWidth="1"/>
    <col min="12" max="12" width="14.90625" style="246" customWidth="1"/>
    <col min="13" max="13" width="13.6328125" style="246" customWidth="1"/>
    <col min="14" max="14" width="22.81640625" style="246" customWidth="1"/>
    <col min="15" max="15" width="12.81640625" style="286" customWidth="1"/>
    <col min="16" max="16" width="16.90625" style="246" customWidth="1"/>
    <col min="17" max="17" width="14.90625" style="246" customWidth="1"/>
    <col min="18" max="18" width="25.1796875" style="246" customWidth="1"/>
    <col min="19" max="19" width="22.81640625" style="246" customWidth="1"/>
    <col min="20" max="20" width="12.81640625" style="286" customWidth="1"/>
    <col min="21" max="21" width="16.90625" style="246" customWidth="1"/>
    <col min="22" max="22" width="14.54296875" style="246" customWidth="1"/>
    <col min="23" max="23" width="18.90625" style="703" customWidth="1"/>
    <col min="24" max="24" width="15.36328125" style="703" customWidth="1"/>
    <col min="25" max="25" width="22.81640625" style="246" customWidth="1"/>
    <col min="26" max="26" width="12.81640625" style="286" customWidth="1"/>
    <col min="27" max="27" width="16" style="246" customWidth="1"/>
    <col min="28" max="28" width="12.453125" style="246" customWidth="1"/>
    <col min="29" max="29" width="15.6328125" style="286" customWidth="1"/>
    <col min="30" max="30" width="15.90625" style="246" customWidth="1"/>
    <col min="31" max="31" width="32" style="246" customWidth="1"/>
    <col min="32" max="32" width="19.453125" style="286" customWidth="1"/>
    <col min="33" max="33" width="13.08984375" style="246" customWidth="1"/>
    <col min="34" max="34" width="3.54296875" style="247" customWidth="1"/>
    <col min="35" max="37" width="27.54296875" style="247" customWidth="1"/>
    <col min="38" max="235" width="9.08984375" style="247" customWidth="1"/>
    <col min="236" max="236" width="3" style="247" customWidth="1"/>
    <col min="237" max="237" width="6.90625" style="247" customWidth="1"/>
    <col min="238" max="238" width="34.90625" style="247" customWidth="1"/>
    <col min="239" max="252" width="17.90625" style="247" customWidth="1"/>
    <col min="253" max="253" width="18.90625" style="247" customWidth="1"/>
    <col min="254" max="254" width="2.08984375" style="247" customWidth="1"/>
    <col min="255" max="258" width="17.90625" style="247"/>
    <col min="259" max="259" width="3" style="247" customWidth="1"/>
    <col min="260" max="260" width="5.90625" style="247" customWidth="1"/>
    <col min="261" max="261" width="33.08984375" style="247" customWidth="1"/>
    <col min="262" max="262" width="44.08984375" style="247" customWidth="1"/>
    <col min="263" max="263" width="14.453125" style="247" customWidth="1"/>
    <col min="264" max="266" width="15.90625" style="247" customWidth="1"/>
    <col min="267" max="267" width="18.90625" style="247" customWidth="1"/>
    <col min="268" max="269" width="15.90625" style="247" customWidth="1"/>
    <col min="270" max="270" width="21.90625" style="247" customWidth="1"/>
    <col min="271" max="271" width="16.453125" style="247" bestFit="1" customWidth="1"/>
    <col min="272" max="274" width="16.90625" style="247" customWidth="1"/>
    <col min="275" max="275" width="15.90625" style="247" customWidth="1"/>
    <col min="276" max="276" width="17.453125" style="247" customWidth="1"/>
    <col min="277" max="279" width="16.90625" style="247" customWidth="1"/>
    <col min="280" max="280" width="18.90625" style="247" customWidth="1"/>
    <col min="281" max="281" width="16.90625" style="247" customWidth="1"/>
    <col min="282" max="282" width="12.08984375" style="247" customWidth="1"/>
    <col min="283" max="285" width="18.90625" style="247" customWidth="1"/>
    <col min="286" max="286" width="15.90625" style="247" customWidth="1"/>
    <col min="287" max="287" width="18.453125" style="247" customWidth="1"/>
    <col min="288" max="288" width="34" style="247" customWidth="1"/>
    <col min="289" max="289" width="13.08984375" style="247" customWidth="1"/>
    <col min="290" max="290" width="3.54296875" style="247" customWidth="1"/>
    <col min="291" max="491" width="9.08984375" style="247" customWidth="1"/>
    <col min="492" max="492" width="3" style="247" customWidth="1"/>
    <col min="493" max="493" width="6.90625" style="247" customWidth="1"/>
    <col min="494" max="494" width="34.90625" style="247" customWidth="1"/>
    <col min="495" max="508" width="17.90625" style="247" customWidth="1"/>
    <col min="509" max="509" width="18.90625" style="247" customWidth="1"/>
    <col min="510" max="510" width="2.08984375" style="247" customWidth="1"/>
    <col min="511" max="514" width="17.90625" style="247"/>
    <col min="515" max="515" width="3" style="247" customWidth="1"/>
    <col min="516" max="516" width="5.90625" style="247" customWidth="1"/>
    <col min="517" max="517" width="33.08984375" style="247" customWidth="1"/>
    <col min="518" max="518" width="44.08984375" style="247" customWidth="1"/>
    <col min="519" max="519" width="14.453125" style="247" customWidth="1"/>
    <col min="520" max="522" width="15.90625" style="247" customWidth="1"/>
    <col min="523" max="523" width="18.90625" style="247" customWidth="1"/>
    <col min="524" max="525" width="15.90625" style="247" customWidth="1"/>
    <col min="526" max="526" width="21.90625" style="247" customWidth="1"/>
    <col min="527" max="527" width="16.453125" style="247" bestFit="1" customWidth="1"/>
    <col min="528" max="530" width="16.90625" style="247" customWidth="1"/>
    <col min="531" max="531" width="15.90625" style="247" customWidth="1"/>
    <col min="532" max="532" width="17.453125" style="247" customWidth="1"/>
    <col min="533" max="535" width="16.90625" style="247" customWidth="1"/>
    <col min="536" max="536" width="18.90625" style="247" customWidth="1"/>
    <col min="537" max="537" width="16.90625" style="247" customWidth="1"/>
    <col min="538" max="538" width="12.08984375" style="247" customWidth="1"/>
    <col min="539" max="541" width="18.90625" style="247" customWidth="1"/>
    <col min="542" max="542" width="15.90625" style="247" customWidth="1"/>
    <col min="543" max="543" width="18.453125" style="247" customWidth="1"/>
    <col min="544" max="544" width="34" style="247" customWidth="1"/>
    <col min="545" max="545" width="13.08984375" style="247" customWidth="1"/>
    <col min="546" max="546" width="3.54296875" style="247" customWidth="1"/>
    <col min="547" max="747" width="9.08984375" style="247" customWidth="1"/>
    <col min="748" max="748" width="3" style="247" customWidth="1"/>
    <col min="749" max="749" width="6.90625" style="247" customWidth="1"/>
    <col min="750" max="750" width="34.90625" style="247" customWidth="1"/>
    <col min="751" max="764" width="17.90625" style="247" customWidth="1"/>
    <col min="765" max="765" width="18.90625" style="247" customWidth="1"/>
    <col min="766" max="766" width="2.08984375" style="247" customWidth="1"/>
    <col min="767" max="770" width="17.90625" style="247"/>
    <col min="771" max="771" width="3" style="247" customWidth="1"/>
    <col min="772" max="772" width="5.90625" style="247" customWidth="1"/>
    <col min="773" max="773" width="33.08984375" style="247" customWidth="1"/>
    <col min="774" max="774" width="44.08984375" style="247" customWidth="1"/>
    <col min="775" max="775" width="14.453125" style="247" customWidth="1"/>
    <col min="776" max="778" width="15.90625" style="247" customWidth="1"/>
    <col min="779" max="779" width="18.90625" style="247" customWidth="1"/>
    <col min="780" max="781" width="15.90625" style="247" customWidth="1"/>
    <col min="782" max="782" width="21.90625" style="247" customWidth="1"/>
    <col min="783" max="783" width="16.453125" style="247" bestFit="1" customWidth="1"/>
    <col min="784" max="786" width="16.90625" style="247" customWidth="1"/>
    <col min="787" max="787" width="15.90625" style="247" customWidth="1"/>
    <col min="788" max="788" width="17.453125" style="247" customWidth="1"/>
    <col min="789" max="791" width="16.90625" style="247" customWidth="1"/>
    <col min="792" max="792" width="18.90625" style="247" customWidth="1"/>
    <col min="793" max="793" width="16.90625" style="247" customWidth="1"/>
    <col min="794" max="794" width="12.08984375" style="247" customWidth="1"/>
    <col min="795" max="797" width="18.90625" style="247" customWidth="1"/>
    <col min="798" max="798" width="15.90625" style="247" customWidth="1"/>
    <col min="799" max="799" width="18.453125" style="247" customWidth="1"/>
    <col min="800" max="800" width="34" style="247" customWidth="1"/>
    <col min="801" max="801" width="13.08984375" style="247" customWidth="1"/>
    <col min="802" max="802" width="3.54296875" style="247" customWidth="1"/>
    <col min="803" max="1003" width="9.08984375" style="247" customWidth="1"/>
    <col min="1004" max="1004" width="3" style="247" customWidth="1"/>
    <col min="1005" max="1005" width="6.90625" style="247" customWidth="1"/>
    <col min="1006" max="1006" width="34.90625" style="247" customWidth="1"/>
    <col min="1007" max="1020" width="17.90625" style="247" customWidth="1"/>
    <col min="1021" max="1021" width="18.90625" style="247" customWidth="1"/>
    <col min="1022" max="1022" width="2.08984375" style="247" customWidth="1"/>
    <col min="1023" max="1026" width="17.90625" style="247"/>
    <col min="1027" max="1027" width="3" style="247" customWidth="1"/>
    <col min="1028" max="1028" width="5.90625" style="247" customWidth="1"/>
    <col min="1029" max="1029" width="33.08984375" style="247" customWidth="1"/>
    <col min="1030" max="1030" width="44.08984375" style="247" customWidth="1"/>
    <col min="1031" max="1031" width="14.453125" style="247" customWidth="1"/>
    <col min="1032" max="1034" width="15.90625" style="247" customWidth="1"/>
    <col min="1035" max="1035" width="18.90625" style="247" customWidth="1"/>
    <col min="1036" max="1037" width="15.90625" style="247" customWidth="1"/>
    <col min="1038" max="1038" width="21.90625" style="247" customWidth="1"/>
    <col min="1039" max="1039" width="16.453125" style="247" bestFit="1" customWidth="1"/>
    <col min="1040" max="1042" width="16.90625" style="247" customWidth="1"/>
    <col min="1043" max="1043" width="15.90625" style="247" customWidth="1"/>
    <col min="1044" max="1044" width="17.453125" style="247" customWidth="1"/>
    <col min="1045" max="1047" width="16.90625" style="247" customWidth="1"/>
    <col min="1048" max="1048" width="18.90625" style="247" customWidth="1"/>
    <col min="1049" max="1049" width="16.90625" style="247" customWidth="1"/>
    <col min="1050" max="1050" width="12.08984375" style="247" customWidth="1"/>
    <col min="1051" max="1053" width="18.90625" style="247" customWidth="1"/>
    <col min="1054" max="1054" width="15.90625" style="247" customWidth="1"/>
    <col min="1055" max="1055" width="18.453125" style="247" customWidth="1"/>
    <col min="1056" max="1056" width="34" style="247" customWidth="1"/>
    <col min="1057" max="1057" width="13.08984375" style="247" customWidth="1"/>
    <col min="1058" max="1058" width="3.54296875" style="247" customWidth="1"/>
    <col min="1059" max="1259" width="9.08984375" style="247" customWidth="1"/>
    <col min="1260" max="1260" width="3" style="247" customWidth="1"/>
    <col min="1261" max="1261" width="6.90625" style="247" customWidth="1"/>
    <col min="1262" max="1262" width="34.90625" style="247" customWidth="1"/>
    <col min="1263" max="1276" width="17.90625" style="247" customWidth="1"/>
    <col min="1277" max="1277" width="18.90625" style="247" customWidth="1"/>
    <col min="1278" max="1278" width="2.08984375" style="247" customWidth="1"/>
    <col min="1279" max="1282" width="17.90625" style="247"/>
    <col min="1283" max="1283" width="3" style="247" customWidth="1"/>
    <col min="1284" max="1284" width="5.90625" style="247" customWidth="1"/>
    <col min="1285" max="1285" width="33.08984375" style="247" customWidth="1"/>
    <col min="1286" max="1286" width="44.08984375" style="247" customWidth="1"/>
    <col min="1287" max="1287" width="14.453125" style="247" customWidth="1"/>
    <col min="1288" max="1290" width="15.90625" style="247" customWidth="1"/>
    <col min="1291" max="1291" width="18.90625" style="247" customWidth="1"/>
    <col min="1292" max="1293" width="15.90625" style="247" customWidth="1"/>
    <col min="1294" max="1294" width="21.90625" style="247" customWidth="1"/>
    <col min="1295" max="1295" width="16.453125" style="247" bestFit="1" customWidth="1"/>
    <col min="1296" max="1298" width="16.90625" style="247" customWidth="1"/>
    <col min="1299" max="1299" width="15.90625" style="247" customWidth="1"/>
    <col min="1300" max="1300" width="17.453125" style="247" customWidth="1"/>
    <col min="1301" max="1303" width="16.90625" style="247" customWidth="1"/>
    <col min="1304" max="1304" width="18.90625" style="247" customWidth="1"/>
    <col min="1305" max="1305" width="16.90625" style="247" customWidth="1"/>
    <col min="1306" max="1306" width="12.08984375" style="247" customWidth="1"/>
    <col min="1307" max="1309" width="18.90625" style="247" customWidth="1"/>
    <col min="1310" max="1310" width="15.90625" style="247" customWidth="1"/>
    <col min="1311" max="1311" width="18.453125" style="247" customWidth="1"/>
    <col min="1312" max="1312" width="34" style="247" customWidth="1"/>
    <col min="1313" max="1313" width="13.08984375" style="247" customWidth="1"/>
    <col min="1314" max="1314" width="3.54296875" style="247" customWidth="1"/>
    <col min="1315" max="1515" width="9.08984375" style="247" customWidth="1"/>
    <col min="1516" max="1516" width="3" style="247" customWidth="1"/>
    <col min="1517" max="1517" width="6.90625" style="247" customWidth="1"/>
    <col min="1518" max="1518" width="34.90625" style="247" customWidth="1"/>
    <col min="1519" max="1532" width="17.90625" style="247" customWidth="1"/>
    <col min="1533" max="1533" width="18.90625" style="247" customWidth="1"/>
    <col min="1534" max="1534" width="2.08984375" style="247" customWidth="1"/>
    <col min="1535" max="1538" width="17.90625" style="247"/>
    <col min="1539" max="1539" width="3" style="247" customWidth="1"/>
    <col min="1540" max="1540" width="5.90625" style="247" customWidth="1"/>
    <col min="1541" max="1541" width="33.08984375" style="247" customWidth="1"/>
    <col min="1542" max="1542" width="44.08984375" style="247" customWidth="1"/>
    <col min="1543" max="1543" width="14.453125" style="247" customWidth="1"/>
    <col min="1544" max="1546" width="15.90625" style="247" customWidth="1"/>
    <col min="1547" max="1547" width="18.90625" style="247" customWidth="1"/>
    <col min="1548" max="1549" width="15.90625" style="247" customWidth="1"/>
    <col min="1550" max="1550" width="21.90625" style="247" customWidth="1"/>
    <col min="1551" max="1551" width="16.453125" style="247" bestFit="1" customWidth="1"/>
    <col min="1552" max="1554" width="16.90625" style="247" customWidth="1"/>
    <col min="1555" max="1555" width="15.90625" style="247" customWidth="1"/>
    <col min="1556" max="1556" width="17.453125" style="247" customWidth="1"/>
    <col min="1557" max="1559" width="16.90625" style="247" customWidth="1"/>
    <col min="1560" max="1560" width="18.90625" style="247" customWidth="1"/>
    <col min="1561" max="1561" width="16.90625" style="247" customWidth="1"/>
    <col min="1562" max="1562" width="12.08984375" style="247" customWidth="1"/>
    <col min="1563" max="1565" width="18.90625" style="247" customWidth="1"/>
    <col min="1566" max="1566" width="15.90625" style="247" customWidth="1"/>
    <col min="1567" max="1567" width="18.453125" style="247" customWidth="1"/>
    <col min="1568" max="1568" width="34" style="247" customWidth="1"/>
    <col min="1569" max="1569" width="13.08984375" style="247" customWidth="1"/>
    <col min="1570" max="1570" width="3.54296875" style="247" customWidth="1"/>
    <col min="1571" max="1771" width="9.08984375" style="247" customWidth="1"/>
    <col min="1772" max="1772" width="3" style="247" customWidth="1"/>
    <col min="1773" max="1773" width="6.90625" style="247" customWidth="1"/>
    <col min="1774" max="1774" width="34.90625" style="247" customWidth="1"/>
    <col min="1775" max="1788" width="17.90625" style="247" customWidth="1"/>
    <col min="1789" max="1789" width="18.90625" style="247" customWidth="1"/>
    <col min="1790" max="1790" width="2.08984375" style="247" customWidth="1"/>
    <col min="1791" max="1794" width="17.90625" style="247"/>
    <col min="1795" max="1795" width="3" style="247" customWidth="1"/>
    <col min="1796" max="1796" width="5.90625" style="247" customWidth="1"/>
    <col min="1797" max="1797" width="33.08984375" style="247" customWidth="1"/>
    <col min="1798" max="1798" width="44.08984375" style="247" customWidth="1"/>
    <col min="1799" max="1799" width="14.453125" style="247" customWidth="1"/>
    <col min="1800" max="1802" width="15.90625" style="247" customWidth="1"/>
    <col min="1803" max="1803" width="18.90625" style="247" customWidth="1"/>
    <col min="1804" max="1805" width="15.90625" style="247" customWidth="1"/>
    <col min="1806" max="1806" width="21.90625" style="247" customWidth="1"/>
    <col min="1807" max="1807" width="16.453125" style="247" bestFit="1" customWidth="1"/>
    <col min="1808" max="1810" width="16.90625" style="247" customWidth="1"/>
    <col min="1811" max="1811" width="15.90625" style="247" customWidth="1"/>
    <col min="1812" max="1812" width="17.453125" style="247" customWidth="1"/>
    <col min="1813" max="1815" width="16.90625" style="247" customWidth="1"/>
    <col min="1816" max="1816" width="18.90625" style="247" customWidth="1"/>
    <col min="1817" max="1817" width="16.90625" style="247" customWidth="1"/>
    <col min="1818" max="1818" width="12.08984375" style="247" customWidth="1"/>
    <col min="1819" max="1821" width="18.90625" style="247" customWidth="1"/>
    <col min="1822" max="1822" width="15.90625" style="247" customWidth="1"/>
    <col min="1823" max="1823" width="18.453125" style="247" customWidth="1"/>
    <col min="1824" max="1824" width="34" style="247" customWidth="1"/>
    <col min="1825" max="1825" width="13.08984375" style="247" customWidth="1"/>
    <col min="1826" max="1826" width="3.54296875" style="247" customWidth="1"/>
    <col min="1827" max="2027" width="9.08984375" style="247" customWidth="1"/>
    <col min="2028" max="2028" width="3" style="247" customWidth="1"/>
    <col min="2029" max="2029" width="6.90625" style="247" customWidth="1"/>
    <col min="2030" max="2030" width="34.90625" style="247" customWidth="1"/>
    <col min="2031" max="2044" width="17.90625" style="247" customWidth="1"/>
    <col min="2045" max="2045" width="18.90625" style="247" customWidth="1"/>
    <col min="2046" max="2046" width="2.08984375" style="247" customWidth="1"/>
    <col min="2047" max="2050" width="17.90625" style="247"/>
    <col min="2051" max="2051" width="3" style="247" customWidth="1"/>
    <col min="2052" max="2052" width="5.90625" style="247" customWidth="1"/>
    <col min="2053" max="2053" width="33.08984375" style="247" customWidth="1"/>
    <col min="2054" max="2054" width="44.08984375" style="247" customWidth="1"/>
    <col min="2055" max="2055" width="14.453125" style="247" customWidth="1"/>
    <col min="2056" max="2058" width="15.90625" style="247" customWidth="1"/>
    <col min="2059" max="2059" width="18.90625" style="247" customWidth="1"/>
    <col min="2060" max="2061" width="15.90625" style="247" customWidth="1"/>
    <col min="2062" max="2062" width="21.90625" style="247" customWidth="1"/>
    <col min="2063" max="2063" width="16.453125" style="247" bestFit="1" customWidth="1"/>
    <col min="2064" max="2066" width="16.90625" style="247" customWidth="1"/>
    <col min="2067" max="2067" width="15.90625" style="247" customWidth="1"/>
    <col min="2068" max="2068" width="17.453125" style="247" customWidth="1"/>
    <col min="2069" max="2071" width="16.90625" style="247" customWidth="1"/>
    <col min="2072" max="2072" width="18.90625" style="247" customWidth="1"/>
    <col min="2073" max="2073" width="16.90625" style="247" customWidth="1"/>
    <col min="2074" max="2074" width="12.08984375" style="247" customWidth="1"/>
    <col min="2075" max="2077" width="18.90625" style="247" customWidth="1"/>
    <col min="2078" max="2078" width="15.90625" style="247" customWidth="1"/>
    <col min="2079" max="2079" width="18.453125" style="247" customWidth="1"/>
    <col min="2080" max="2080" width="34" style="247" customWidth="1"/>
    <col min="2081" max="2081" width="13.08984375" style="247" customWidth="1"/>
    <col min="2082" max="2082" width="3.54296875" style="247" customWidth="1"/>
    <col min="2083" max="2283" width="9.08984375" style="247" customWidth="1"/>
    <col min="2284" max="2284" width="3" style="247" customWidth="1"/>
    <col min="2285" max="2285" width="6.90625" style="247" customWidth="1"/>
    <col min="2286" max="2286" width="34.90625" style="247" customWidth="1"/>
    <col min="2287" max="2300" width="17.90625" style="247" customWidth="1"/>
    <col min="2301" max="2301" width="18.90625" style="247" customWidth="1"/>
    <col min="2302" max="2302" width="2.08984375" style="247" customWidth="1"/>
    <col min="2303" max="2306" width="17.90625" style="247"/>
    <col min="2307" max="2307" width="3" style="247" customWidth="1"/>
    <col min="2308" max="2308" width="5.90625" style="247" customWidth="1"/>
    <col min="2309" max="2309" width="33.08984375" style="247" customWidth="1"/>
    <col min="2310" max="2310" width="44.08984375" style="247" customWidth="1"/>
    <col min="2311" max="2311" width="14.453125" style="247" customWidth="1"/>
    <col min="2312" max="2314" width="15.90625" style="247" customWidth="1"/>
    <col min="2315" max="2315" width="18.90625" style="247" customWidth="1"/>
    <col min="2316" max="2317" width="15.90625" style="247" customWidth="1"/>
    <col min="2318" max="2318" width="21.90625" style="247" customWidth="1"/>
    <col min="2319" max="2319" width="16.453125" style="247" bestFit="1" customWidth="1"/>
    <col min="2320" max="2322" width="16.90625" style="247" customWidth="1"/>
    <col min="2323" max="2323" width="15.90625" style="247" customWidth="1"/>
    <col min="2324" max="2324" width="17.453125" style="247" customWidth="1"/>
    <col min="2325" max="2327" width="16.90625" style="247" customWidth="1"/>
    <col min="2328" max="2328" width="18.90625" style="247" customWidth="1"/>
    <col min="2329" max="2329" width="16.90625" style="247" customWidth="1"/>
    <col min="2330" max="2330" width="12.08984375" style="247" customWidth="1"/>
    <col min="2331" max="2333" width="18.90625" style="247" customWidth="1"/>
    <col min="2334" max="2334" width="15.90625" style="247" customWidth="1"/>
    <col min="2335" max="2335" width="18.453125" style="247" customWidth="1"/>
    <col min="2336" max="2336" width="34" style="247" customWidth="1"/>
    <col min="2337" max="2337" width="13.08984375" style="247" customWidth="1"/>
    <col min="2338" max="2338" width="3.54296875" style="247" customWidth="1"/>
    <col min="2339" max="2539" width="9.08984375" style="247" customWidth="1"/>
    <col min="2540" max="2540" width="3" style="247" customWidth="1"/>
    <col min="2541" max="2541" width="6.90625" style="247" customWidth="1"/>
    <col min="2542" max="2542" width="34.90625" style="247" customWidth="1"/>
    <col min="2543" max="2556" width="17.90625" style="247" customWidth="1"/>
    <col min="2557" max="2557" width="18.90625" style="247" customWidth="1"/>
    <col min="2558" max="2558" width="2.08984375" style="247" customWidth="1"/>
    <col min="2559" max="2562" width="17.90625" style="247"/>
    <col min="2563" max="2563" width="3" style="247" customWidth="1"/>
    <col min="2564" max="2564" width="5.90625" style="247" customWidth="1"/>
    <col min="2565" max="2565" width="33.08984375" style="247" customWidth="1"/>
    <col min="2566" max="2566" width="44.08984375" style="247" customWidth="1"/>
    <col min="2567" max="2567" width="14.453125" style="247" customWidth="1"/>
    <col min="2568" max="2570" width="15.90625" style="247" customWidth="1"/>
    <col min="2571" max="2571" width="18.90625" style="247" customWidth="1"/>
    <col min="2572" max="2573" width="15.90625" style="247" customWidth="1"/>
    <col min="2574" max="2574" width="21.90625" style="247" customWidth="1"/>
    <col min="2575" max="2575" width="16.453125" style="247" bestFit="1" customWidth="1"/>
    <col min="2576" max="2578" width="16.90625" style="247" customWidth="1"/>
    <col min="2579" max="2579" width="15.90625" style="247" customWidth="1"/>
    <col min="2580" max="2580" width="17.453125" style="247" customWidth="1"/>
    <col min="2581" max="2583" width="16.90625" style="247" customWidth="1"/>
    <col min="2584" max="2584" width="18.90625" style="247" customWidth="1"/>
    <col min="2585" max="2585" width="16.90625" style="247" customWidth="1"/>
    <col min="2586" max="2586" width="12.08984375" style="247" customWidth="1"/>
    <col min="2587" max="2589" width="18.90625" style="247" customWidth="1"/>
    <col min="2590" max="2590" width="15.90625" style="247" customWidth="1"/>
    <col min="2591" max="2591" width="18.453125" style="247" customWidth="1"/>
    <col min="2592" max="2592" width="34" style="247" customWidth="1"/>
    <col min="2593" max="2593" width="13.08984375" style="247" customWidth="1"/>
    <col min="2594" max="2594" width="3.54296875" style="247" customWidth="1"/>
    <col min="2595" max="2795" width="9.08984375" style="247" customWidth="1"/>
    <col min="2796" max="2796" width="3" style="247" customWidth="1"/>
    <col min="2797" max="2797" width="6.90625" style="247" customWidth="1"/>
    <col min="2798" max="2798" width="34.90625" style="247" customWidth="1"/>
    <col min="2799" max="2812" width="17.90625" style="247" customWidth="1"/>
    <col min="2813" max="2813" width="18.90625" style="247" customWidth="1"/>
    <col min="2814" max="2814" width="2.08984375" style="247" customWidth="1"/>
    <col min="2815" max="2818" width="17.90625" style="247"/>
    <col min="2819" max="2819" width="3" style="247" customWidth="1"/>
    <col min="2820" max="2820" width="5.90625" style="247" customWidth="1"/>
    <col min="2821" max="2821" width="33.08984375" style="247" customWidth="1"/>
    <col min="2822" max="2822" width="44.08984375" style="247" customWidth="1"/>
    <col min="2823" max="2823" width="14.453125" style="247" customWidth="1"/>
    <col min="2824" max="2826" width="15.90625" style="247" customWidth="1"/>
    <col min="2827" max="2827" width="18.90625" style="247" customWidth="1"/>
    <col min="2828" max="2829" width="15.90625" style="247" customWidth="1"/>
    <col min="2830" max="2830" width="21.90625" style="247" customWidth="1"/>
    <col min="2831" max="2831" width="16.453125" style="247" bestFit="1" customWidth="1"/>
    <col min="2832" max="2834" width="16.90625" style="247" customWidth="1"/>
    <col min="2835" max="2835" width="15.90625" style="247" customWidth="1"/>
    <col min="2836" max="2836" width="17.453125" style="247" customWidth="1"/>
    <col min="2837" max="2839" width="16.90625" style="247" customWidth="1"/>
    <col min="2840" max="2840" width="18.90625" style="247" customWidth="1"/>
    <col min="2841" max="2841" width="16.90625" style="247" customWidth="1"/>
    <col min="2842" max="2842" width="12.08984375" style="247" customWidth="1"/>
    <col min="2843" max="2845" width="18.90625" style="247" customWidth="1"/>
    <col min="2846" max="2846" width="15.90625" style="247" customWidth="1"/>
    <col min="2847" max="2847" width="18.453125" style="247" customWidth="1"/>
    <col min="2848" max="2848" width="34" style="247" customWidth="1"/>
    <col min="2849" max="2849" width="13.08984375" style="247" customWidth="1"/>
    <col min="2850" max="2850" width="3.54296875" style="247" customWidth="1"/>
    <col min="2851" max="3051" width="9.08984375" style="247" customWidth="1"/>
    <col min="3052" max="3052" width="3" style="247" customWidth="1"/>
    <col min="3053" max="3053" width="6.90625" style="247" customWidth="1"/>
    <col min="3054" max="3054" width="34.90625" style="247" customWidth="1"/>
    <col min="3055" max="3068" width="17.90625" style="247" customWidth="1"/>
    <col min="3069" max="3069" width="18.90625" style="247" customWidth="1"/>
    <col min="3070" max="3070" width="2.08984375" style="247" customWidth="1"/>
    <col min="3071" max="3074" width="17.90625" style="247"/>
    <col min="3075" max="3075" width="3" style="247" customWidth="1"/>
    <col min="3076" max="3076" width="5.90625" style="247" customWidth="1"/>
    <col min="3077" max="3077" width="33.08984375" style="247" customWidth="1"/>
    <col min="3078" max="3078" width="44.08984375" style="247" customWidth="1"/>
    <col min="3079" max="3079" width="14.453125" style="247" customWidth="1"/>
    <col min="3080" max="3082" width="15.90625" style="247" customWidth="1"/>
    <col min="3083" max="3083" width="18.90625" style="247" customWidth="1"/>
    <col min="3084" max="3085" width="15.90625" style="247" customWidth="1"/>
    <col min="3086" max="3086" width="21.90625" style="247" customWidth="1"/>
    <col min="3087" max="3087" width="16.453125" style="247" bestFit="1" customWidth="1"/>
    <col min="3088" max="3090" width="16.90625" style="247" customWidth="1"/>
    <col min="3091" max="3091" width="15.90625" style="247" customWidth="1"/>
    <col min="3092" max="3092" width="17.453125" style="247" customWidth="1"/>
    <col min="3093" max="3095" width="16.90625" style="247" customWidth="1"/>
    <col min="3096" max="3096" width="18.90625" style="247" customWidth="1"/>
    <col min="3097" max="3097" width="16.90625" style="247" customWidth="1"/>
    <col min="3098" max="3098" width="12.08984375" style="247" customWidth="1"/>
    <col min="3099" max="3101" width="18.90625" style="247" customWidth="1"/>
    <col min="3102" max="3102" width="15.90625" style="247" customWidth="1"/>
    <col min="3103" max="3103" width="18.453125" style="247" customWidth="1"/>
    <col min="3104" max="3104" width="34" style="247" customWidth="1"/>
    <col min="3105" max="3105" width="13.08984375" style="247" customWidth="1"/>
    <col min="3106" max="3106" width="3.54296875" style="247" customWidth="1"/>
    <col min="3107" max="3307" width="9.08984375" style="247" customWidth="1"/>
    <col min="3308" max="3308" width="3" style="247" customWidth="1"/>
    <col min="3309" max="3309" width="6.90625" style="247" customWidth="1"/>
    <col min="3310" max="3310" width="34.90625" style="247" customWidth="1"/>
    <col min="3311" max="3324" width="17.90625" style="247" customWidth="1"/>
    <col min="3325" max="3325" width="18.90625" style="247" customWidth="1"/>
    <col min="3326" max="3326" width="2.08984375" style="247" customWidth="1"/>
    <col min="3327" max="3330" width="17.90625" style="247"/>
    <col min="3331" max="3331" width="3" style="247" customWidth="1"/>
    <col min="3332" max="3332" width="5.90625" style="247" customWidth="1"/>
    <col min="3333" max="3333" width="33.08984375" style="247" customWidth="1"/>
    <col min="3334" max="3334" width="44.08984375" style="247" customWidth="1"/>
    <col min="3335" max="3335" width="14.453125" style="247" customWidth="1"/>
    <col min="3336" max="3338" width="15.90625" style="247" customWidth="1"/>
    <col min="3339" max="3339" width="18.90625" style="247" customWidth="1"/>
    <col min="3340" max="3341" width="15.90625" style="247" customWidth="1"/>
    <col min="3342" max="3342" width="21.90625" style="247" customWidth="1"/>
    <col min="3343" max="3343" width="16.453125" style="247" bestFit="1" customWidth="1"/>
    <col min="3344" max="3346" width="16.90625" style="247" customWidth="1"/>
    <col min="3347" max="3347" width="15.90625" style="247" customWidth="1"/>
    <col min="3348" max="3348" width="17.453125" style="247" customWidth="1"/>
    <col min="3349" max="3351" width="16.90625" style="247" customWidth="1"/>
    <col min="3352" max="3352" width="18.90625" style="247" customWidth="1"/>
    <col min="3353" max="3353" width="16.90625" style="247" customWidth="1"/>
    <col min="3354" max="3354" width="12.08984375" style="247" customWidth="1"/>
    <col min="3355" max="3357" width="18.90625" style="247" customWidth="1"/>
    <col min="3358" max="3358" width="15.90625" style="247" customWidth="1"/>
    <col min="3359" max="3359" width="18.453125" style="247" customWidth="1"/>
    <col min="3360" max="3360" width="34" style="247" customWidth="1"/>
    <col min="3361" max="3361" width="13.08984375" style="247" customWidth="1"/>
    <col min="3362" max="3362" width="3.54296875" style="247" customWidth="1"/>
    <col min="3363" max="3563" width="9.08984375" style="247" customWidth="1"/>
    <col min="3564" max="3564" width="3" style="247" customWidth="1"/>
    <col min="3565" max="3565" width="6.90625" style="247" customWidth="1"/>
    <col min="3566" max="3566" width="34.90625" style="247" customWidth="1"/>
    <col min="3567" max="3580" width="17.90625" style="247" customWidth="1"/>
    <col min="3581" max="3581" width="18.90625" style="247" customWidth="1"/>
    <col min="3582" max="3582" width="2.08984375" style="247" customWidth="1"/>
    <col min="3583" max="3586" width="17.90625" style="247"/>
    <col min="3587" max="3587" width="3" style="247" customWidth="1"/>
    <col min="3588" max="3588" width="5.90625" style="247" customWidth="1"/>
    <col min="3589" max="3589" width="33.08984375" style="247" customWidth="1"/>
    <col min="3590" max="3590" width="44.08984375" style="247" customWidth="1"/>
    <col min="3591" max="3591" width="14.453125" style="247" customWidth="1"/>
    <col min="3592" max="3594" width="15.90625" style="247" customWidth="1"/>
    <col min="3595" max="3595" width="18.90625" style="247" customWidth="1"/>
    <col min="3596" max="3597" width="15.90625" style="247" customWidth="1"/>
    <col min="3598" max="3598" width="21.90625" style="247" customWidth="1"/>
    <col min="3599" max="3599" width="16.453125" style="247" bestFit="1" customWidth="1"/>
    <col min="3600" max="3602" width="16.90625" style="247" customWidth="1"/>
    <col min="3603" max="3603" width="15.90625" style="247" customWidth="1"/>
    <col min="3604" max="3604" width="17.453125" style="247" customWidth="1"/>
    <col min="3605" max="3607" width="16.90625" style="247" customWidth="1"/>
    <col min="3608" max="3608" width="18.90625" style="247" customWidth="1"/>
    <col min="3609" max="3609" width="16.90625" style="247" customWidth="1"/>
    <col min="3610" max="3610" width="12.08984375" style="247" customWidth="1"/>
    <col min="3611" max="3613" width="18.90625" style="247" customWidth="1"/>
    <col min="3614" max="3614" width="15.90625" style="247" customWidth="1"/>
    <col min="3615" max="3615" width="18.453125" style="247" customWidth="1"/>
    <col min="3616" max="3616" width="34" style="247" customWidth="1"/>
    <col min="3617" max="3617" width="13.08984375" style="247" customWidth="1"/>
    <col min="3618" max="3618" width="3.54296875" style="247" customWidth="1"/>
    <col min="3619" max="3819" width="9.08984375" style="247" customWidth="1"/>
    <col min="3820" max="3820" width="3" style="247" customWidth="1"/>
    <col min="3821" max="3821" width="6.90625" style="247" customWidth="1"/>
    <col min="3822" max="3822" width="34.90625" style="247" customWidth="1"/>
    <col min="3823" max="3836" width="17.90625" style="247" customWidth="1"/>
    <col min="3837" max="3837" width="18.90625" style="247" customWidth="1"/>
    <col min="3838" max="3838" width="2.08984375" style="247" customWidth="1"/>
    <col min="3839" max="3842" width="17.90625" style="247"/>
    <col min="3843" max="3843" width="3" style="247" customWidth="1"/>
    <col min="3844" max="3844" width="5.90625" style="247" customWidth="1"/>
    <col min="3845" max="3845" width="33.08984375" style="247" customWidth="1"/>
    <col min="3846" max="3846" width="44.08984375" style="247" customWidth="1"/>
    <col min="3847" max="3847" width="14.453125" style="247" customWidth="1"/>
    <col min="3848" max="3850" width="15.90625" style="247" customWidth="1"/>
    <col min="3851" max="3851" width="18.90625" style="247" customWidth="1"/>
    <col min="3852" max="3853" width="15.90625" style="247" customWidth="1"/>
    <col min="3854" max="3854" width="21.90625" style="247" customWidth="1"/>
    <col min="3855" max="3855" width="16.453125" style="247" bestFit="1" customWidth="1"/>
    <col min="3856" max="3858" width="16.90625" style="247" customWidth="1"/>
    <col min="3859" max="3859" width="15.90625" style="247" customWidth="1"/>
    <col min="3860" max="3860" width="17.453125" style="247" customWidth="1"/>
    <col min="3861" max="3863" width="16.90625" style="247" customWidth="1"/>
    <col min="3864" max="3864" width="18.90625" style="247" customWidth="1"/>
    <col min="3865" max="3865" width="16.90625" style="247" customWidth="1"/>
    <col min="3866" max="3866" width="12.08984375" style="247" customWidth="1"/>
    <col min="3867" max="3869" width="18.90625" style="247" customWidth="1"/>
    <col min="3870" max="3870" width="15.90625" style="247" customWidth="1"/>
    <col min="3871" max="3871" width="18.453125" style="247" customWidth="1"/>
    <col min="3872" max="3872" width="34" style="247" customWidth="1"/>
    <col min="3873" max="3873" width="13.08984375" style="247" customWidth="1"/>
    <col min="3874" max="3874" width="3.54296875" style="247" customWidth="1"/>
    <col min="3875" max="4075" width="9.08984375" style="247" customWidth="1"/>
    <col min="4076" max="4076" width="3" style="247" customWidth="1"/>
    <col min="4077" max="4077" width="6.90625" style="247" customWidth="1"/>
    <col min="4078" max="4078" width="34.90625" style="247" customWidth="1"/>
    <col min="4079" max="4092" width="17.90625" style="247" customWidth="1"/>
    <col min="4093" max="4093" width="18.90625" style="247" customWidth="1"/>
    <col min="4094" max="4094" width="2.08984375" style="247" customWidth="1"/>
    <col min="4095" max="4098" width="17.90625" style="247"/>
    <col min="4099" max="4099" width="3" style="247" customWidth="1"/>
    <col min="4100" max="4100" width="5.90625" style="247" customWidth="1"/>
    <col min="4101" max="4101" width="33.08984375" style="247" customWidth="1"/>
    <col min="4102" max="4102" width="44.08984375" style="247" customWidth="1"/>
    <col min="4103" max="4103" width="14.453125" style="247" customWidth="1"/>
    <col min="4104" max="4106" width="15.90625" style="247" customWidth="1"/>
    <col min="4107" max="4107" width="18.90625" style="247" customWidth="1"/>
    <col min="4108" max="4109" width="15.90625" style="247" customWidth="1"/>
    <col min="4110" max="4110" width="21.90625" style="247" customWidth="1"/>
    <col min="4111" max="4111" width="16.453125" style="247" bestFit="1" customWidth="1"/>
    <col min="4112" max="4114" width="16.90625" style="247" customWidth="1"/>
    <col min="4115" max="4115" width="15.90625" style="247" customWidth="1"/>
    <col min="4116" max="4116" width="17.453125" style="247" customWidth="1"/>
    <col min="4117" max="4119" width="16.90625" style="247" customWidth="1"/>
    <col min="4120" max="4120" width="18.90625" style="247" customWidth="1"/>
    <col min="4121" max="4121" width="16.90625" style="247" customWidth="1"/>
    <col min="4122" max="4122" width="12.08984375" style="247" customWidth="1"/>
    <col min="4123" max="4125" width="18.90625" style="247" customWidth="1"/>
    <col min="4126" max="4126" width="15.90625" style="247" customWidth="1"/>
    <col min="4127" max="4127" width="18.453125" style="247" customWidth="1"/>
    <col min="4128" max="4128" width="34" style="247" customWidth="1"/>
    <col min="4129" max="4129" width="13.08984375" style="247" customWidth="1"/>
    <col min="4130" max="4130" width="3.54296875" style="247" customWidth="1"/>
    <col min="4131" max="4331" width="9.08984375" style="247" customWidth="1"/>
    <col min="4332" max="4332" width="3" style="247" customWidth="1"/>
    <col min="4333" max="4333" width="6.90625" style="247" customWidth="1"/>
    <col min="4334" max="4334" width="34.90625" style="247" customWidth="1"/>
    <col min="4335" max="4348" width="17.90625" style="247" customWidth="1"/>
    <col min="4349" max="4349" width="18.90625" style="247" customWidth="1"/>
    <col min="4350" max="4350" width="2.08984375" style="247" customWidth="1"/>
    <col min="4351" max="4354" width="17.90625" style="247"/>
    <col min="4355" max="4355" width="3" style="247" customWidth="1"/>
    <col min="4356" max="4356" width="5.90625" style="247" customWidth="1"/>
    <col min="4357" max="4357" width="33.08984375" style="247" customWidth="1"/>
    <col min="4358" max="4358" width="44.08984375" style="247" customWidth="1"/>
    <col min="4359" max="4359" width="14.453125" style="247" customWidth="1"/>
    <col min="4360" max="4362" width="15.90625" style="247" customWidth="1"/>
    <col min="4363" max="4363" width="18.90625" style="247" customWidth="1"/>
    <col min="4364" max="4365" width="15.90625" style="247" customWidth="1"/>
    <col min="4366" max="4366" width="21.90625" style="247" customWidth="1"/>
    <col min="4367" max="4367" width="16.453125" style="247" bestFit="1" customWidth="1"/>
    <col min="4368" max="4370" width="16.90625" style="247" customWidth="1"/>
    <col min="4371" max="4371" width="15.90625" style="247" customWidth="1"/>
    <col min="4372" max="4372" width="17.453125" style="247" customWidth="1"/>
    <col min="4373" max="4375" width="16.90625" style="247" customWidth="1"/>
    <col min="4376" max="4376" width="18.90625" style="247" customWidth="1"/>
    <col min="4377" max="4377" width="16.90625" style="247" customWidth="1"/>
    <col min="4378" max="4378" width="12.08984375" style="247" customWidth="1"/>
    <col min="4379" max="4381" width="18.90625" style="247" customWidth="1"/>
    <col min="4382" max="4382" width="15.90625" style="247" customWidth="1"/>
    <col min="4383" max="4383" width="18.453125" style="247" customWidth="1"/>
    <col min="4384" max="4384" width="34" style="247" customWidth="1"/>
    <col min="4385" max="4385" width="13.08984375" style="247" customWidth="1"/>
    <col min="4386" max="4386" width="3.54296875" style="247" customWidth="1"/>
    <col min="4387" max="4587" width="9.08984375" style="247" customWidth="1"/>
    <col min="4588" max="4588" width="3" style="247" customWidth="1"/>
    <col min="4589" max="4589" width="6.90625" style="247" customWidth="1"/>
    <col min="4590" max="4590" width="34.90625" style="247" customWidth="1"/>
    <col min="4591" max="4604" width="17.90625" style="247" customWidth="1"/>
    <col min="4605" max="4605" width="18.90625" style="247" customWidth="1"/>
    <col min="4606" max="4606" width="2.08984375" style="247" customWidth="1"/>
    <col min="4607" max="4610" width="17.90625" style="247"/>
    <col min="4611" max="4611" width="3" style="247" customWidth="1"/>
    <col min="4612" max="4612" width="5.90625" style="247" customWidth="1"/>
    <col min="4613" max="4613" width="33.08984375" style="247" customWidth="1"/>
    <col min="4614" max="4614" width="44.08984375" style="247" customWidth="1"/>
    <col min="4615" max="4615" width="14.453125" style="247" customWidth="1"/>
    <col min="4616" max="4618" width="15.90625" style="247" customWidth="1"/>
    <col min="4619" max="4619" width="18.90625" style="247" customWidth="1"/>
    <col min="4620" max="4621" width="15.90625" style="247" customWidth="1"/>
    <col min="4622" max="4622" width="21.90625" style="247" customWidth="1"/>
    <col min="4623" max="4623" width="16.453125" style="247" bestFit="1" customWidth="1"/>
    <col min="4624" max="4626" width="16.90625" style="247" customWidth="1"/>
    <col min="4627" max="4627" width="15.90625" style="247" customWidth="1"/>
    <col min="4628" max="4628" width="17.453125" style="247" customWidth="1"/>
    <col min="4629" max="4631" width="16.90625" style="247" customWidth="1"/>
    <col min="4632" max="4632" width="18.90625" style="247" customWidth="1"/>
    <col min="4633" max="4633" width="16.90625" style="247" customWidth="1"/>
    <col min="4634" max="4634" width="12.08984375" style="247" customWidth="1"/>
    <col min="4635" max="4637" width="18.90625" style="247" customWidth="1"/>
    <col min="4638" max="4638" width="15.90625" style="247" customWidth="1"/>
    <col min="4639" max="4639" width="18.453125" style="247" customWidth="1"/>
    <col min="4640" max="4640" width="34" style="247" customWidth="1"/>
    <col min="4641" max="4641" width="13.08984375" style="247" customWidth="1"/>
    <col min="4642" max="4642" width="3.54296875" style="247" customWidth="1"/>
    <col min="4643" max="4843" width="9.08984375" style="247" customWidth="1"/>
    <col min="4844" max="4844" width="3" style="247" customWidth="1"/>
    <col min="4845" max="4845" width="6.90625" style="247" customWidth="1"/>
    <col min="4846" max="4846" width="34.90625" style="247" customWidth="1"/>
    <col min="4847" max="4860" width="17.90625" style="247" customWidth="1"/>
    <col min="4861" max="4861" width="18.90625" style="247" customWidth="1"/>
    <col min="4862" max="4862" width="2.08984375" style="247" customWidth="1"/>
    <col min="4863" max="4866" width="17.90625" style="247"/>
    <col min="4867" max="4867" width="3" style="247" customWidth="1"/>
    <col min="4868" max="4868" width="5.90625" style="247" customWidth="1"/>
    <col min="4869" max="4869" width="33.08984375" style="247" customWidth="1"/>
    <col min="4870" max="4870" width="44.08984375" style="247" customWidth="1"/>
    <col min="4871" max="4871" width="14.453125" style="247" customWidth="1"/>
    <col min="4872" max="4874" width="15.90625" style="247" customWidth="1"/>
    <col min="4875" max="4875" width="18.90625" style="247" customWidth="1"/>
    <col min="4876" max="4877" width="15.90625" style="247" customWidth="1"/>
    <col min="4878" max="4878" width="21.90625" style="247" customWidth="1"/>
    <col min="4879" max="4879" width="16.453125" style="247" bestFit="1" customWidth="1"/>
    <col min="4880" max="4882" width="16.90625" style="247" customWidth="1"/>
    <col min="4883" max="4883" width="15.90625" style="247" customWidth="1"/>
    <col min="4884" max="4884" width="17.453125" style="247" customWidth="1"/>
    <col min="4885" max="4887" width="16.90625" style="247" customWidth="1"/>
    <col min="4888" max="4888" width="18.90625" style="247" customWidth="1"/>
    <col min="4889" max="4889" width="16.90625" style="247" customWidth="1"/>
    <col min="4890" max="4890" width="12.08984375" style="247" customWidth="1"/>
    <col min="4891" max="4893" width="18.90625" style="247" customWidth="1"/>
    <col min="4894" max="4894" width="15.90625" style="247" customWidth="1"/>
    <col min="4895" max="4895" width="18.453125" style="247" customWidth="1"/>
    <col min="4896" max="4896" width="34" style="247" customWidth="1"/>
    <col min="4897" max="4897" width="13.08984375" style="247" customWidth="1"/>
    <col min="4898" max="4898" width="3.54296875" style="247" customWidth="1"/>
    <col min="4899" max="5099" width="9.08984375" style="247" customWidth="1"/>
    <col min="5100" max="5100" width="3" style="247" customWidth="1"/>
    <col min="5101" max="5101" width="6.90625" style="247" customWidth="1"/>
    <col min="5102" max="5102" width="34.90625" style="247" customWidth="1"/>
    <col min="5103" max="5116" width="17.90625" style="247" customWidth="1"/>
    <col min="5117" max="5117" width="18.90625" style="247" customWidth="1"/>
    <col min="5118" max="5118" width="2.08984375" style="247" customWidth="1"/>
    <col min="5119" max="5122" width="17.90625" style="247"/>
    <col min="5123" max="5123" width="3" style="247" customWidth="1"/>
    <col min="5124" max="5124" width="5.90625" style="247" customWidth="1"/>
    <col min="5125" max="5125" width="33.08984375" style="247" customWidth="1"/>
    <col min="5126" max="5126" width="44.08984375" style="247" customWidth="1"/>
    <col min="5127" max="5127" width="14.453125" style="247" customWidth="1"/>
    <col min="5128" max="5130" width="15.90625" style="247" customWidth="1"/>
    <col min="5131" max="5131" width="18.90625" style="247" customWidth="1"/>
    <col min="5132" max="5133" width="15.90625" style="247" customWidth="1"/>
    <col min="5134" max="5134" width="21.90625" style="247" customWidth="1"/>
    <col min="5135" max="5135" width="16.453125" style="247" bestFit="1" customWidth="1"/>
    <col min="5136" max="5138" width="16.90625" style="247" customWidth="1"/>
    <col min="5139" max="5139" width="15.90625" style="247" customWidth="1"/>
    <col min="5140" max="5140" width="17.453125" style="247" customWidth="1"/>
    <col min="5141" max="5143" width="16.90625" style="247" customWidth="1"/>
    <col min="5144" max="5144" width="18.90625" style="247" customWidth="1"/>
    <col min="5145" max="5145" width="16.90625" style="247" customWidth="1"/>
    <col min="5146" max="5146" width="12.08984375" style="247" customWidth="1"/>
    <col min="5147" max="5149" width="18.90625" style="247" customWidth="1"/>
    <col min="5150" max="5150" width="15.90625" style="247" customWidth="1"/>
    <col min="5151" max="5151" width="18.453125" style="247" customWidth="1"/>
    <col min="5152" max="5152" width="34" style="247" customWidth="1"/>
    <col min="5153" max="5153" width="13.08984375" style="247" customWidth="1"/>
    <col min="5154" max="5154" width="3.54296875" style="247" customWidth="1"/>
    <col min="5155" max="5355" width="9.08984375" style="247" customWidth="1"/>
    <col min="5356" max="5356" width="3" style="247" customWidth="1"/>
    <col min="5357" max="5357" width="6.90625" style="247" customWidth="1"/>
    <col min="5358" max="5358" width="34.90625" style="247" customWidth="1"/>
    <col min="5359" max="5372" width="17.90625" style="247" customWidth="1"/>
    <col min="5373" max="5373" width="18.90625" style="247" customWidth="1"/>
    <col min="5374" max="5374" width="2.08984375" style="247" customWidth="1"/>
    <col min="5375" max="5378" width="17.90625" style="247"/>
    <col min="5379" max="5379" width="3" style="247" customWidth="1"/>
    <col min="5380" max="5380" width="5.90625" style="247" customWidth="1"/>
    <col min="5381" max="5381" width="33.08984375" style="247" customWidth="1"/>
    <col min="5382" max="5382" width="44.08984375" style="247" customWidth="1"/>
    <col min="5383" max="5383" width="14.453125" style="247" customWidth="1"/>
    <col min="5384" max="5386" width="15.90625" style="247" customWidth="1"/>
    <col min="5387" max="5387" width="18.90625" style="247" customWidth="1"/>
    <col min="5388" max="5389" width="15.90625" style="247" customWidth="1"/>
    <col min="5390" max="5390" width="21.90625" style="247" customWidth="1"/>
    <col min="5391" max="5391" width="16.453125" style="247" bestFit="1" customWidth="1"/>
    <col min="5392" max="5394" width="16.90625" style="247" customWidth="1"/>
    <col min="5395" max="5395" width="15.90625" style="247" customWidth="1"/>
    <col min="5396" max="5396" width="17.453125" style="247" customWidth="1"/>
    <col min="5397" max="5399" width="16.90625" style="247" customWidth="1"/>
    <col min="5400" max="5400" width="18.90625" style="247" customWidth="1"/>
    <col min="5401" max="5401" width="16.90625" style="247" customWidth="1"/>
    <col min="5402" max="5402" width="12.08984375" style="247" customWidth="1"/>
    <col min="5403" max="5405" width="18.90625" style="247" customWidth="1"/>
    <col min="5406" max="5406" width="15.90625" style="247" customWidth="1"/>
    <col min="5407" max="5407" width="18.453125" style="247" customWidth="1"/>
    <col min="5408" max="5408" width="34" style="247" customWidth="1"/>
    <col min="5409" max="5409" width="13.08984375" style="247" customWidth="1"/>
    <col min="5410" max="5410" width="3.54296875" style="247" customWidth="1"/>
    <col min="5411" max="5611" width="9.08984375" style="247" customWidth="1"/>
    <col min="5612" max="5612" width="3" style="247" customWidth="1"/>
    <col min="5613" max="5613" width="6.90625" style="247" customWidth="1"/>
    <col min="5614" max="5614" width="34.90625" style="247" customWidth="1"/>
    <col min="5615" max="5628" width="17.90625" style="247" customWidth="1"/>
    <col min="5629" max="5629" width="18.90625" style="247" customWidth="1"/>
    <col min="5630" max="5630" width="2.08984375" style="247" customWidth="1"/>
    <col min="5631" max="5634" width="17.90625" style="247"/>
    <col min="5635" max="5635" width="3" style="247" customWidth="1"/>
    <col min="5636" max="5636" width="5.90625" style="247" customWidth="1"/>
    <col min="5637" max="5637" width="33.08984375" style="247" customWidth="1"/>
    <col min="5638" max="5638" width="44.08984375" style="247" customWidth="1"/>
    <col min="5639" max="5639" width="14.453125" style="247" customWidth="1"/>
    <col min="5640" max="5642" width="15.90625" style="247" customWidth="1"/>
    <col min="5643" max="5643" width="18.90625" style="247" customWidth="1"/>
    <col min="5644" max="5645" width="15.90625" style="247" customWidth="1"/>
    <col min="5646" max="5646" width="21.90625" style="247" customWidth="1"/>
    <col min="5647" max="5647" width="16.453125" style="247" bestFit="1" customWidth="1"/>
    <col min="5648" max="5650" width="16.90625" style="247" customWidth="1"/>
    <col min="5651" max="5651" width="15.90625" style="247" customWidth="1"/>
    <col min="5652" max="5652" width="17.453125" style="247" customWidth="1"/>
    <col min="5653" max="5655" width="16.90625" style="247" customWidth="1"/>
    <col min="5656" max="5656" width="18.90625" style="247" customWidth="1"/>
    <col min="5657" max="5657" width="16.90625" style="247" customWidth="1"/>
    <col min="5658" max="5658" width="12.08984375" style="247" customWidth="1"/>
    <col min="5659" max="5661" width="18.90625" style="247" customWidth="1"/>
    <col min="5662" max="5662" width="15.90625" style="247" customWidth="1"/>
    <col min="5663" max="5663" width="18.453125" style="247" customWidth="1"/>
    <col min="5664" max="5664" width="34" style="247" customWidth="1"/>
    <col min="5665" max="5665" width="13.08984375" style="247" customWidth="1"/>
    <col min="5666" max="5666" width="3.54296875" style="247" customWidth="1"/>
    <col min="5667" max="5867" width="9.08984375" style="247" customWidth="1"/>
    <col min="5868" max="5868" width="3" style="247" customWidth="1"/>
    <col min="5869" max="5869" width="6.90625" style="247" customWidth="1"/>
    <col min="5870" max="5870" width="34.90625" style="247" customWidth="1"/>
    <col min="5871" max="5884" width="17.90625" style="247" customWidth="1"/>
    <col min="5885" max="5885" width="18.90625" style="247" customWidth="1"/>
    <col min="5886" max="5886" width="2.08984375" style="247" customWidth="1"/>
    <col min="5887" max="5890" width="17.90625" style="247"/>
    <col min="5891" max="5891" width="3" style="247" customWidth="1"/>
    <col min="5892" max="5892" width="5.90625" style="247" customWidth="1"/>
    <col min="5893" max="5893" width="33.08984375" style="247" customWidth="1"/>
    <col min="5894" max="5894" width="44.08984375" style="247" customWidth="1"/>
    <col min="5895" max="5895" width="14.453125" style="247" customWidth="1"/>
    <col min="5896" max="5898" width="15.90625" style="247" customWidth="1"/>
    <col min="5899" max="5899" width="18.90625" style="247" customWidth="1"/>
    <col min="5900" max="5901" width="15.90625" style="247" customWidth="1"/>
    <col min="5902" max="5902" width="21.90625" style="247" customWidth="1"/>
    <col min="5903" max="5903" width="16.453125" style="247" bestFit="1" customWidth="1"/>
    <col min="5904" max="5906" width="16.90625" style="247" customWidth="1"/>
    <col min="5907" max="5907" width="15.90625" style="247" customWidth="1"/>
    <col min="5908" max="5908" width="17.453125" style="247" customWidth="1"/>
    <col min="5909" max="5911" width="16.90625" style="247" customWidth="1"/>
    <col min="5912" max="5912" width="18.90625" style="247" customWidth="1"/>
    <col min="5913" max="5913" width="16.90625" style="247" customWidth="1"/>
    <col min="5914" max="5914" width="12.08984375" style="247" customWidth="1"/>
    <col min="5915" max="5917" width="18.90625" style="247" customWidth="1"/>
    <col min="5918" max="5918" width="15.90625" style="247" customWidth="1"/>
    <col min="5919" max="5919" width="18.453125" style="247" customWidth="1"/>
    <col min="5920" max="5920" width="34" style="247" customWidth="1"/>
    <col min="5921" max="5921" width="13.08984375" style="247" customWidth="1"/>
    <col min="5922" max="5922" width="3.54296875" style="247" customWidth="1"/>
    <col min="5923" max="6123" width="9.08984375" style="247" customWidth="1"/>
    <col min="6124" max="6124" width="3" style="247" customWidth="1"/>
    <col min="6125" max="6125" width="6.90625" style="247" customWidth="1"/>
    <col min="6126" max="6126" width="34.90625" style="247" customWidth="1"/>
    <col min="6127" max="6140" width="17.90625" style="247" customWidth="1"/>
    <col min="6141" max="6141" width="18.90625" style="247" customWidth="1"/>
    <col min="6142" max="6142" width="2.08984375" style="247" customWidth="1"/>
    <col min="6143" max="6146" width="17.90625" style="247"/>
    <col min="6147" max="6147" width="3" style="247" customWidth="1"/>
    <col min="6148" max="6148" width="5.90625" style="247" customWidth="1"/>
    <col min="6149" max="6149" width="33.08984375" style="247" customWidth="1"/>
    <col min="6150" max="6150" width="44.08984375" style="247" customWidth="1"/>
    <col min="6151" max="6151" width="14.453125" style="247" customWidth="1"/>
    <col min="6152" max="6154" width="15.90625" style="247" customWidth="1"/>
    <col min="6155" max="6155" width="18.90625" style="247" customWidth="1"/>
    <col min="6156" max="6157" width="15.90625" style="247" customWidth="1"/>
    <col min="6158" max="6158" width="21.90625" style="247" customWidth="1"/>
    <col min="6159" max="6159" width="16.453125" style="247" bestFit="1" customWidth="1"/>
    <col min="6160" max="6162" width="16.90625" style="247" customWidth="1"/>
    <col min="6163" max="6163" width="15.90625" style="247" customWidth="1"/>
    <col min="6164" max="6164" width="17.453125" style="247" customWidth="1"/>
    <col min="6165" max="6167" width="16.90625" style="247" customWidth="1"/>
    <col min="6168" max="6168" width="18.90625" style="247" customWidth="1"/>
    <col min="6169" max="6169" width="16.90625" style="247" customWidth="1"/>
    <col min="6170" max="6170" width="12.08984375" style="247" customWidth="1"/>
    <col min="6171" max="6173" width="18.90625" style="247" customWidth="1"/>
    <col min="6174" max="6174" width="15.90625" style="247" customWidth="1"/>
    <col min="6175" max="6175" width="18.453125" style="247" customWidth="1"/>
    <col min="6176" max="6176" width="34" style="247" customWidth="1"/>
    <col min="6177" max="6177" width="13.08984375" style="247" customWidth="1"/>
    <col min="6178" max="6178" width="3.54296875" style="247" customWidth="1"/>
    <col min="6179" max="6379" width="9.08984375" style="247" customWidth="1"/>
    <col min="6380" max="6380" width="3" style="247" customWidth="1"/>
    <col min="6381" max="6381" width="6.90625" style="247" customWidth="1"/>
    <col min="6382" max="6382" width="34.90625" style="247" customWidth="1"/>
    <col min="6383" max="6396" width="17.90625" style="247" customWidth="1"/>
    <col min="6397" max="6397" width="18.90625" style="247" customWidth="1"/>
    <col min="6398" max="6398" width="2.08984375" style="247" customWidth="1"/>
    <col min="6399" max="6402" width="17.90625" style="247"/>
    <col min="6403" max="6403" width="3" style="247" customWidth="1"/>
    <col min="6404" max="6404" width="5.90625" style="247" customWidth="1"/>
    <col min="6405" max="6405" width="33.08984375" style="247" customWidth="1"/>
    <col min="6406" max="6406" width="44.08984375" style="247" customWidth="1"/>
    <col min="6407" max="6407" width="14.453125" style="247" customWidth="1"/>
    <col min="6408" max="6410" width="15.90625" style="247" customWidth="1"/>
    <col min="6411" max="6411" width="18.90625" style="247" customWidth="1"/>
    <col min="6412" max="6413" width="15.90625" style="247" customWidth="1"/>
    <col min="6414" max="6414" width="21.90625" style="247" customWidth="1"/>
    <col min="6415" max="6415" width="16.453125" style="247" bestFit="1" customWidth="1"/>
    <col min="6416" max="6418" width="16.90625" style="247" customWidth="1"/>
    <col min="6419" max="6419" width="15.90625" style="247" customWidth="1"/>
    <col min="6420" max="6420" width="17.453125" style="247" customWidth="1"/>
    <col min="6421" max="6423" width="16.90625" style="247" customWidth="1"/>
    <col min="6424" max="6424" width="18.90625" style="247" customWidth="1"/>
    <col min="6425" max="6425" width="16.90625" style="247" customWidth="1"/>
    <col min="6426" max="6426" width="12.08984375" style="247" customWidth="1"/>
    <col min="6427" max="6429" width="18.90625" style="247" customWidth="1"/>
    <col min="6430" max="6430" width="15.90625" style="247" customWidth="1"/>
    <col min="6431" max="6431" width="18.453125" style="247" customWidth="1"/>
    <col min="6432" max="6432" width="34" style="247" customWidth="1"/>
    <col min="6433" max="6433" width="13.08984375" style="247" customWidth="1"/>
    <col min="6434" max="6434" width="3.54296875" style="247" customWidth="1"/>
    <col min="6435" max="6635" width="9.08984375" style="247" customWidth="1"/>
    <col min="6636" max="6636" width="3" style="247" customWidth="1"/>
    <col min="6637" max="6637" width="6.90625" style="247" customWidth="1"/>
    <col min="6638" max="6638" width="34.90625" style="247" customWidth="1"/>
    <col min="6639" max="6652" width="17.90625" style="247" customWidth="1"/>
    <col min="6653" max="6653" width="18.90625" style="247" customWidth="1"/>
    <col min="6654" max="6654" width="2.08984375" style="247" customWidth="1"/>
    <col min="6655" max="6658" width="17.90625" style="247"/>
    <col min="6659" max="6659" width="3" style="247" customWidth="1"/>
    <col min="6660" max="6660" width="5.90625" style="247" customWidth="1"/>
    <col min="6661" max="6661" width="33.08984375" style="247" customWidth="1"/>
    <col min="6662" max="6662" width="44.08984375" style="247" customWidth="1"/>
    <col min="6663" max="6663" width="14.453125" style="247" customWidth="1"/>
    <col min="6664" max="6666" width="15.90625" style="247" customWidth="1"/>
    <col min="6667" max="6667" width="18.90625" style="247" customWidth="1"/>
    <col min="6668" max="6669" width="15.90625" style="247" customWidth="1"/>
    <col min="6670" max="6670" width="21.90625" style="247" customWidth="1"/>
    <col min="6671" max="6671" width="16.453125" style="247" bestFit="1" customWidth="1"/>
    <col min="6672" max="6674" width="16.90625" style="247" customWidth="1"/>
    <col min="6675" max="6675" width="15.90625" style="247" customWidth="1"/>
    <col min="6676" max="6676" width="17.453125" style="247" customWidth="1"/>
    <col min="6677" max="6679" width="16.90625" style="247" customWidth="1"/>
    <col min="6680" max="6680" width="18.90625" style="247" customWidth="1"/>
    <col min="6681" max="6681" width="16.90625" style="247" customWidth="1"/>
    <col min="6682" max="6682" width="12.08984375" style="247" customWidth="1"/>
    <col min="6683" max="6685" width="18.90625" style="247" customWidth="1"/>
    <col min="6686" max="6686" width="15.90625" style="247" customWidth="1"/>
    <col min="6687" max="6687" width="18.453125" style="247" customWidth="1"/>
    <col min="6688" max="6688" width="34" style="247" customWidth="1"/>
    <col min="6689" max="6689" width="13.08984375" style="247" customWidth="1"/>
    <col min="6690" max="6690" width="3.54296875" style="247" customWidth="1"/>
    <col min="6691" max="6891" width="9.08984375" style="247" customWidth="1"/>
    <col min="6892" max="6892" width="3" style="247" customWidth="1"/>
    <col min="6893" max="6893" width="6.90625" style="247" customWidth="1"/>
    <col min="6894" max="6894" width="34.90625" style="247" customWidth="1"/>
    <col min="6895" max="6908" width="17.90625" style="247" customWidth="1"/>
    <col min="6909" max="6909" width="18.90625" style="247" customWidth="1"/>
    <col min="6910" max="6910" width="2.08984375" style="247" customWidth="1"/>
    <col min="6911" max="6914" width="17.90625" style="247"/>
    <col min="6915" max="6915" width="3" style="247" customWidth="1"/>
    <col min="6916" max="6916" width="5.90625" style="247" customWidth="1"/>
    <col min="6917" max="6917" width="33.08984375" style="247" customWidth="1"/>
    <col min="6918" max="6918" width="44.08984375" style="247" customWidth="1"/>
    <col min="6919" max="6919" width="14.453125" style="247" customWidth="1"/>
    <col min="6920" max="6922" width="15.90625" style="247" customWidth="1"/>
    <col min="6923" max="6923" width="18.90625" style="247" customWidth="1"/>
    <col min="6924" max="6925" width="15.90625" style="247" customWidth="1"/>
    <col min="6926" max="6926" width="21.90625" style="247" customWidth="1"/>
    <col min="6927" max="6927" width="16.453125" style="247" bestFit="1" customWidth="1"/>
    <col min="6928" max="6930" width="16.90625" style="247" customWidth="1"/>
    <col min="6931" max="6931" width="15.90625" style="247" customWidth="1"/>
    <col min="6932" max="6932" width="17.453125" style="247" customWidth="1"/>
    <col min="6933" max="6935" width="16.90625" style="247" customWidth="1"/>
    <col min="6936" max="6936" width="18.90625" style="247" customWidth="1"/>
    <col min="6937" max="6937" width="16.90625" style="247" customWidth="1"/>
    <col min="6938" max="6938" width="12.08984375" style="247" customWidth="1"/>
    <col min="6939" max="6941" width="18.90625" style="247" customWidth="1"/>
    <col min="6942" max="6942" width="15.90625" style="247" customWidth="1"/>
    <col min="6943" max="6943" width="18.453125" style="247" customWidth="1"/>
    <col min="6944" max="6944" width="34" style="247" customWidth="1"/>
    <col min="6945" max="6945" width="13.08984375" style="247" customWidth="1"/>
    <col min="6946" max="6946" width="3.54296875" style="247" customWidth="1"/>
    <col min="6947" max="7147" width="9.08984375" style="247" customWidth="1"/>
    <col min="7148" max="7148" width="3" style="247" customWidth="1"/>
    <col min="7149" max="7149" width="6.90625" style="247" customWidth="1"/>
    <col min="7150" max="7150" width="34.90625" style="247" customWidth="1"/>
    <col min="7151" max="7164" width="17.90625" style="247" customWidth="1"/>
    <col min="7165" max="7165" width="18.90625" style="247" customWidth="1"/>
    <col min="7166" max="7166" width="2.08984375" style="247" customWidth="1"/>
    <col min="7167" max="7170" width="17.90625" style="247"/>
    <col min="7171" max="7171" width="3" style="247" customWidth="1"/>
    <col min="7172" max="7172" width="5.90625" style="247" customWidth="1"/>
    <col min="7173" max="7173" width="33.08984375" style="247" customWidth="1"/>
    <col min="7174" max="7174" width="44.08984375" style="247" customWidth="1"/>
    <col min="7175" max="7175" width="14.453125" style="247" customWidth="1"/>
    <col min="7176" max="7178" width="15.90625" style="247" customWidth="1"/>
    <col min="7179" max="7179" width="18.90625" style="247" customWidth="1"/>
    <col min="7180" max="7181" width="15.90625" style="247" customWidth="1"/>
    <col min="7182" max="7182" width="21.90625" style="247" customWidth="1"/>
    <col min="7183" max="7183" width="16.453125" style="247" bestFit="1" customWidth="1"/>
    <col min="7184" max="7186" width="16.90625" style="247" customWidth="1"/>
    <col min="7187" max="7187" width="15.90625" style="247" customWidth="1"/>
    <col min="7188" max="7188" width="17.453125" style="247" customWidth="1"/>
    <col min="7189" max="7191" width="16.90625" style="247" customWidth="1"/>
    <col min="7192" max="7192" width="18.90625" style="247" customWidth="1"/>
    <col min="7193" max="7193" width="16.90625" style="247" customWidth="1"/>
    <col min="7194" max="7194" width="12.08984375" style="247" customWidth="1"/>
    <col min="7195" max="7197" width="18.90625" style="247" customWidth="1"/>
    <col min="7198" max="7198" width="15.90625" style="247" customWidth="1"/>
    <col min="7199" max="7199" width="18.453125" style="247" customWidth="1"/>
    <col min="7200" max="7200" width="34" style="247" customWidth="1"/>
    <col min="7201" max="7201" width="13.08984375" style="247" customWidth="1"/>
    <col min="7202" max="7202" width="3.54296875" style="247" customWidth="1"/>
    <col min="7203" max="7403" width="9.08984375" style="247" customWidth="1"/>
    <col min="7404" max="7404" width="3" style="247" customWidth="1"/>
    <col min="7405" max="7405" width="6.90625" style="247" customWidth="1"/>
    <col min="7406" max="7406" width="34.90625" style="247" customWidth="1"/>
    <col min="7407" max="7420" width="17.90625" style="247" customWidth="1"/>
    <col min="7421" max="7421" width="18.90625" style="247" customWidth="1"/>
    <col min="7422" max="7422" width="2.08984375" style="247" customWidth="1"/>
    <col min="7423" max="7426" width="17.90625" style="247"/>
    <col min="7427" max="7427" width="3" style="247" customWidth="1"/>
    <col min="7428" max="7428" width="5.90625" style="247" customWidth="1"/>
    <col min="7429" max="7429" width="33.08984375" style="247" customWidth="1"/>
    <col min="7430" max="7430" width="44.08984375" style="247" customWidth="1"/>
    <col min="7431" max="7431" width="14.453125" style="247" customWidth="1"/>
    <col min="7432" max="7434" width="15.90625" style="247" customWidth="1"/>
    <col min="7435" max="7435" width="18.90625" style="247" customWidth="1"/>
    <col min="7436" max="7437" width="15.90625" style="247" customWidth="1"/>
    <col min="7438" max="7438" width="21.90625" style="247" customWidth="1"/>
    <col min="7439" max="7439" width="16.453125" style="247" bestFit="1" customWidth="1"/>
    <col min="7440" max="7442" width="16.90625" style="247" customWidth="1"/>
    <col min="7443" max="7443" width="15.90625" style="247" customWidth="1"/>
    <col min="7444" max="7444" width="17.453125" style="247" customWidth="1"/>
    <col min="7445" max="7447" width="16.90625" style="247" customWidth="1"/>
    <col min="7448" max="7448" width="18.90625" style="247" customWidth="1"/>
    <col min="7449" max="7449" width="16.90625" style="247" customWidth="1"/>
    <col min="7450" max="7450" width="12.08984375" style="247" customWidth="1"/>
    <col min="7451" max="7453" width="18.90625" style="247" customWidth="1"/>
    <col min="7454" max="7454" width="15.90625" style="247" customWidth="1"/>
    <col min="7455" max="7455" width="18.453125" style="247" customWidth="1"/>
    <col min="7456" max="7456" width="34" style="247" customWidth="1"/>
    <col min="7457" max="7457" width="13.08984375" style="247" customWidth="1"/>
    <col min="7458" max="7458" width="3.54296875" style="247" customWidth="1"/>
    <col min="7459" max="7659" width="9.08984375" style="247" customWidth="1"/>
    <col min="7660" max="7660" width="3" style="247" customWidth="1"/>
    <col min="7661" max="7661" width="6.90625" style="247" customWidth="1"/>
    <col min="7662" max="7662" width="34.90625" style="247" customWidth="1"/>
    <col min="7663" max="7676" width="17.90625" style="247" customWidth="1"/>
    <col min="7677" max="7677" width="18.90625" style="247" customWidth="1"/>
    <col min="7678" max="7678" width="2.08984375" style="247" customWidth="1"/>
    <col min="7679" max="7682" width="17.90625" style="247"/>
    <col min="7683" max="7683" width="3" style="247" customWidth="1"/>
    <col min="7684" max="7684" width="5.90625" style="247" customWidth="1"/>
    <col min="7685" max="7685" width="33.08984375" style="247" customWidth="1"/>
    <col min="7686" max="7686" width="44.08984375" style="247" customWidth="1"/>
    <col min="7687" max="7687" width="14.453125" style="247" customWidth="1"/>
    <col min="7688" max="7690" width="15.90625" style="247" customWidth="1"/>
    <col min="7691" max="7691" width="18.90625" style="247" customWidth="1"/>
    <col min="7692" max="7693" width="15.90625" style="247" customWidth="1"/>
    <col min="7694" max="7694" width="21.90625" style="247" customWidth="1"/>
    <col min="7695" max="7695" width="16.453125" style="247" bestFit="1" customWidth="1"/>
    <col min="7696" max="7698" width="16.90625" style="247" customWidth="1"/>
    <col min="7699" max="7699" width="15.90625" style="247" customWidth="1"/>
    <col min="7700" max="7700" width="17.453125" style="247" customWidth="1"/>
    <col min="7701" max="7703" width="16.90625" style="247" customWidth="1"/>
    <col min="7704" max="7704" width="18.90625" style="247" customWidth="1"/>
    <col min="7705" max="7705" width="16.90625" style="247" customWidth="1"/>
    <col min="7706" max="7706" width="12.08984375" style="247" customWidth="1"/>
    <col min="7707" max="7709" width="18.90625" style="247" customWidth="1"/>
    <col min="7710" max="7710" width="15.90625" style="247" customWidth="1"/>
    <col min="7711" max="7711" width="18.453125" style="247" customWidth="1"/>
    <col min="7712" max="7712" width="34" style="247" customWidth="1"/>
    <col min="7713" max="7713" width="13.08984375" style="247" customWidth="1"/>
    <col min="7714" max="7714" width="3.54296875" style="247" customWidth="1"/>
    <col min="7715" max="7915" width="9.08984375" style="247" customWidth="1"/>
    <col min="7916" max="7916" width="3" style="247" customWidth="1"/>
    <col min="7917" max="7917" width="6.90625" style="247" customWidth="1"/>
    <col min="7918" max="7918" width="34.90625" style="247" customWidth="1"/>
    <col min="7919" max="7932" width="17.90625" style="247" customWidth="1"/>
    <col min="7933" max="7933" width="18.90625" style="247" customWidth="1"/>
    <col min="7934" max="7934" width="2.08984375" style="247" customWidth="1"/>
    <col min="7935" max="7938" width="17.90625" style="247"/>
    <col min="7939" max="7939" width="3" style="247" customWidth="1"/>
    <col min="7940" max="7940" width="5.90625" style="247" customWidth="1"/>
    <col min="7941" max="7941" width="33.08984375" style="247" customWidth="1"/>
    <col min="7942" max="7942" width="44.08984375" style="247" customWidth="1"/>
    <col min="7943" max="7943" width="14.453125" style="247" customWidth="1"/>
    <col min="7944" max="7946" width="15.90625" style="247" customWidth="1"/>
    <col min="7947" max="7947" width="18.90625" style="247" customWidth="1"/>
    <col min="7948" max="7949" width="15.90625" style="247" customWidth="1"/>
    <col min="7950" max="7950" width="21.90625" style="247" customWidth="1"/>
    <col min="7951" max="7951" width="16.453125" style="247" bestFit="1" customWidth="1"/>
    <col min="7952" max="7954" width="16.90625" style="247" customWidth="1"/>
    <col min="7955" max="7955" width="15.90625" style="247" customWidth="1"/>
    <col min="7956" max="7956" width="17.453125" style="247" customWidth="1"/>
    <col min="7957" max="7959" width="16.90625" style="247" customWidth="1"/>
    <col min="7960" max="7960" width="18.90625" style="247" customWidth="1"/>
    <col min="7961" max="7961" width="16.90625" style="247" customWidth="1"/>
    <col min="7962" max="7962" width="12.08984375" style="247" customWidth="1"/>
    <col min="7963" max="7965" width="18.90625" style="247" customWidth="1"/>
    <col min="7966" max="7966" width="15.90625" style="247" customWidth="1"/>
    <col min="7967" max="7967" width="18.453125" style="247" customWidth="1"/>
    <col min="7968" max="7968" width="34" style="247" customWidth="1"/>
    <col min="7969" max="7969" width="13.08984375" style="247" customWidth="1"/>
    <col min="7970" max="7970" width="3.54296875" style="247" customWidth="1"/>
    <col min="7971" max="8171" width="9.08984375" style="247" customWidth="1"/>
    <col min="8172" max="8172" width="3" style="247" customWidth="1"/>
    <col min="8173" max="8173" width="6.90625" style="247" customWidth="1"/>
    <col min="8174" max="8174" width="34.90625" style="247" customWidth="1"/>
    <col min="8175" max="8188" width="17.90625" style="247" customWidth="1"/>
    <col min="8189" max="8189" width="18.90625" style="247" customWidth="1"/>
    <col min="8190" max="8190" width="2.08984375" style="247" customWidth="1"/>
    <col min="8191" max="8194" width="17.90625" style="247"/>
    <col min="8195" max="8195" width="3" style="247" customWidth="1"/>
    <col min="8196" max="8196" width="5.90625" style="247" customWidth="1"/>
    <col min="8197" max="8197" width="33.08984375" style="247" customWidth="1"/>
    <col min="8198" max="8198" width="44.08984375" style="247" customWidth="1"/>
    <col min="8199" max="8199" width="14.453125" style="247" customWidth="1"/>
    <col min="8200" max="8202" width="15.90625" style="247" customWidth="1"/>
    <col min="8203" max="8203" width="18.90625" style="247" customWidth="1"/>
    <col min="8204" max="8205" width="15.90625" style="247" customWidth="1"/>
    <col min="8206" max="8206" width="21.90625" style="247" customWidth="1"/>
    <col min="8207" max="8207" width="16.453125" style="247" bestFit="1" customWidth="1"/>
    <col min="8208" max="8210" width="16.90625" style="247" customWidth="1"/>
    <col min="8211" max="8211" width="15.90625" style="247" customWidth="1"/>
    <col min="8212" max="8212" width="17.453125" style="247" customWidth="1"/>
    <col min="8213" max="8215" width="16.90625" style="247" customWidth="1"/>
    <col min="8216" max="8216" width="18.90625" style="247" customWidth="1"/>
    <col min="8217" max="8217" width="16.90625" style="247" customWidth="1"/>
    <col min="8218" max="8218" width="12.08984375" style="247" customWidth="1"/>
    <col min="8219" max="8221" width="18.90625" style="247" customWidth="1"/>
    <col min="8222" max="8222" width="15.90625" style="247" customWidth="1"/>
    <col min="8223" max="8223" width="18.453125" style="247" customWidth="1"/>
    <col min="8224" max="8224" width="34" style="247" customWidth="1"/>
    <col min="8225" max="8225" width="13.08984375" style="247" customWidth="1"/>
    <col min="8226" max="8226" width="3.54296875" style="247" customWidth="1"/>
    <col min="8227" max="8427" width="9.08984375" style="247" customWidth="1"/>
    <col min="8428" max="8428" width="3" style="247" customWidth="1"/>
    <col min="8429" max="8429" width="6.90625" style="247" customWidth="1"/>
    <col min="8430" max="8430" width="34.90625" style="247" customWidth="1"/>
    <col min="8431" max="8444" width="17.90625" style="247" customWidth="1"/>
    <col min="8445" max="8445" width="18.90625" style="247" customWidth="1"/>
    <col min="8446" max="8446" width="2.08984375" style="247" customWidth="1"/>
    <col min="8447" max="8450" width="17.90625" style="247"/>
    <col min="8451" max="8451" width="3" style="247" customWidth="1"/>
    <col min="8452" max="8452" width="5.90625" style="247" customWidth="1"/>
    <col min="8453" max="8453" width="33.08984375" style="247" customWidth="1"/>
    <col min="8454" max="8454" width="44.08984375" style="247" customWidth="1"/>
    <col min="8455" max="8455" width="14.453125" style="247" customWidth="1"/>
    <col min="8456" max="8458" width="15.90625" style="247" customWidth="1"/>
    <col min="8459" max="8459" width="18.90625" style="247" customWidth="1"/>
    <col min="8460" max="8461" width="15.90625" style="247" customWidth="1"/>
    <col min="8462" max="8462" width="21.90625" style="247" customWidth="1"/>
    <col min="8463" max="8463" width="16.453125" style="247" bestFit="1" customWidth="1"/>
    <col min="8464" max="8466" width="16.90625" style="247" customWidth="1"/>
    <col min="8467" max="8467" width="15.90625" style="247" customWidth="1"/>
    <col min="8468" max="8468" width="17.453125" style="247" customWidth="1"/>
    <col min="8469" max="8471" width="16.90625" style="247" customWidth="1"/>
    <col min="8472" max="8472" width="18.90625" style="247" customWidth="1"/>
    <col min="8473" max="8473" width="16.90625" style="247" customWidth="1"/>
    <col min="8474" max="8474" width="12.08984375" style="247" customWidth="1"/>
    <col min="8475" max="8477" width="18.90625" style="247" customWidth="1"/>
    <col min="8478" max="8478" width="15.90625" style="247" customWidth="1"/>
    <col min="8479" max="8479" width="18.453125" style="247" customWidth="1"/>
    <col min="8480" max="8480" width="34" style="247" customWidth="1"/>
    <col min="8481" max="8481" width="13.08984375" style="247" customWidth="1"/>
    <col min="8482" max="8482" width="3.54296875" style="247" customWidth="1"/>
    <col min="8483" max="8683" width="9.08984375" style="247" customWidth="1"/>
    <col min="8684" max="8684" width="3" style="247" customWidth="1"/>
    <col min="8685" max="8685" width="6.90625" style="247" customWidth="1"/>
    <col min="8686" max="8686" width="34.90625" style="247" customWidth="1"/>
    <col min="8687" max="8700" width="17.90625" style="247" customWidth="1"/>
    <col min="8701" max="8701" width="18.90625" style="247" customWidth="1"/>
    <col min="8702" max="8702" width="2.08984375" style="247" customWidth="1"/>
    <col min="8703" max="8706" width="17.90625" style="247"/>
    <col min="8707" max="8707" width="3" style="247" customWidth="1"/>
    <col min="8708" max="8708" width="5.90625" style="247" customWidth="1"/>
    <col min="8709" max="8709" width="33.08984375" style="247" customWidth="1"/>
    <col min="8710" max="8710" width="44.08984375" style="247" customWidth="1"/>
    <col min="8711" max="8711" width="14.453125" style="247" customWidth="1"/>
    <col min="8712" max="8714" width="15.90625" style="247" customWidth="1"/>
    <col min="8715" max="8715" width="18.90625" style="247" customWidth="1"/>
    <col min="8716" max="8717" width="15.90625" style="247" customWidth="1"/>
    <col min="8718" max="8718" width="21.90625" style="247" customWidth="1"/>
    <col min="8719" max="8719" width="16.453125" style="247" bestFit="1" customWidth="1"/>
    <col min="8720" max="8722" width="16.90625" style="247" customWidth="1"/>
    <col min="8723" max="8723" width="15.90625" style="247" customWidth="1"/>
    <col min="8724" max="8724" width="17.453125" style="247" customWidth="1"/>
    <col min="8725" max="8727" width="16.90625" style="247" customWidth="1"/>
    <col min="8728" max="8728" width="18.90625" style="247" customWidth="1"/>
    <col min="8729" max="8729" width="16.90625" style="247" customWidth="1"/>
    <col min="8730" max="8730" width="12.08984375" style="247" customWidth="1"/>
    <col min="8731" max="8733" width="18.90625" style="247" customWidth="1"/>
    <col min="8734" max="8734" width="15.90625" style="247" customWidth="1"/>
    <col min="8735" max="8735" width="18.453125" style="247" customWidth="1"/>
    <col min="8736" max="8736" width="34" style="247" customWidth="1"/>
    <col min="8737" max="8737" width="13.08984375" style="247" customWidth="1"/>
    <col min="8738" max="8738" width="3.54296875" style="247" customWidth="1"/>
    <col min="8739" max="8939" width="9.08984375" style="247" customWidth="1"/>
    <col min="8940" max="8940" width="3" style="247" customWidth="1"/>
    <col min="8941" max="8941" width="6.90625" style="247" customWidth="1"/>
    <col min="8942" max="8942" width="34.90625" style="247" customWidth="1"/>
    <col min="8943" max="8956" width="17.90625" style="247" customWidth="1"/>
    <col min="8957" max="8957" width="18.90625" style="247" customWidth="1"/>
    <col min="8958" max="8958" width="2.08984375" style="247" customWidth="1"/>
    <col min="8959" max="8962" width="17.90625" style="247"/>
    <col min="8963" max="8963" width="3" style="247" customWidth="1"/>
    <col min="8964" max="8964" width="5.90625" style="247" customWidth="1"/>
    <col min="8965" max="8965" width="33.08984375" style="247" customWidth="1"/>
    <col min="8966" max="8966" width="44.08984375" style="247" customWidth="1"/>
    <col min="8967" max="8967" width="14.453125" style="247" customWidth="1"/>
    <col min="8968" max="8970" width="15.90625" style="247" customWidth="1"/>
    <col min="8971" max="8971" width="18.90625" style="247" customWidth="1"/>
    <col min="8972" max="8973" width="15.90625" style="247" customWidth="1"/>
    <col min="8974" max="8974" width="21.90625" style="247" customWidth="1"/>
    <col min="8975" max="8975" width="16.453125" style="247" bestFit="1" customWidth="1"/>
    <col min="8976" max="8978" width="16.90625" style="247" customWidth="1"/>
    <col min="8979" max="8979" width="15.90625" style="247" customWidth="1"/>
    <col min="8980" max="8980" width="17.453125" style="247" customWidth="1"/>
    <col min="8981" max="8983" width="16.90625" style="247" customWidth="1"/>
    <col min="8984" max="8984" width="18.90625" style="247" customWidth="1"/>
    <col min="8985" max="8985" width="16.90625" style="247" customWidth="1"/>
    <col min="8986" max="8986" width="12.08984375" style="247" customWidth="1"/>
    <col min="8987" max="8989" width="18.90625" style="247" customWidth="1"/>
    <col min="8990" max="8990" width="15.90625" style="247" customWidth="1"/>
    <col min="8991" max="8991" width="18.453125" style="247" customWidth="1"/>
    <col min="8992" max="8992" width="34" style="247" customWidth="1"/>
    <col min="8993" max="8993" width="13.08984375" style="247" customWidth="1"/>
    <col min="8994" max="8994" width="3.54296875" style="247" customWidth="1"/>
    <col min="8995" max="9195" width="9.08984375" style="247" customWidth="1"/>
    <col min="9196" max="9196" width="3" style="247" customWidth="1"/>
    <col min="9197" max="9197" width="6.90625" style="247" customWidth="1"/>
    <col min="9198" max="9198" width="34.90625" style="247" customWidth="1"/>
    <col min="9199" max="9212" width="17.90625" style="247" customWidth="1"/>
    <col min="9213" max="9213" width="18.90625" style="247" customWidth="1"/>
    <col min="9214" max="9214" width="2.08984375" style="247" customWidth="1"/>
    <col min="9215" max="9218" width="17.90625" style="247"/>
    <col min="9219" max="9219" width="3" style="247" customWidth="1"/>
    <col min="9220" max="9220" width="5.90625" style="247" customWidth="1"/>
    <col min="9221" max="9221" width="33.08984375" style="247" customWidth="1"/>
    <col min="9222" max="9222" width="44.08984375" style="247" customWidth="1"/>
    <col min="9223" max="9223" width="14.453125" style="247" customWidth="1"/>
    <col min="9224" max="9226" width="15.90625" style="247" customWidth="1"/>
    <col min="9227" max="9227" width="18.90625" style="247" customWidth="1"/>
    <col min="9228" max="9229" width="15.90625" style="247" customWidth="1"/>
    <col min="9230" max="9230" width="21.90625" style="247" customWidth="1"/>
    <col min="9231" max="9231" width="16.453125" style="247" bestFit="1" customWidth="1"/>
    <col min="9232" max="9234" width="16.90625" style="247" customWidth="1"/>
    <col min="9235" max="9235" width="15.90625" style="247" customWidth="1"/>
    <col min="9236" max="9236" width="17.453125" style="247" customWidth="1"/>
    <col min="9237" max="9239" width="16.90625" style="247" customWidth="1"/>
    <col min="9240" max="9240" width="18.90625" style="247" customWidth="1"/>
    <col min="9241" max="9241" width="16.90625" style="247" customWidth="1"/>
    <col min="9242" max="9242" width="12.08984375" style="247" customWidth="1"/>
    <col min="9243" max="9245" width="18.90625" style="247" customWidth="1"/>
    <col min="9246" max="9246" width="15.90625" style="247" customWidth="1"/>
    <col min="9247" max="9247" width="18.453125" style="247" customWidth="1"/>
    <col min="9248" max="9248" width="34" style="247" customWidth="1"/>
    <col min="9249" max="9249" width="13.08984375" style="247" customWidth="1"/>
    <col min="9250" max="9250" width="3.54296875" style="247" customWidth="1"/>
    <col min="9251" max="9451" width="9.08984375" style="247" customWidth="1"/>
    <col min="9452" max="9452" width="3" style="247" customWidth="1"/>
    <col min="9453" max="9453" width="6.90625" style="247" customWidth="1"/>
    <col min="9454" max="9454" width="34.90625" style="247" customWidth="1"/>
    <col min="9455" max="9468" width="17.90625" style="247" customWidth="1"/>
    <col min="9469" max="9469" width="18.90625" style="247" customWidth="1"/>
    <col min="9470" max="9470" width="2.08984375" style="247" customWidth="1"/>
    <col min="9471" max="9474" width="17.90625" style="247"/>
    <col min="9475" max="9475" width="3" style="247" customWidth="1"/>
    <col min="9476" max="9476" width="5.90625" style="247" customWidth="1"/>
    <col min="9477" max="9477" width="33.08984375" style="247" customWidth="1"/>
    <col min="9478" max="9478" width="44.08984375" style="247" customWidth="1"/>
    <col min="9479" max="9479" width="14.453125" style="247" customWidth="1"/>
    <col min="9480" max="9482" width="15.90625" style="247" customWidth="1"/>
    <col min="9483" max="9483" width="18.90625" style="247" customWidth="1"/>
    <col min="9484" max="9485" width="15.90625" style="247" customWidth="1"/>
    <col min="9486" max="9486" width="21.90625" style="247" customWidth="1"/>
    <col min="9487" max="9487" width="16.453125" style="247" bestFit="1" customWidth="1"/>
    <col min="9488" max="9490" width="16.90625" style="247" customWidth="1"/>
    <col min="9491" max="9491" width="15.90625" style="247" customWidth="1"/>
    <col min="9492" max="9492" width="17.453125" style="247" customWidth="1"/>
    <col min="9493" max="9495" width="16.90625" style="247" customWidth="1"/>
    <col min="9496" max="9496" width="18.90625" style="247" customWidth="1"/>
    <col min="9497" max="9497" width="16.90625" style="247" customWidth="1"/>
    <col min="9498" max="9498" width="12.08984375" style="247" customWidth="1"/>
    <col min="9499" max="9501" width="18.90625" style="247" customWidth="1"/>
    <col min="9502" max="9502" width="15.90625" style="247" customWidth="1"/>
    <col min="9503" max="9503" width="18.453125" style="247" customWidth="1"/>
    <col min="9504" max="9504" width="34" style="247" customWidth="1"/>
    <col min="9505" max="9505" width="13.08984375" style="247" customWidth="1"/>
    <col min="9506" max="9506" width="3.54296875" style="247" customWidth="1"/>
    <col min="9507" max="9707" width="9.08984375" style="247" customWidth="1"/>
    <col min="9708" max="9708" width="3" style="247" customWidth="1"/>
    <col min="9709" max="9709" width="6.90625" style="247" customWidth="1"/>
    <col min="9710" max="9710" width="34.90625" style="247" customWidth="1"/>
    <col min="9711" max="9724" width="17.90625" style="247" customWidth="1"/>
    <col min="9725" max="9725" width="18.90625" style="247" customWidth="1"/>
    <col min="9726" max="9726" width="2.08984375" style="247" customWidth="1"/>
    <col min="9727" max="9730" width="17.90625" style="247"/>
    <col min="9731" max="9731" width="3" style="247" customWidth="1"/>
    <col min="9732" max="9732" width="5.90625" style="247" customWidth="1"/>
    <col min="9733" max="9733" width="33.08984375" style="247" customWidth="1"/>
    <col min="9734" max="9734" width="44.08984375" style="247" customWidth="1"/>
    <col min="9735" max="9735" width="14.453125" style="247" customWidth="1"/>
    <col min="9736" max="9738" width="15.90625" style="247" customWidth="1"/>
    <col min="9739" max="9739" width="18.90625" style="247" customWidth="1"/>
    <col min="9740" max="9741" width="15.90625" style="247" customWidth="1"/>
    <col min="9742" max="9742" width="21.90625" style="247" customWidth="1"/>
    <col min="9743" max="9743" width="16.453125" style="247" bestFit="1" customWidth="1"/>
    <col min="9744" max="9746" width="16.90625" style="247" customWidth="1"/>
    <col min="9747" max="9747" width="15.90625" style="247" customWidth="1"/>
    <col min="9748" max="9748" width="17.453125" style="247" customWidth="1"/>
    <col min="9749" max="9751" width="16.90625" style="247" customWidth="1"/>
    <col min="9752" max="9752" width="18.90625" style="247" customWidth="1"/>
    <col min="9753" max="9753" width="16.90625" style="247" customWidth="1"/>
    <col min="9754" max="9754" width="12.08984375" style="247" customWidth="1"/>
    <col min="9755" max="9757" width="18.90625" style="247" customWidth="1"/>
    <col min="9758" max="9758" width="15.90625" style="247" customWidth="1"/>
    <col min="9759" max="9759" width="18.453125" style="247" customWidth="1"/>
    <col min="9760" max="9760" width="34" style="247" customWidth="1"/>
    <col min="9761" max="9761" width="13.08984375" style="247" customWidth="1"/>
    <col min="9762" max="9762" width="3.54296875" style="247" customWidth="1"/>
    <col min="9763" max="9963" width="9.08984375" style="247" customWidth="1"/>
    <col min="9964" max="9964" width="3" style="247" customWidth="1"/>
    <col min="9965" max="9965" width="6.90625" style="247" customWidth="1"/>
    <col min="9966" max="9966" width="34.90625" style="247" customWidth="1"/>
    <col min="9967" max="9980" width="17.90625" style="247" customWidth="1"/>
    <col min="9981" max="9981" width="18.90625" style="247" customWidth="1"/>
    <col min="9982" max="9982" width="2.08984375" style="247" customWidth="1"/>
    <col min="9983" max="9986" width="17.90625" style="247"/>
    <col min="9987" max="9987" width="3" style="247" customWidth="1"/>
    <col min="9988" max="9988" width="5.90625" style="247" customWidth="1"/>
    <col min="9989" max="9989" width="33.08984375" style="247" customWidth="1"/>
    <col min="9990" max="9990" width="44.08984375" style="247" customWidth="1"/>
    <col min="9991" max="9991" width="14.453125" style="247" customWidth="1"/>
    <col min="9992" max="9994" width="15.90625" style="247" customWidth="1"/>
    <col min="9995" max="9995" width="18.90625" style="247" customWidth="1"/>
    <col min="9996" max="9997" width="15.90625" style="247" customWidth="1"/>
    <col min="9998" max="9998" width="21.90625" style="247" customWidth="1"/>
    <col min="9999" max="9999" width="16.453125" style="247" bestFit="1" customWidth="1"/>
    <col min="10000" max="10002" width="16.90625" style="247" customWidth="1"/>
    <col min="10003" max="10003" width="15.90625" style="247" customWidth="1"/>
    <col min="10004" max="10004" width="17.453125" style="247" customWidth="1"/>
    <col min="10005" max="10007" width="16.90625" style="247" customWidth="1"/>
    <col min="10008" max="10008" width="18.90625" style="247" customWidth="1"/>
    <col min="10009" max="10009" width="16.90625" style="247" customWidth="1"/>
    <col min="10010" max="10010" width="12.08984375" style="247" customWidth="1"/>
    <col min="10011" max="10013" width="18.90625" style="247" customWidth="1"/>
    <col min="10014" max="10014" width="15.90625" style="247" customWidth="1"/>
    <col min="10015" max="10015" width="18.453125" style="247" customWidth="1"/>
    <col min="10016" max="10016" width="34" style="247" customWidth="1"/>
    <col min="10017" max="10017" width="13.08984375" style="247" customWidth="1"/>
    <col min="10018" max="10018" width="3.54296875" style="247" customWidth="1"/>
    <col min="10019" max="10219" width="9.08984375" style="247" customWidth="1"/>
    <col min="10220" max="10220" width="3" style="247" customWidth="1"/>
    <col min="10221" max="10221" width="6.90625" style="247" customWidth="1"/>
    <col min="10222" max="10222" width="34.90625" style="247" customWidth="1"/>
    <col min="10223" max="10236" width="17.90625" style="247" customWidth="1"/>
    <col min="10237" max="10237" width="18.90625" style="247" customWidth="1"/>
    <col min="10238" max="10238" width="2.08984375" style="247" customWidth="1"/>
    <col min="10239" max="10242" width="17.90625" style="247"/>
    <col min="10243" max="10243" width="3" style="247" customWidth="1"/>
    <col min="10244" max="10244" width="5.90625" style="247" customWidth="1"/>
    <col min="10245" max="10245" width="33.08984375" style="247" customWidth="1"/>
    <col min="10246" max="10246" width="44.08984375" style="247" customWidth="1"/>
    <col min="10247" max="10247" width="14.453125" style="247" customWidth="1"/>
    <col min="10248" max="10250" width="15.90625" style="247" customWidth="1"/>
    <col min="10251" max="10251" width="18.90625" style="247" customWidth="1"/>
    <col min="10252" max="10253" width="15.90625" style="247" customWidth="1"/>
    <col min="10254" max="10254" width="21.90625" style="247" customWidth="1"/>
    <col min="10255" max="10255" width="16.453125" style="247" bestFit="1" customWidth="1"/>
    <col min="10256" max="10258" width="16.90625" style="247" customWidth="1"/>
    <col min="10259" max="10259" width="15.90625" style="247" customWidth="1"/>
    <col min="10260" max="10260" width="17.453125" style="247" customWidth="1"/>
    <col min="10261" max="10263" width="16.90625" style="247" customWidth="1"/>
    <col min="10264" max="10264" width="18.90625" style="247" customWidth="1"/>
    <col min="10265" max="10265" width="16.90625" style="247" customWidth="1"/>
    <col min="10266" max="10266" width="12.08984375" style="247" customWidth="1"/>
    <col min="10267" max="10269" width="18.90625" style="247" customWidth="1"/>
    <col min="10270" max="10270" width="15.90625" style="247" customWidth="1"/>
    <col min="10271" max="10271" width="18.453125" style="247" customWidth="1"/>
    <col min="10272" max="10272" width="34" style="247" customWidth="1"/>
    <col min="10273" max="10273" width="13.08984375" style="247" customWidth="1"/>
    <col min="10274" max="10274" width="3.54296875" style="247" customWidth="1"/>
    <col min="10275" max="10475" width="9.08984375" style="247" customWidth="1"/>
    <col min="10476" max="10476" width="3" style="247" customWidth="1"/>
    <col min="10477" max="10477" width="6.90625" style="247" customWidth="1"/>
    <col min="10478" max="10478" width="34.90625" style="247" customWidth="1"/>
    <col min="10479" max="10492" width="17.90625" style="247" customWidth="1"/>
    <col min="10493" max="10493" width="18.90625" style="247" customWidth="1"/>
    <col min="10494" max="10494" width="2.08984375" style="247" customWidth="1"/>
    <col min="10495" max="10498" width="17.90625" style="247"/>
    <col min="10499" max="10499" width="3" style="247" customWidth="1"/>
    <col min="10500" max="10500" width="5.90625" style="247" customWidth="1"/>
    <col min="10501" max="10501" width="33.08984375" style="247" customWidth="1"/>
    <col min="10502" max="10502" width="44.08984375" style="247" customWidth="1"/>
    <col min="10503" max="10503" width="14.453125" style="247" customWidth="1"/>
    <col min="10504" max="10506" width="15.90625" style="247" customWidth="1"/>
    <col min="10507" max="10507" width="18.90625" style="247" customWidth="1"/>
    <col min="10508" max="10509" width="15.90625" style="247" customWidth="1"/>
    <col min="10510" max="10510" width="21.90625" style="247" customWidth="1"/>
    <col min="10511" max="10511" width="16.453125" style="247" bestFit="1" customWidth="1"/>
    <col min="10512" max="10514" width="16.90625" style="247" customWidth="1"/>
    <col min="10515" max="10515" width="15.90625" style="247" customWidth="1"/>
    <col min="10516" max="10516" width="17.453125" style="247" customWidth="1"/>
    <col min="10517" max="10519" width="16.90625" style="247" customWidth="1"/>
    <col min="10520" max="10520" width="18.90625" style="247" customWidth="1"/>
    <col min="10521" max="10521" width="16.90625" style="247" customWidth="1"/>
    <col min="10522" max="10522" width="12.08984375" style="247" customWidth="1"/>
    <col min="10523" max="10525" width="18.90625" style="247" customWidth="1"/>
    <col min="10526" max="10526" width="15.90625" style="247" customWidth="1"/>
    <col min="10527" max="10527" width="18.453125" style="247" customWidth="1"/>
    <col min="10528" max="10528" width="34" style="247" customWidth="1"/>
    <col min="10529" max="10529" width="13.08984375" style="247" customWidth="1"/>
    <col min="10530" max="10530" width="3.54296875" style="247" customWidth="1"/>
    <col min="10531" max="10731" width="9.08984375" style="247" customWidth="1"/>
    <col min="10732" max="10732" width="3" style="247" customWidth="1"/>
    <col min="10733" max="10733" width="6.90625" style="247" customWidth="1"/>
    <col min="10734" max="10734" width="34.90625" style="247" customWidth="1"/>
    <col min="10735" max="10748" width="17.90625" style="247" customWidth="1"/>
    <col min="10749" max="10749" width="18.90625" style="247" customWidth="1"/>
    <col min="10750" max="10750" width="2.08984375" style="247" customWidth="1"/>
    <col min="10751" max="10754" width="17.90625" style="247"/>
    <col min="10755" max="10755" width="3" style="247" customWidth="1"/>
    <col min="10756" max="10756" width="5.90625" style="247" customWidth="1"/>
    <col min="10757" max="10757" width="33.08984375" style="247" customWidth="1"/>
    <col min="10758" max="10758" width="44.08984375" style="247" customWidth="1"/>
    <col min="10759" max="10759" width="14.453125" style="247" customWidth="1"/>
    <col min="10760" max="10762" width="15.90625" style="247" customWidth="1"/>
    <col min="10763" max="10763" width="18.90625" style="247" customWidth="1"/>
    <col min="10764" max="10765" width="15.90625" style="247" customWidth="1"/>
    <col min="10766" max="10766" width="21.90625" style="247" customWidth="1"/>
    <col min="10767" max="10767" width="16.453125" style="247" bestFit="1" customWidth="1"/>
    <col min="10768" max="10770" width="16.90625" style="247" customWidth="1"/>
    <col min="10771" max="10771" width="15.90625" style="247" customWidth="1"/>
    <col min="10772" max="10772" width="17.453125" style="247" customWidth="1"/>
    <col min="10773" max="10775" width="16.90625" style="247" customWidth="1"/>
    <col min="10776" max="10776" width="18.90625" style="247" customWidth="1"/>
    <col min="10777" max="10777" width="16.90625" style="247" customWidth="1"/>
    <col min="10778" max="10778" width="12.08984375" style="247" customWidth="1"/>
    <col min="10779" max="10781" width="18.90625" style="247" customWidth="1"/>
    <col min="10782" max="10782" width="15.90625" style="247" customWidth="1"/>
    <col min="10783" max="10783" width="18.453125" style="247" customWidth="1"/>
    <col min="10784" max="10784" width="34" style="247" customWidth="1"/>
    <col min="10785" max="10785" width="13.08984375" style="247" customWidth="1"/>
    <col min="10786" max="10786" width="3.54296875" style="247" customWidth="1"/>
    <col min="10787" max="10987" width="9.08984375" style="247" customWidth="1"/>
    <col min="10988" max="10988" width="3" style="247" customWidth="1"/>
    <col min="10989" max="10989" width="6.90625" style="247" customWidth="1"/>
    <col min="10990" max="10990" width="34.90625" style="247" customWidth="1"/>
    <col min="10991" max="11004" width="17.90625" style="247" customWidth="1"/>
    <col min="11005" max="11005" width="18.90625" style="247" customWidth="1"/>
    <col min="11006" max="11006" width="2.08984375" style="247" customWidth="1"/>
    <col min="11007" max="11010" width="17.90625" style="247"/>
    <col min="11011" max="11011" width="3" style="247" customWidth="1"/>
    <col min="11012" max="11012" width="5.90625" style="247" customWidth="1"/>
    <col min="11013" max="11013" width="33.08984375" style="247" customWidth="1"/>
    <col min="11014" max="11014" width="44.08984375" style="247" customWidth="1"/>
    <col min="11015" max="11015" width="14.453125" style="247" customWidth="1"/>
    <col min="11016" max="11018" width="15.90625" style="247" customWidth="1"/>
    <col min="11019" max="11019" width="18.90625" style="247" customWidth="1"/>
    <col min="11020" max="11021" width="15.90625" style="247" customWidth="1"/>
    <col min="11022" max="11022" width="21.90625" style="247" customWidth="1"/>
    <col min="11023" max="11023" width="16.453125" style="247" bestFit="1" customWidth="1"/>
    <col min="11024" max="11026" width="16.90625" style="247" customWidth="1"/>
    <col min="11027" max="11027" width="15.90625" style="247" customWidth="1"/>
    <col min="11028" max="11028" width="17.453125" style="247" customWidth="1"/>
    <col min="11029" max="11031" width="16.90625" style="247" customWidth="1"/>
    <col min="11032" max="11032" width="18.90625" style="247" customWidth="1"/>
    <col min="11033" max="11033" width="16.90625" style="247" customWidth="1"/>
    <col min="11034" max="11034" width="12.08984375" style="247" customWidth="1"/>
    <col min="11035" max="11037" width="18.90625" style="247" customWidth="1"/>
    <col min="11038" max="11038" width="15.90625" style="247" customWidth="1"/>
    <col min="11039" max="11039" width="18.453125" style="247" customWidth="1"/>
    <col min="11040" max="11040" width="34" style="247" customWidth="1"/>
    <col min="11041" max="11041" width="13.08984375" style="247" customWidth="1"/>
    <col min="11042" max="11042" width="3.54296875" style="247" customWidth="1"/>
    <col min="11043" max="11243" width="9.08984375" style="247" customWidth="1"/>
    <col min="11244" max="11244" width="3" style="247" customWidth="1"/>
    <col min="11245" max="11245" width="6.90625" style="247" customWidth="1"/>
    <col min="11246" max="11246" width="34.90625" style="247" customWidth="1"/>
    <col min="11247" max="11260" width="17.90625" style="247" customWidth="1"/>
    <col min="11261" max="11261" width="18.90625" style="247" customWidth="1"/>
    <col min="11262" max="11262" width="2.08984375" style="247" customWidth="1"/>
    <col min="11263" max="11266" width="17.90625" style="247"/>
    <col min="11267" max="11267" width="3" style="247" customWidth="1"/>
    <col min="11268" max="11268" width="5.90625" style="247" customWidth="1"/>
    <col min="11269" max="11269" width="33.08984375" style="247" customWidth="1"/>
    <col min="11270" max="11270" width="44.08984375" style="247" customWidth="1"/>
    <col min="11271" max="11271" width="14.453125" style="247" customWidth="1"/>
    <col min="11272" max="11274" width="15.90625" style="247" customWidth="1"/>
    <col min="11275" max="11275" width="18.90625" style="247" customWidth="1"/>
    <col min="11276" max="11277" width="15.90625" style="247" customWidth="1"/>
    <col min="11278" max="11278" width="21.90625" style="247" customWidth="1"/>
    <col min="11279" max="11279" width="16.453125" style="247" bestFit="1" customWidth="1"/>
    <col min="11280" max="11282" width="16.90625" style="247" customWidth="1"/>
    <col min="11283" max="11283" width="15.90625" style="247" customWidth="1"/>
    <col min="11284" max="11284" width="17.453125" style="247" customWidth="1"/>
    <col min="11285" max="11287" width="16.90625" style="247" customWidth="1"/>
    <col min="11288" max="11288" width="18.90625" style="247" customWidth="1"/>
    <col min="11289" max="11289" width="16.90625" style="247" customWidth="1"/>
    <col min="11290" max="11290" width="12.08984375" style="247" customWidth="1"/>
    <col min="11291" max="11293" width="18.90625" style="247" customWidth="1"/>
    <col min="11294" max="11294" width="15.90625" style="247" customWidth="1"/>
    <col min="11295" max="11295" width="18.453125" style="247" customWidth="1"/>
    <col min="11296" max="11296" width="34" style="247" customWidth="1"/>
    <col min="11297" max="11297" width="13.08984375" style="247" customWidth="1"/>
    <col min="11298" max="11298" width="3.54296875" style="247" customWidth="1"/>
    <col min="11299" max="11499" width="9.08984375" style="247" customWidth="1"/>
    <col min="11500" max="11500" width="3" style="247" customWidth="1"/>
    <col min="11501" max="11501" width="6.90625" style="247" customWidth="1"/>
    <col min="11502" max="11502" width="34.90625" style="247" customWidth="1"/>
    <col min="11503" max="11516" width="17.90625" style="247" customWidth="1"/>
    <col min="11517" max="11517" width="18.90625" style="247" customWidth="1"/>
    <col min="11518" max="11518" width="2.08984375" style="247" customWidth="1"/>
    <col min="11519" max="11522" width="17.90625" style="247"/>
    <col min="11523" max="11523" width="3" style="247" customWidth="1"/>
    <col min="11524" max="11524" width="5.90625" style="247" customWidth="1"/>
    <col min="11525" max="11525" width="33.08984375" style="247" customWidth="1"/>
    <col min="11526" max="11526" width="44.08984375" style="247" customWidth="1"/>
    <col min="11527" max="11527" width="14.453125" style="247" customWidth="1"/>
    <col min="11528" max="11530" width="15.90625" style="247" customWidth="1"/>
    <col min="11531" max="11531" width="18.90625" style="247" customWidth="1"/>
    <col min="11532" max="11533" width="15.90625" style="247" customWidth="1"/>
    <col min="11534" max="11534" width="21.90625" style="247" customWidth="1"/>
    <col min="11535" max="11535" width="16.453125" style="247" bestFit="1" customWidth="1"/>
    <col min="11536" max="11538" width="16.90625" style="247" customWidth="1"/>
    <col min="11539" max="11539" width="15.90625" style="247" customWidth="1"/>
    <col min="11540" max="11540" width="17.453125" style="247" customWidth="1"/>
    <col min="11541" max="11543" width="16.90625" style="247" customWidth="1"/>
    <col min="11544" max="11544" width="18.90625" style="247" customWidth="1"/>
    <col min="11545" max="11545" width="16.90625" style="247" customWidth="1"/>
    <col min="11546" max="11546" width="12.08984375" style="247" customWidth="1"/>
    <col min="11547" max="11549" width="18.90625" style="247" customWidth="1"/>
    <col min="11550" max="11550" width="15.90625" style="247" customWidth="1"/>
    <col min="11551" max="11551" width="18.453125" style="247" customWidth="1"/>
    <col min="11552" max="11552" width="34" style="247" customWidth="1"/>
    <col min="11553" max="11553" width="13.08984375" style="247" customWidth="1"/>
    <col min="11554" max="11554" width="3.54296875" style="247" customWidth="1"/>
    <col min="11555" max="11755" width="9.08984375" style="247" customWidth="1"/>
    <col min="11756" max="11756" width="3" style="247" customWidth="1"/>
    <col min="11757" max="11757" width="6.90625" style="247" customWidth="1"/>
    <col min="11758" max="11758" width="34.90625" style="247" customWidth="1"/>
    <col min="11759" max="11772" width="17.90625" style="247" customWidth="1"/>
    <col min="11773" max="11773" width="18.90625" style="247" customWidth="1"/>
    <col min="11774" max="11774" width="2.08984375" style="247" customWidth="1"/>
    <col min="11775" max="11778" width="17.90625" style="247"/>
    <col min="11779" max="11779" width="3" style="247" customWidth="1"/>
    <col min="11780" max="11780" width="5.90625" style="247" customWidth="1"/>
    <col min="11781" max="11781" width="33.08984375" style="247" customWidth="1"/>
    <col min="11782" max="11782" width="44.08984375" style="247" customWidth="1"/>
    <col min="11783" max="11783" width="14.453125" style="247" customWidth="1"/>
    <col min="11784" max="11786" width="15.90625" style="247" customWidth="1"/>
    <col min="11787" max="11787" width="18.90625" style="247" customWidth="1"/>
    <col min="11788" max="11789" width="15.90625" style="247" customWidth="1"/>
    <col min="11790" max="11790" width="21.90625" style="247" customWidth="1"/>
    <col min="11791" max="11791" width="16.453125" style="247" bestFit="1" customWidth="1"/>
    <col min="11792" max="11794" width="16.90625" style="247" customWidth="1"/>
    <col min="11795" max="11795" width="15.90625" style="247" customWidth="1"/>
    <col min="11796" max="11796" width="17.453125" style="247" customWidth="1"/>
    <col min="11797" max="11799" width="16.90625" style="247" customWidth="1"/>
    <col min="11800" max="11800" width="18.90625" style="247" customWidth="1"/>
    <col min="11801" max="11801" width="16.90625" style="247" customWidth="1"/>
    <col min="11802" max="11802" width="12.08984375" style="247" customWidth="1"/>
    <col min="11803" max="11805" width="18.90625" style="247" customWidth="1"/>
    <col min="11806" max="11806" width="15.90625" style="247" customWidth="1"/>
    <col min="11807" max="11807" width="18.453125" style="247" customWidth="1"/>
    <col min="11808" max="11808" width="34" style="247" customWidth="1"/>
    <col min="11809" max="11809" width="13.08984375" style="247" customWidth="1"/>
    <col min="11810" max="11810" width="3.54296875" style="247" customWidth="1"/>
    <col min="11811" max="12011" width="9.08984375" style="247" customWidth="1"/>
    <col min="12012" max="12012" width="3" style="247" customWidth="1"/>
    <col min="12013" max="12013" width="6.90625" style="247" customWidth="1"/>
    <col min="12014" max="12014" width="34.90625" style="247" customWidth="1"/>
    <col min="12015" max="12028" width="17.90625" style="247" customWidth="1"/>
    <col min="12029" max="12029" width="18.90625" style="247" customWidth="1"/>
    <col min="12030" max="12030" width="2.08984375" style="247" customWidth="1"/>
    <col min="12031" max="12034" width="17.90625" style="247"/>
    <col min="12035" max="12035" width="3" style="247" customWidth="1"/>
    <col min="12036" max="12036" width="5.90625" style="247" customWidth="1"/>
    <col min="12037" max="12037" width="33.08984375" style="247" customWidth="1"/>
    <col min="12038" max="12038" width="44.08984375" style="247" customWidth="1"/>
    <col min="12039" max="12039" width="14.453125" style="247" customWidth="1"/>
    <col min="12040" max="12042" width="15.90625" style="247" customWidth="1"/>
    <col min="12043" max="12043" width="18.90625" style="247" customWidth="1"/>
    <col min="12044" max="12045" width="15.90625" style="247" customWidth="1"/>
    <col min="12046" max="12046" width="21.90625" style="247" customWidth="1"/>
    <col min="12047" max="12047" width="16.453125" style="247" bestFit="1" customWidth="1"/>
    <col min="12048" max="12050" width="16.90625" style="247" customWidth="1"/>
    <col min="12051" max="12051" width="15.90625" style="247" customWidth="1"/>
    <col min="12052" max="12052" width="17.453125" style="247" customWidth="1"/>
    <col min="12053" max="12055" width="16.90625" style="247" customWidth="1"/>
    <col min="12056" max="12056" width="18.90625" style="247" customWidth="1"/>
    <col min="12057" max="12057" width="16.90625" style="247" customWidth="1"/>
    <col min="12058" max="12058" width="12.08984375" style="247" customWidth="1"/>
    <col min="12059" max="12061" width="18.90625" style="247" customWidth="1"/>
    <col min="12062" max="12062" width="15.90625" style="247" customWidth="1"/>
    <col min="12063" max="12063" width="18.453125" style="247" customWidth="1"/>
    <col min="12064" max="12064" width="34" style="247" customWidth="1"/>
    <col min="12065" max="12065" width="13.08984375" style="247" customWidth="1"/>
    <col min="12066" max="12066" width="3.54296875" style="247" customWidth="1"/>
    <col min="12067" max="12267" width="9.08984375" style="247" customWidth="1"/>
    <col min="12268" max="12268" width="3" style="247" customWidth="1"/>
    <col min="12269" max="12269" width="6.90625" style="247" customWidth="1"/>
    <col min="12270" max="12270" width="34.90625" style="247" customWidth="1"/>
    <col min="12271" max="12284" width="17.90625" style="247" customWidth="1"/>
    <col min="12285" max="12285" width="18.90625" style="247" customWidth="1"/>
    <col min="12286" max="12286" width="2.08984375" style="247" customWidth="1"/>
    <col min="12287" max="12290" width="17.90625" style="247"/>
    <col min="12291" max="12291" width="3" style="247" customWidth="1"/>
    <col min="12292" max="12292" width="5.90625" style="247" customWidth="1"/>
    <col min="12293" max="12293" width="33.08984375" style="247" customWidth="1"/>
    <col min="12294" max="12294" width="44.08984375" style="247" customWidth="1"/>
    <col min="12295" max="12295" width="14.453125" style="247" customWidth="1"/>
    <col min="12296" max="12298" width="15.90625" style="247" customWidth="1"/>
    <col min="12299" max="12299" width="18.90625" style="247" customWidth="1"/>
    <col min="12300" max="12301" width="15.90625" style="247" customWidth="1"/>
    <col min="12302" max="12302" width="21.90625" style="247" customWidth="1"/>
    <col min="12303" max="12303" width="16.453125" style="247" bestFit="1" customWidth="1"/>
    <col min="12304" max="12306" width="16.90625" style="247" customWidth="1"/>
    <col min="12307" max="12307" width="15.90625" style="247" customWidth="1"/>
    <col min="12308" max="12308" width="17.453125" style="247" customWidth="1"/>
    <col min="12309" max="12311" width="16.90625" style="247" customWidth="1"/>
    <col min="12312" max="12312" width="18.90625" style="247" customWidth="1"/>
    <col min="12313" max="12313" width="16.90625" style="247" customWidth="1"/>
    <col min="12314" max="12314" width="12.08984375" style="247" customWidth="1"/>
    <col min="12315" max="12317" width="18.90625" style="247" customWidth="1"/>
    <col min="12318" max="12318" width="15.90625" style="247" customWidth="1"/>
    <col min="12319" max="12319" width="18.453125" style="247" customWidth="1"/>
    <col min="12320" max="12320" width="34" style="247" customWidth="1"/>
    <col min="12321" max="12321" width="13.08984375" style="247" customWidth="1"/>
    <col min="12322" max="12322" width="3.54296875" style="247" customWidth="1"/>
    <col min="12323" max="12523" width="9.08984375" style="247" customWidth="1"/>
    <col min="12524" max="12524" width="3" style="247" customWidth="1"/>
    <col min="12525" max="12525" width="6.90625" style="247" customWidth="1"/>
    <col min="12526" max="12526" width="34.90625" style="247" customWidth="1"/>
    <col min="12527" max="12540" width="17.90625" style="247" customWidth="1"/>
    <col min="12541" max="12541" width="18.90625" style="247" customWidth="1"/>
    <col min="12542" max="12542" width="2.08984375" style="247" customWidth="1"/>
    <col min="12543" max="12546" width="17.90625" style="247"/>
    <col min="12547" max="12547" width="3" style="247" customWidth="1"/>
    <col min="12548" max="12548" width="5.90625" style="247" customWidth="1"/>
    <col min="12549" max="12549" width="33.08984375" style="247" customWidth="1"/>
    <col min="12550" max="12550" width="44.08984375" style="247" customWidth="1"/>
    <col min="12551" max="12551" width="14.453125" style="247" customWidth="1"/>
    <col min="12552" max="12554" width="15.90625" style="247" customWidth="1"/>
    <col min="12555" max="12555" width="18.90625" style="247" customWidth="1"/>
    <col min="12556" max="12557" width="15.90625" style="247" customWidth="1"/>
    <col min="12558" max="12558" width="21.90625" style="247" customWidth="1"/>
    <col min="12559" max="12559" width="16.453125" style="247" bestFit="1" customWidth="1"/>
    <col min="12560" max="12562" width="16.90625" style="247" customWidth="1"/>
    <col min="12563" max="12563" width="15.90625" style="247" customWidth="1"/>
    <col min="12564" max="12564" width="17.453125" style="247" customWidth="1"/>
    <col min="12565" max="12567" width="16.90625" style="247" customWidth="1"/>
    <col min="12568" max="12568" width="18.90625" style="247" customWidth="1"/>
    <col min="12569" max="12569" width="16.90625" style="247" customWidth="1"/>
    <col min="12570" max="12570" width="12.08984375" style="247" customWidth="1"/>
    <col min="12571" max="12573" width="18.90625" style="247" customWidth="1"/>
    <col min="12574" max="12574" width="15.90625" style="247" customWidth="1"/>
    <col min="12575" max="12575" width="18.453125" style="247" customWidth="1"/>
    <col min="12576" max="12576" width="34" style="247" customWidth="1"/>
    <col min="12577" max="12577" width="13.08984375" style="247" customWidth="1"/>
    <col min="12578" max="12578" width="3.54296875" style="247" customWidth="1"/>
    <col min="12579" max="12779" width="9.08984375" style="247" customWidth="1"/>
    <col min="12780" max="12780" width="3" style="247" customWidth="1"/>
    <col min="12781" max="12781" width="6.90625" style="247" customWidth="1"/>
    <col min="12782" max="12782" width="34.90625" style="247" customWidth="1"/>
    <col min="12783" max="12796" width="17.90625" style="247" customWidth="1"/>
    <col min="12797" max="12797" width="18.90625" style="247" customWidth="1"/>
    <col min="12798" max="12798" width="2.08984375" style="247" customWidth="1"/>
    <col min="12799" max="12802" width="17.90625" style="247"/>
    <col min="12803" max="12803" width="3" style="247" customWidth="1"/>
    <col min="12804" max="12804" width="5.90625" style="247" customWidth="1"/>
    <col min="12805" max="12805" width="33.08984375" style="247" customWidth="1"/>
    <col min="12806" max="12806" width="44.08984375" style="247" customWidth="1"/>
    <col min="12807" max="12807" width="14.453125" style="247" customWidth="1"/>
    <col min="12808" max="12810" width="15.90625" style="247" customWidth="1"/>
    <col min="12811" max="12811" width="18.90625" style="247" customWidth="1"/>
    <col min="12812" max="12813" width="15.90625" style="247" customWidth="1"/>
    <col min="12814" max="12814" width="21.90625" style="247" customWidth="1"/>
    <col min="12815" max="12815" width="16.453125" style="247" bestFit="1" customWidth="1"/>
    <col min="12816" max="12818" width="16.90625" style="247" customWidth="1"/>
    <col min="12819" max="12819" width="15.90625" style="247" customWidth="1"/>
    <col min="12820" max="12820" width="17.453125" style="247" customWidth="1"/>
    <col min="12821" max="12823" width="16.90625" style="247" customWidth="1"/>
    <col min="12824" max="12824" width="18.90625" style="247" customWidth="1"/>
    <col min="12825" max="12825" width="16.90625" style="247" customWidth="1"/>
    <col min="12826" max="12826" width="12.08984375" style="247" customWidth="1"/>
    <col min="12827" max="12829" width="18.90625" style="247" customWidth="1"/>
    <col min="12830" max="12830" width="15.90625" style="247" customWidth="1"/>
    <col min="12831" max="12831" width="18.453125" style="247" customWidth="1"/>
    <col min="12832" max="12832" width="34" style="247" customWidth="1"/>
    <col min="12833" max="12833" width="13.08984375" style="247" customWidth="1"/>
    <col min="12834" max="12834" width="3.54296875" style="247" customWidth="1"/>
    <col min="12835" max="13035" width="9.08984375" style="247" customWidth="1"/>
    <col min="13036" max="13036" width="3" style="247" customWidth="1"/>
    <col min="13037" max="13037" width="6.90625" style="247" customWidth="1"/>
    <col min="13038" max="13038" width="34.90625" style="247" customWidth="1"/>
    <col min="13039" max="13052" width="17.90625" style="247" customWidth="1"/>
    <col min="13053" max="13053" width="18.90625" style="247" customWidth="1"/>
    <col min="13054" max="13054" width="2.08984375" style="247" customWidth="1"/>
    <col min="13055" max="13058" width="17.90625" style="247"/>
    <col min="13059" max="13059" width="3" style="247" customWidth="1"/>
    <col min="13060" max="13060" width="5.90625" style="247" customWidth="1"/>
    <col min="13061" max="13061" width="33.08984375" style="247" customWidth="1"/>
    <col min="13062" max="13062" width="44.08984375" style="247" customWidth="1"/>
    <col min="13063" max="13063" width="14.453125" style="247" customWidth="1"/>
    <col min="13064" max="13066" width="15.90625" style="247" customWidth="1"/>
    <col min="13067" max="13067" width="18.90625" style="247" customWidth="1"/>
    <col min="13068" max="13069" width="15.90625" style="247" customWidth="1"/>
    <col min="13070" max="13070" width="21.90625" style="247" customWidth="1"/>
    <col min="13071" max="13071" width="16.453125" style="247" bestFit="1" customWidth="1"/>
    <col min="13072" max="13074" width="16.90625" style="247" customWidth="1"/>
    <col min="13075" max="13075" width="15.90625" style="247" customWidth="1"/>
    <col min="13076" max="13076" width="17.453125" style="247" customWidth="1"/>
    <col min="13077" max="13079" width="16.90625" style="247" customWidth="1"/>
    <col min="13080" max="13080" width="18.90625" style="247" customWidth="1"/>
    <col min="13081" max="13081" width="16.90625" style="247" customWidth="1"/>
    <col min="13082" max="13082" width="12.08984375" style="247" customWidth="1"/>
    <col min="13083" max="13085" width="18.90625" style="247" customWidth="1"/>
    <col min="13086" max="13086" width="15.90625" style="247" customWidth="1"/>
    <col min="13087" max="13087" width="18.453125" style="247" customWidth="1"/>
    <col min="13088" max="13088" width="34" style="247" customWidth="1"/>
    <col min="13089" max="13089" width="13.08984375" style="247" customWidth="1"/>
    <col min="13090" max="13090" width="3.54296875" style="247" customWidth="1"/>
    <col min="13091" max="13291" width="9.08984375" style="247" customWidth="1"/>
    <col min="13292" max="13292" width="3" style="247" customWidth="1"/>
    <col min="13293" max="13293" width="6.90625" style="247" customWidth="1"/>
    <col min="13294" max="13294" width="34.90625" style="247" customWidth="1"/>
    <col min="13295" max="13308" width="17.90625" style="247" customWidth="1"/>
    <col min="13309" max="13309" width="18.90625" style="247" customWidth="1"/>
    <col min="13310" max="13310" width="2.08984375" style="247" customWidth="1"/>
    <col min="13311" max="13314" width="17.90625" style="247"/>
    <col min="13315" max="13315" width="3" style="247" customWidth="1"/>
    <col min="13316" max="13316" width="5.90625" style="247" customWidth="1"/>
    <col min="13317" max="13317" width="33.08984375" style="247" customWidth="1"/>
    <col min="13318" max="13318" width="44.08984375" style="247" customWidth="1"/>
    <col min="13319" max="13319" width="14.453125" style="247" customWidth="1"/>
    <col min="13320" max="13322" width="15.90625" style="247" customWidth="1"/>
    <col min="13323" max="13323" width="18.90625" style="247" customWidth="1"/>
    <col min="13324" max="13325" width="15.90625" style="247" customWidth="1"/>
    <col min="13326" max="13326" width="21.90625" style="247" customWidth="1"/>
    <col min="13327" max="13327" width="16.453125" style="247" bestFit="1" customWidth="1"/>
    <col min="13328" max="13330" width="16.90625" style="247" customWidth="1"/>
    <col min="13331" max="13331" width="15.90625" style="247" customWidth="1"/>
    <col min="13332" max="13332" width="17.453125" style="247" customWidth="1"/>
    <col min="13333" max="13335" width="16.90625" style="247" customWidth="1"/>
    <col min="13336" max="13336" width="18.90625" style="247" customWidth="1"/>
    <col min="13337" max="13337" width="16.90625" style="247" customWidth="1"/>
    <col min="13338" max="13338" width="12.08984375" style="247" customWidth="1"/>
    <col min="13339" max="13341" width="18.90625" style="247" customWidth="1"/>
    <col min="13342" max="13342" width="15.90625" style="247" customWidth="1"/>
    <col min="13343" max="13343" width="18.453125" style="247" customWidth="1"/>
    <col min="13344" max="13344" width="34" style="247" customWidth="1"/>
    <col min="13345" max="13345" width="13.08984375" style="247" customWidth="1"/>
    <col min="13346" max="13346" width="3.54296875" style="247" customWidth="1"/>
    <col min="13347" max="13547" width="9.08984375" style="247" customWidth="1"/>
    <col min="13548" max="13548" width="3" style="247" customWidth="1"/>
    <col min="13549" max="13549" width="6.90625" style="247" customWidth="1"/>
    <col min="13550" max="13550" width="34.90625" style="247" customWidth="1"/>
    <col min="13551" max="13564" width="17.90625" style="247" customWidth="1"/>
    <col min="13565" max="13565" width="18.90625" style="247" customWidth="1"/>
    <col min="13566" max="13566" width="2.08984375" style="247" customWidth="1"/>
    <col min="13567" max="13570" width="17.90625" style="247"/>
    <col min="13571" max="13571" width="3" style="247" customWidth="1"/>
    <col min="13572" max="13572" width="5.90625" style="247" customWidth="1"/>
    <col min="13573" max="13573" width="33.08984375" style="247" customWidth="1"/>
    <col min="13574" max="13574" width="44.08984375" style="247" customWidth="1"/>
    <col min="13575" max="13575" width="14.453125" style="247" customWidth="1"/>
    <col min="13576" max="13578" width="15.90625" style="247" customWidth="1"/>
    <col min="13579" max="13579" width="18.90625" style="247" customWidth="1"/>
    <col min="13580" max="13581" width="15.90625" style="247" customWidth="1"/>
    <col min="13582" max="13582" width="21.90625" style="247" customWidth="1"/>
    <col min="13583" max="13583" width="16.453125" style="247" bestFit="1" customWidth="1"/>
    <col min="13584" max="13586" width="16.90625" style="247" customWidth="1"/>
    <col min="13587" max="13587" width="15.90625" style="247" customWidth="1"/>
    <col min="13588" max="13588" width="17.453125" style="247" customWidth="1"/>
    <col min="13589" max="13591" width="16.90625" style="247" customWidth="1"/>
    <col min="13592" max="13592" width="18.90625" style="247" customWidth="1"/>
    <col min="13593" max="13593" width="16.90625" style="247" customWidth="1"/>
    <col min="13594" max="13594" width="12.08984375" style="247" customWidth="1"/>
    <col min="13595" max="13597" width="18.90625" style="247" customWidth="1"/>
    <col min="13598" max="13598" width="15.90625" style="247" customWidth="1"/>
    <col min="13599" max="13599" width="18.453125" style="247" customWidth="1"/>
    <col min="13600" max="13600" width="34" style="247" customWidth="1"/>
    <col min="13601" max="13601" width="13.08984375" style="247" customWidth="1"/>
    <col min="13602" max="13602" width="3.54296875" style="247" customWidth="1"/>
    <col min="13603" max="13803" width="9.08984375" style="247" customWidth="1"/>
    <col min="13804" max="13804" width="3" style="247" customWidth="1"/>
    <col min="13805" max="13805" width="6.90625" style="247" customWidth="1"/>
    <col min="13806" max="13806" width="34.90625" style="247" customWidth="1"/>
    <col min="13807" max="13820" width="17.90625" style="247" customWidth="1"/>
    <col min="13821" max="13821" width="18.90625" style="247" customWidth="1"/>
    <col min="13822" max="13822" width="2.08984375" style="247" customWidth="1"/>
    <col min="13823" max="13826" width="17.90625" style="247"/>
    <col min="13827" max="13827" width="3" style="247" customWidth="1"/>
    <col min="13828" max="13828" width="5.90625" style="247" customWidth="1"/>
    <col min="13829" max="13829" width="33.08984375" style="247" customWidth="1"/>
    <col min="13830" max="13830" width="44.08984375" style="247" customWidth="1"/>
    <col min="13831" max="13831" width="14.453125" style="247" customWidth="1"/>
    <col min="13832" max="13834" width="15.90625" style="247" customWidth="1"/>
    <col min="13835" max="13835" width="18.90625" style="247" customWidth="1"/>
    <col min="13836" max="13837" width="15.90625" style="247" customWidth="1"/>
    <col min="13838" max="13838" width="21.90625" style="247" customWidth="1"/>
    <col min="13839" max="13839" width="16.453125" style="247" bestFit="1" customWidth="1"/>
    <col min="13840" max="13842" width="16.90625" style="247" customWidth="1"/>
    <col min="13843" max="13843" width="15.90625" style="247" customWidth="1"/>
    <col min="13844" max="13844" width="17.453125" style="247" customWidth="1"/>
    <col min="13845" max="13847" width="16.90625" style="247" customWidth="1"/>
    <col min="13848" max="13848" width="18.90625" style="247" customWidth="1"/>
    <col min="13849" max="13849" width="16.90625" style="247" customWidth="1"/>
    <col min="13850" max="13850" width="12.08984375" style="247" customWidth="1"/>
    <col min="13851" max="13853" width="18.90625" style="247" customWidth="1"/>
    <col min="13854" max="13854" width="15.90625" style="247" customWidth="1"/>
    <col min="13855" max="13855" width="18.453125" style="247" customWidth="1"/>
    <col min="13856" max="13856" width="34" style="247" customWidth="1"/>
    <col min="13857" max="13857" width="13.08984375" style="247" customWidth="1"/>
    <col min="13858" max="13858" width="3.54296875" style="247" customWidth="1"/>
    <col min="13859" max="14059" width="9.08984375" style="247" customWidth="1"/>
    <col min="14060" max="14060" width="3" style="247" customWidth="1"/>
    <col min="14061" max="14061" width="6.90625" style="247" customWidth="1"/>
    <col min="14062" max="14062" width="34.90625" style="247" customWidth="1"/>
    <col min="14063" max="14076" width="17.90625" style="247" customWidth="1"/>
    <col min="14077" max="14077" width="18.90625" style="247" customWidth="1"/>
    <col min="14078" max="14078" width="2.08984375" style="247" customWidth="1"/>
    <col min="14079" max="14082" width="17.90625" style="247"/>
    <col min="14083" max="14083" width="3" style="247" customWidth="1"/>
    <col min="14084" max="14084" width="5.90625" style="247" customWidth="1"/>
    <col min="14085" max="14085" width="33.08984375" style="247" customWidth="1"/>
    <col min="14086" max="14086" width="44.08984375" style="247" customWidth="1"/>
    <col min="14087" max="14087" width="14.453125" style="247" customWidth="1"/>
    <col min="14088" max="14090" width="15.90625" style="247" customWidth="1"/>
    <col min="14091" max="14091" width="18.90625" style="247" customWidth="1"/>
    <col min="14092" max="14093" width="15.90625" style="247" customWidth="1"/>
    <col min="14094" max="14094" width="21.90625" style="247" customWidth="1"/>
    <col min="14095" max="14095" width="16.453125" style="247" bestFit="1" customWidth="1"/>
    <col min="14096" max="14098" width="16.90625" style="247" customWidth="1"/>
    <col min="14099" max="14099" width="15.90625" style="247" customWidth="1"/>
    <col min="14100" max="14100" width="17.453125" style="247" customWidth="1"/>
    <col min="14101" max="14103" width="16.90625" style="247" customWidth="1"/>
    <col min="14104" max="14104" width="18.90625" style="247" customWidth="1"/>
    <col min="14105" max="14105" width="16.90625" style="247" customWidth="1"/>
    <col min="14106" max="14106" width="12.08984375" style="247" customWidth="1"/>
    <col min="14107" max="14109" width="18.90625" style="247" customWidth="1"/>
    <col min="14110" max="14110" width="15.90625" style="247" customWidth="1"/>
    <col min="14111" max="14111" width="18.453125" style="247" customWidth="1"/>
    <col min="14112" max="14112" width="34" style="247" customWidth="1"/>
    <col min="14113" max="14113" width="13.08984375" style="247" customWidth="1"/>
    <col min="14114" max="14114" width="3.54296875" style="247" customWidth="1"/>
    <col min="14115" max="14315" width="9.08984375" style="247" customWidth="1"/>
    <col min="14316" max="14316" width="3" style="247" customWidth="1"/>
    <col min="14317" max="14317" width="6.90625" style="247" customWidth="1"/>
    <col min="14318" max="14318" width="34.90625" style="247" customWidth="1"/>
    <col min="14319" max="14332" width="17.90625" style="247" customWidth="1"/>
    <col min="14333" max="14333" width="18.90625" style="247" customWidth="1"/>
    <col min="14334" max="14334" width="2.08984375" style="247" customWidth="1"/>
    <col min="14335" max="14338" width="17.90625" style="247"/>
    <col min="14339" max="14339" width="3" style="247" customWidth="1"/>
    <col min="14340" max="14340" width="5.90625" style="247" customWidth="1"/>
    <col min="14341" max="14341" width="33.08984375" style="247" customWidth="1"/>
    <col min="14342" max="14342" width="44.08984375" style="247" customWidth="1"/>
    <col min="14343" max="14343" width="14.453125" style="247" customWidth="1"/>
    <col min="14344" max="14346" width="15.90625" style="247" customWidth="1"/>
    <col min="14347" max="14347" width="18.90625" style="247" customWidth="1"/>
    <col min="14348" max="14349" width="15.90625" style="247" customWidth="1"/>
    <col min="14350" max="14350" width="21.90625" style="247" customWidth="1"/>
    <col min="14351" max="14351" width="16.453125" style="247" bestFit="1" customWidth="1"/>
    <col min="14352" max="14354" width="16.90625" style="247" customWidth="1"/>
    <col min="14355" max="14355" width="15.90625" style="247" customWidth="1"/>
    <col min="14356" max="14356" width="17.453125" style="247" customWidth="1"/>
    <col min="14357" max="14359" width="16.90625" style="247" customWidth="1"/>
    <col min="14360" max="14360" width="18.90625" style="247" customWidth="1"/>
    <col min="14361" max="14361" width="16.90625" style="247" customWidth="1"/>
    <col min="14362" max="14362" width="12.08984375" style="247" customWidth="1"/>
    <col min="14363" max="14365" width="18.90625" style="247" customWidth="1"/>
    <col min="14366" max="14366" width="15.90625" style="247" customWidth="1"/>
    <col min="14367" max="14367" width="18.453125" style="247" customWidth="1"/>
    <col min="14368" max="14368" width="34" style="247" customWidth="1"/>
    <col min="14369" max="14369" width="13.08984375" style="247" customWidth="1"/>
    <col min="14370" max="14370" width="3.54296875" style="247" customWidth="1"/>
    <col min="14371" max="14571" width="9.08984375" style="247" customWidth="1"/>
    <col min="14572" max="14572" width="3" style="247" customWidth="1"/>
    <col min="14573" max="14573" width="6.90625" style="247" customWidth="1"/>
    <col min="14574" max="14574" width="34.90625" style="247" customWidth="1"/>
    <col min="14575" max="14588" width="17.90625" style="247" customWidth="1"/>
    <col min="14589" max="14589" width="18.90625" style="247" customWidth="1"/>
    <col min="14590" max="14590" width="2.08984375" style="247" customWidth="1"/>
    <col min="14591" max="14594" width="17.90625" style="247"/>
    <col min="14595" max="14595" width="3" style="247" customWidth="1"/>
    <col min="14596" max="14596" width="5.90625" style="247" customWidth="1"/>
    <col min="14597" max="14597" width="33.08984375" style="247" customWidth="1"/>
    <col min="14598" max="14598" width="44.08984375" style="247" customWidth="1"/>
    <col min="14599" max="14599" width="14.453125" style="247" customWidth="1"/>
    <col min="14600" max="14602" width="15.90625" style="247" customWidth="1"/>
    <col min="14603" max="14603" width="18.90625" style="247" customWidth="1"/>
    <col min="14604" max="14605" width="15.90625" style="247" customWidth="1"/>
    <col min="14606" max="14606" width="21.90625" style="247" customWidth="1"/>
    <col min="14607" max="14607" width="16.453125" style="247" bestFit="1" customWidth="1"/>
    <col min="14608" max="14610" width="16.90625" style="247" customWidth="1"/>
    <col min="14611" max="14611" width="15.90625" style="247" customWidth="1"/>
    <col min="14612" max="14612" width="17.453125" style="247" customWidth="1"/>
    <col min="14613" max="14615" width="16.90625" style="247" customWidth="1"/>
    <col min="14616" max="14616" width="18.90625" style="247" customWidth="1"/>
    <col min="14617" max="14617" width="16.90625" style="247" customWidth="1"/>
    <col min="14618" max="14618" width="12.08984375" style="247" customWidth="1"/>
    <col min="14619" max="14621" width="18.90625" style="247" customWidth="1"/>
    <col min="14622" max="14622" width="15.90625" style="247" customWidth="1"/>
    <col min="14623" max="14623" width="18.453125" style="247" customWidth="1"/>
    <col min="14624" max="14624" width="34" style="247" customWidth="1"/>
    <col min="14625" max="14625" width="13.08984375" style="247" customWidth="1"/>
    <col min="14626" max="14626" width="3.54296875" style="247" customWidth="1"/>
    <col min="14627" max="14827" width="9.08984375" style="247" customWidth="1"/>
    <col min="14828" max="14828" width="3" style="247" customWidth="1"/>
    <col min="14829" max="14829" width="6.90625" style="247" customWidth="1"/>
    <col min="14830" max="14830" width="34.90625" style="247" customWidth="1"/>
    <col min="14831" max="14844" width="17.90625" style="247" customWidth="1"/>
    <col min="14845" max="14845" width="18.90625" style="247" customWidth="1"/>
    <col min="14846" max="14846" width="2.08984375" style="247" customWidth="1"/>
    <col min="14847" max="14850" width="17.90625" style="247"/>
    <col min="14851" max="14851" width="3" style="247" customWidth="1"/>
    <col min="14852" max="14852" width="5.90625" style="247" customWidth="1"/>
    <col min="14853" max="14853" width="33.08984375" style="247" customWidth="1"/>
    <col min="14854" max="14854" width="44.08984375" style="247" customWidth="1"/>
    <col min="14855" max="14855" width="14.453125" style="247" customWidth="1"/>
    <col min="14856" max="14858" width="15.90625" style="247" customWidth="1"/>
    <col min="14859" max="14859" width="18.90625" style="247" customWidth="1"/>
    <col min="14860" max="14861" width="15.90625" style="247" customWidth="1"/>
    <col min="14862" max="14862" width="21.90625" style="247" customWidth="1"/>
    <col min="14863" max="14863" width="16.453125" style="247" bestFit="1" customWidth="1"/>
    <col min="14864" max="14866" width="16.90625" style="247" customWidth="1"/>
    <col min="14867" max="14867" width="15.90625" style="247" customWidth="1"/>
    <col min="14868" max="14868" width="17.453125" style="247" customWidth="1"/>
    <col min="14869" max="14871" width="16.90625" style="247" customWidth="1"/>
    <col min="14872" max="14872" width="18.90625" style="247" customWidth="1"/>
    <col min="14873" max="14873" width="16.90625" style="247" customWidth="1"/>
    <col min="14874" max="14874" width="12.08984375" style="247" customWidth="1"/>
    <col min="14875" max="14877" width="18.90625" style="247" customWidth="1"/>
    <col min="14878" max="14878" width="15.90625" style="247" customWidth="1"/>
    <col min="14879" max="14879" width="18.453125" style="247" customWidth="1"/>
    <col min="14880" max="14880" width="34" style="247" customWidth="1"/>
    <col min="14881" max="14881" width="13.08984375" style="247" customWidth="1"/>
    <col min="14882" max="14882" width="3.54296875" style="247" customWidth="1"/>
    <col min="14883" max="15083" width="9.08984375" style="247" customWidth="1"/>
    <col min="15084" max="15084" width="3" style="247" customWidth="1"/>
    <col min="15085" max="15085" width="6.90625" style="247" customWidth="1"/>
    <col min="15086" max="15086" width="34.90625" style="247" customWidth="1"/>
    <col min="15087" max="15100" width="17.90625" style="247" customWidth="1"/>
    <col min="15101" max="15101" width="18.90625" style="247" customWidth="1"/>
    <col min="15102" max="15102" width="2.08984375" style="247" customWidth="1"/>
    <col min="15103" max="15106" width="17.90625" style="247"/>
    <col min="15107" max="15107" width="3" style="247" customWidth="1"/>
    <col min="15108" max="15108" width="5.90625" style="247" customWidth="1"/>
    <col min="15109" max="15109" width="33.08984375" style="247" customWidth="1"/>
    <col min="15110" max="15110" width="44.08984375" style="247" customWidth="1"/>
    <col min="15111" max="15111" width="14.453125" style="247" customWidth="1"/>
    <col min="15112" max="15114" width="15.90625" style="247" customWidth="1"/>
    <col min="15115" max="15115" width="18.90625" style="247" customWidth="1"/>
    <col min="15116" max="15117" width="15.90625" style="247" customWidth="1"/>
    <col min="15118" max="15118" width="21.90625" style="247" customWidth="1"/>
    <col min="15119" max="15119" width="16.453125" style="247" bestFit="1" customWidth="1"/>
    <col min="15120" max="15122" width="16.90625" style="247" customWidth="1"/>
    <col min="15123" max="15123" width="15.90625" style="247" customWidth="1"/>
    <col min="15124" max="15124" width="17.453125" style="247" customWidth="1"/>
    <col min="15125" max="15127" width="16.90625" style="247" customWidth="1"/>
    <col min="15128" max="15128" width="18.90625" style="247" customWidth="1"/>
    <col min="15129" max="15129" width="16.90625" style="247" customWidth="1"/>
    <col min="15130" max="15130" width="12.08984375" style="247" customWidth="1"/>
    <col min="15131" max="15133" width="18.90625" style="247" customWidth="1"/>
    <col min="15134" max="15134" width="15.90625" style="247" customWidth="1"/>
    <col min="15135" max="15135" width="18.453125" style="247" customWidth="1"/>
    <col min="15136" max="15136" width="34" style="247" customWidth="1"/>
    <col min="15137" max="15137" width="13.08984375" style="247" customWidth="1"/>
    <col min="15138" max="15138" width="3.54296875" style="247" customWidth="1"/>
    <col min="15139" max="15339" width="9.08984375" style="247" customWidth="1"/>
    <col min="15340" max="15340" width="3" style="247" customWidth="1"/>
    <col min="15341" max="15341" width="6.90625" style="247" customWidth="1"/>
    <col min="15342" max="15342" width="34.90625" style="247" customWidth="1"/>
    <col min="15343" max="15356" width="17.90625" style="247" customWidth="1"/>
    <col min="15357" max="15357" width="18.90625" style="247" customWidth="1"/>
    <col min="15358" max="15358" width="2.08984375" style="247" customWidth="1"/>
    <col min="15359" max="15362" width="17.90625" style="247"/>
    <col min="15363" max="15363" width="3" style="247" customWidth="1"/>
    <col min="15364" max="15364" width="5.90625" style="247" customWidth="1"/>
    <col min="15365" max="15365" width="33.08984375" style="247" customWidth="1"/>
    <col min="15366" max="15366" width="44.08984375" style="247" customWidth="1"/>
    <col min="15367" max="15367" width="14.453125" style="247" customWidth="1"/>
    <col min="15368" max="15370" width="15.90625" style="247" customWidth="1"/>
    <col min="15371" max="15371" width="18.90625" style="247" customWidth="1"/>
    <col min="15372" max="15373" width="15.90625" style="247" customWidth="1"/>
    <col min="15374" max="15374" width="21.90625" style="247" customWidth="1"/>
    <col min="15375" max="15375" width="16.453125" style="247" bestFit="1" customWidth="1"/>
    <col min="15376" max="15378" width="16.90625" style="247" customWidth="1"/>
    <col min="15379" max="15379" width="15.90625" style="247" customWidth="1"/>
    <col min="15380" max="15380" width="17.453125" style="247" customWidth="1"/>
    <col min="15381" max="15383" width="16.90625" style="247" customWidth="1"/>
    <col min="15384" max="15384" width="18.90625" style="247" customWidth="1"/>
    <col min="15385" max="15385" width="16.90625" style="247" customWidth="1"/>
    <col min="15386" max="15386" width="12.08984375" style="247" customWidth="1"/>
    <col min="15387" max="15389" width="18.90625" style="247" customWidth="1"/>
    <col min="15390" max="15390" width="15.90625" style="247" customWidth="1"/>
    <col min="15391" max="15391" width="18.453125" style="247" customWidth="1"/>
    <col min="15392" max="15392" width="34" style="247" customWidth="1"/>
    <col min="15393" max="15393" width="13.08984375" style="247" customWidth="1"/>
    <col min="15394" max="15394" width="3.54296875" style="247" customWidth="1"/>
    <col min="15395" max="15595" width="9.08984375" style="247" customWidth="1"/>
    <col min="15596" max="15596" width="3" style="247" customWidth="1"/>
    <col min="15597" max="15597" width="6.90625" style="247" customWidth="1"/>
    <col min="15598" max="15598" width="34.90625" style="247" customWidth="1"/>
    <col min="15599" max="15612" width="17.90625" style="247" customWidth="1"/>
    <col min="15613" max="15613" width="18.90625" style="247" customWidth="1"/>
    <col min="15614" max="15614" width="2.08984375" style="247" customWidth="1"/>
    <col min="15615" max="15618" width="17.90625" style="247"/>
    <col min="15619" max="15619" width="3" style="247" customWidth="1"/>
    <col min="15620" max="15620" width="5.90625" style="247" customWidth="1"/>
    <col min="15621" max="15621" width="33.08984375" style="247" customWidth="1"/>
    <col min="15622" max="15622" width="44.08984375" style="247" customWidth="1"/>
    <col min="15623" max="15623" width="14.453125" style="247" customWidth="1"/>
    <col min="15624" max="15626" width="15.90625" style="247" customWidth="1"/>
    <col min="15627" max="15627" width="18.90625" style="247" customWidth="1"/>
    <col min="15628" max="15629" width="15.90625" style="247" customWidth="1"/>
    <col min="15630" max="15630" width="21.90625" style="247" customWidth="1"/>
    <col min="15631" max="15631" width="16.453125" style="247" bestFit="1" customWidth="1"/>
    <col min="15632" max="15634" width="16.90625" style="247" customWidth="1"/>
    <col min="15635" max="15635" width="15.90625" style="247" customWidth="1"/>
    <col min="15636" max="15636" width="17.453125" style="247" customWidth="1"/>
    <col min="15637" max="15639" width="16.90625" style="247" customWidth="1"/>
    <col min="15640" max="15640" width="18.90625" style="247" customWidth="1"/>
    <col min="15641" max="15641" width="16.90625" style="247" customWidth="1"/>
    <col min="15642" max="15642" width="12.08984375" style="247" customWidth="1"/>
    <col min="15643" max="15645" width="18.90625" style="247" customWidth="1"/>
    <col min="15646" max="15646" width="15.90625" style="247" customWidth="1"/>
    <col min="15647" max="15647" width="18.453125" style="247" customWidth="1"/>
    <col min="15648" max="15648" width="34" style="247" customWidth="1"/>
    <col min="15649" max="15649" width="13.08984375" style="247" customWidth="1"/>
    <col min="15650" max="15650" width="3.54296875" style="247" customWidth="1"/>
    <col min="15651" max="15851" width="9.08984375" style="247" customWidth="1"/>
    <col min="15852" max="15852" width="3" style="247" customWidth="1"/>
    <col min="15853" max="15853" width="6.90625" style="247" customWidth="1"/>
    <col min="15854" max="15854" width="34.90625" style="247" customWidth="1"/>
    <col min="15855" max="15868" width="17.90625" style="247" customWidth="1"/>
    <col min="15869" max="15869" width="18.90625" style="247" customWidth="1"/>
    <col min="15870" max="15870" width="2.08984375" style="247" customWidth="1"/>
    <col min="15871" max="15874" width="17.90625" style="247"/>
    <col min="15875" max="15875" width="3" style="247" customWidth="1"/>
    <col min="15876" max="15876" width="5.90625" style="247" customWidth="1"/>
    <col min="15877" max="15877" width="33.08984375" style="247" customWidth="1"/>
    <col min="15878" max="15878" width="44.08984375" style="247" customWidth="1"/>
    <col min="15879" max="15879" width="14.453125" style="247" customWidth="1"/>
    <col min="15880" max="15882" width="15.90625" style="247" customWidth="1"/>
    <col min="15883" max="15883" width="18.90625" style="247" customWidth="1"/>
    <col min="15884" max="15885" width="15.90625" style="247" customWidth="1"/>
    <col min="15886" max="15886" width="21.90625" style="247" customWidth="1"/>
    <col min="15887" max="15887" width="16.453125" style="247" bestFit="1" customWidth="1"/>
    <col min="15888" max="15890" width="16.90625" style="247" customWidth="1"/>
    <col min="15891" max="15891" width="15.90625" style="247" customWidth="1"/>
    <col min="15892" max="15892" width="17.453125" style="247" customWidth="1"/>
    <col min="15893" max="15895" width="16.90625" style="247" customWidth="1"/>
    <col min="15896" max="15896" width="18.90625" style="247" customWidth="1"/>
    <col min="15897" max="15897" width="16.90625" style="247" customWidth="1"/>
    <col min="15898" max="15898" width="12.08984375" style="247" customWidth="1"/>
    <col min="15899" max="15901" width="18.90625" style="247" customWidth="1"/>
    <col min="15902" max="15902" width="15.90625" style="247" customWidth="1"/>
    <col min="15903" max="15903" width="18.453125" style="247" customWidth="1"/>
    <col min="15904" max="15904" width="34" style="247" customWidth="1"/>
    <col min="15905" max="15905" width="13.08984375" style="247" customWidth="1"/>
    <col min="15906" max="15906" width="3.54296875" style="247" customWidth="1"/>
    <col min="15907" max="16107" width="9.08984375" style="247" customWidth="1"/>
    <col min="16108" max="16108" width="3" style="247" customWidth="1"/>
    <col min="16109" max="16109" width="6.90625" style="247" customWidth="1"/>
    <col min="16110" max="16110" width="34.90625" style="247" customWidth="1"/>
    <col min="16111" max="16124" width="17.90625" style="247" customWidth="1"/>
    <col min="16125" max="16125" width="18.90625" style="247" customWidth="1"/>
    <col min="16126" max="16126" width="2.08984375" style="247" customWidth="1"/>
    <col min="16127" max="16130" width="17.90625" style="247"/>
    <col min="16131" max="16131" width="3" style="247" customWidth="1"/>
    <col min="16132" max="16132" width="5.90625" style="247" customWidth="1"/>
    <col min="16133" max="16133" width="33.08984375" style="247" customWidth="1"/>
    <col min="16134" max="16134" width="44.08984375" style="247" customWidth="1"/>
    <col min="16135" max="16135" width="14.453125" style="247" customWidth="1"/>
    <col min="16136" max="16138" width="15.90625" style="247" customWidth="1"/>
    <col min="16139" max="16139" width="18.90625" style="247" customWidth="1"/>
    <col min="16140" max="16141" width="15.90625" style="247" customWidth="1"/>
    <col min="16142" max="16142" width="21.90625" style="247" customWidth="1"/>
    <col min="16143" max="16143" width="16.453125" style="247" bestFit="1" customWidth="1"/>
    <col min="16144" max="16146" width="16.90625" style="247" customWidth="1"/>
    <col min="16147" max="16147" width="15.90625" style="247" customWidth="1"/>
    <col min="16148" max="16148" width="17.453125" style="247" customWidth="1"/>
    <col min="16149" max="16151" width="16.90625" style="247" customWidth="1"/>
    <col min="16152" max="16152" width="18.90625" style="247" customWidth="1"/>
    <col min="16153" max="16153" width="16.90625" style="247" customWidth="1"/>
    <col min="16154" max="16154" width="12.08984375" style="247" customWidth="1"/>
    <col min="16155" max="16157" width="18.90625" style="247" customWidth="1"/>
    <col min="16158" max="16158" width="15.90625" style="247" customWidth="1"/>
    <col min="16159" max="16159" width="18.453125" style="247" customWidth="1"/>
    <col min="16160" max="16160" width="34" style="247" customWidth="1"/>
    <col min="16161" max="16161" width="13.08984375" style="247" customWidth="1"/>
    <col min="16162" max="16162" width="3.54296875" style="247" customWidth="1"/>
    <col min="16163" max="16363" width="9.08984375" style="247" customWidth="1"/>
    <col min="16364" max="16364" width="3" style="247" customWidth="1"/>
    <col min="16365" max="16365" width="6.90625" style="247" customWidth="1"/>
    <col min="16366" max="16366" width="34.90625" style="247" customWidth="1"/>
    <col min="16367" max="16380" width="17.90625" style="247" customWidth="1"/>
    <col min="16381" max="16381" width="18.90625" style="247" customWidth="1"/>
    <col min="16382" max="16382" width="2.08984375" style="247" customWidth="1"/>
    <col min="16383" max="16384" width="17.90625" style="247"/>
  </cols>
  <sheetData>
    <row r="1" spans="1:45" s="39" customFormat="1" ht="5.15" customHeight="1">
      <c r="A1" s="233"/>
      <c r="B1" s="962"/>
      <c r="C1" s="962"/>
      <c r="D1" s="962"/>
      <c r="E1" s="962"/>
      <c r="F1" s="962"/>
      <c r="G1" s="962"/>
      <c r="H1" s="962"/>
      <c r="I1" s="962"/>
      <c r="J1" s="962"/>
      <c r="O1" s="288"/>
      <c r="T1" s="288"/>
      <c r="W1" s="697"/>
      <c r="X1" s="697"/>
      <c r="Z1" s="288"/>
      <c r="AC1" s="288"/>
      <c r="AF1" s="288"/>
    </row>
    <row r="2" spans="1:45" s="42" customFormat="1" ht="18" customHeight="1">
      <c r="A2" s="1084" t="str">
        <f>"Project Name : " &amp;'Covering Page'!$D$4</f>
        <v>Project Name : Project X</v>
      </c>
      <c r="B2" s="1085"/>
      <c r="C2" s="1085"/>
      <c r="D2" s="1085"/>
      <c r="E2" s="289"/>
      <c r="F2" s="41"/>
      <c r="G2" s="289"/>
      <c r="H2" s="41"/>
      <c r="I2" s="41"/>
      <c r="J2" s="289"/>
      <c r="K2" s="41"/>
      <c r="L2" s="41"/>
      <c r="M2" s="41"/>
      <c r="N2" s="41"/>
      <c r="O2" s="289"/>
      <c r="P2" s="41"/>
      <c r="Q2" s="41"/>
      <c r="R2" s="41"/>
      <c r="S2" s="41"/>
      <c r="T2" s="289"/>
      <c r="U2" s="289"/>
      <c r="V2" s="289"/>
      <c r="W2" s="652"/>
      <c r="X2" s="652"/>
      <c r="Y2" s="289"/>
      <c r="Z2" s="289"/>
      <c r="AA2" s="289"/>
      <c r="AB2" s="289"/>
      <c r="AC2" s="289"/>
      <c r="AD2" s="289"/>
      <c r="AE2" s="289"/>
      <c r="AF2" s="289"/>
    </row>
    <row r="3" spans="1:45" s="42" customFormat="1" ht="18" customHeight="1">
      <c r="A3" s="1086" t="str">
        <f>'Covering Page'!D6</f>
        <v>xxx - xxxxxxx- xx</v>
      </c>
      <c r="B3" s="1087"/>
      <c r="C3" s="1087"/>
      <c r="D3" s="1087"/>
      <c r="E3" s="289"/>
      <c r="F3" s="41"/>
      <c r="G3" s="289"/>
      <c r="H3" s="41"/>
      <c r="I3" s="41"/>
      <c r="J3" s="289"/>
      <c r="K3" s="41"/>
      <c r="L3" s="41"/>
      <c r="M3" s="41"/>
      <c r="N3" s="41"/>
      <c r="O3" s="289"/>
      <c r="P3" s="41"/>
      <c r="Q3" s="41"/>
      <c r="R3" s="41"/>
      <c r="S3" s="41"/>
      <c r="T3" s="289"/>
      <c r="U3" s="289"/>
      <c r="V3" s="289"/>
      <c r="W3" s="652"/>
      <c r="X3" s="652"/>
      <c r="Y3" s="289"/>
      <c r="Z3" s="289"/>
      <c r="AA3" s="289"/>
      <c r="AB3" s="289"/>
      <c r="AC3" s="289"/>
      <c r="AD3" s="289"/>
      <c r="AE3" s="289"/>
      <c r="AF3" s="289"/>
    </row>
    <row r="4" spans="1:45" s="42" customFormat="1" ht="4.75" customHeight="1">
      <c r="A4" s="290"/>
      <c r="B4" s="290"/>
      <c r="C4" s="290"/>
      <c r="D4" s="290"/>
      <c r="E4" s="291"/>
      <c r="F4" s="292"/>
      <c r="G4" s="291"/>
      <c r="H4" s="292"/>
      <c r="I4" s="292"/>
      <c r="J4" s="291"/>
      <c r="K4" s="292"/>
      <c r="L4" s="292"/>
      <c r="M4" s="292"/>
      <c r="N4" s="292"/>
      <c r="O4" s="291"/>
      <c r="P4" s="292"/>
      <c r="Q4" s="292"/>
      <c r="R4" s="292"/>
      <c r="S4" s="292"/>
      <c r="T4" s="291"/>
      <c r="U4" s="292"/>
      <c r="V4" s="292"/>
      <c r="W4" s="698"/>
      <c r="X4" s="698"/>
      <c r="Y4" s="292"/>
      <c r="Z4" s="291"/>
      <c r="AA4" s="292"/>
      <c r="AB4" s="292"/>
      <c r="AC4" s="291"/>
      <c r="AD4" s="292"/>
      <c r="AE4" s="292"/>
      <c r="AF4" s="291"/>
    </row>
    <row r="5" spans="1:45" s="294" customFormat="1" ht="27" customHeight="1">
      <c r="A5" s="910" t="s">
        <v>500</v>
      </c>
      <c r="B5" s="910"/>
      <c r="C5" s="910"/>
      <c r="D5" s="910"/>
      <c r="E5" s="910"/>
      <c r="F5" s="910"/>
      <c r="G5" s="910"/>
      <c r="H5" s="910"/>
      <c r="I5" s="910"/>
      <c r="J5" s="910"/>
      <c r="K5" s="910"/>
      <c r="L5" s="910"/>
      <c r="M5" s="910"/>
      <c r="N5" s="910"/>
      <c r="O5" s="910"/>
      <c r="P5" s="910"/>
      <c r="Q5" s="910"/>
      <c r="R5" s="910"/>
      <c r="S5" s="910"/>
      <c r="T5" s="910"/>
      <c r="U5" s="910"/>
      <c r="V5" s="910"/>
      <c r="W5" s="910"/>
      <c r="X5" s="910"/>
      <c r="Y5" s="910"/>
      <c r="Z5" s="910"/>
      <c r="AA5" s="910"/>
      <c r="AB5" s="910"/>
      <c r="AC5" s="910"/>
      <c r="AD5" s="910"/>
      <c r="AE5" s="910"/>
      <c r="AF5" s="910"/>
      <c r="AG5" s="293"/>
      <c r="AH5" s="293"/>
      <c r="AI5" s="293"/>
      <c r="AJ5" s="293"/>
      <c r="AK5" s="293"/>
      <c r="AL5" s="293"/>
      <c r="AM5" s="293"/>
      <c r="AN5" s="293"/>
      <c r="AO5" s="293"/>
      <c r="AP5" s="293"/>
      <c r="AQ5" s="293"/>
      <c r="AR5" s="293"/>
      <c r="AS5" s="293"/>
    </row>
    <row r="6" spans="1:45" s="294" customFormat="1" ht="4.75" customHeight="1">
      <c r="A6" s="295"/>
      <c r="B6" s="296"/>
      <c r="C6" s="297"/>
      <c r="D6" s="296"/>
      <c r="E6" s="298"/>
      <c r="F6" s="299"/>
      <c r="G6" s="298"/>
      <c r="H6" s="296"/>
      <c r="I6" s="296"/>
      <c r="J6" s="298"/>
      <c r="K6" s="296"/>
      <c r="L6" s="296"/>
      <c r="M6" s="296"/>
      <c r="N6" s="296"/>
      <c r="O6" s="298"/>
      <c r="P6" s="296"/>
      <c r="Q6" s="296"/>
      <c r="R6" s="296"/>
      <c r="S6" s="296"/>
      <c r="T6" s="298"/>
      <c r="U6" s="296"/>
      <c r="V6" s="296"/>
      <c r="W6" s="699"/>
      <c r="X6" s="699"/>
      <c r="Y6" s="296"/>
      <c r="Z6" s="298"/>
      <c r="AA6" s="296"/>
      <c r="AB6" s="296"/>
      <c r="AC6" s="298"/>
      <c r="AD6" s="296"/>
      <c r="AE6" s="296"/>
      <c r="AF6" s="298"/>
      <c r="AG6" s="293"/>
      <c r="AH6" s="293"/>
      <c r="AI6" s="293"/>
      <c r="AJ6" s="293"/>
      <c r="AK6" s="293"/>
      <c r="AL6" s="293"/>
      <c r="AM6" s="293"/>
      <c r="AN6" s="293"/>
      <c r="AO6" s="293"/>
      <c r="AP6" s="293"/>
      <c r="AQ6" s="293"/>
      <c r="AR6" s="293"/>
      <c r="AS6" s="293"/>
    </row>
    <row r="7" spans="1:45" s="294" customFormat="1" ht="19.75" customHeight="1">
      <c r="A7" s="295"/>
      <c r="B7" s="196" t="s">
        <v>384</v>
      </c>
      <c r="C7" s="243">
        <f>SUMIFS($AA$14:$AA$214,$B$14:$B$214, B7)</f>
        <v>1000000</v>
      </c>
      <c r="D7" s="244" t="s">
        <v>337</v>
      </c>
      <c r="E7" s="298"/>
      <c r="F7" s="299"/>
      <c r="G7" s="298"/>
      <c r="H7" s="296"/>
      <c r="I7" s="296"/>
      <c r="J7" s="298"/>
      <c r="K7" s="296"/>
      <c r="L7" s="296"/>
      <c r="M7" s="296"/>
      <c r="N7" s="296"/>
      <c r="O7" s="298"/>
      <c r="P7" s="296"/>
      <c r="Q7" s="296"/>
      <c r="R7" s="296"/>
      <c r="S7" s="296"/>
      <c r="T7" s="298"/>
      <c r="U7" s="296"/>
      <c r="V7" s="296"/>
      <c r="W7" s="699"/>
      <c r="X7" s="699"/>
      <c r="Y7" s="296"/>
      <c r="Z7" s="298"/>
      <c r="AA7" s="296"/>
      <c r="AB7" s="296"/>
      <c r="AC7" s="298"/>
      <c r="AD7" s="296"/>
      <c r="AE7" s="296"/>
      <c r="AF7" s="298"/>
      <c r="AG7" s="293"/>
      <c r="AH7" s="293"/>
      <c r="AI7" s="293"/>
      <c r="AJ7" s="293"/>
      <c r="AK7" s="293"/>
      <c r="AL7" s="293"/>
      <c r="AM7" s="293"/>
      <c r="AN7" s="293"/>
      <c r="AO7" s="293"/>
      <c r="AP7" s="293"/>
      <c r="AQ7" s="293"/>
      <c r="AR7" s="293"/>
      <c r="AS7" s="293"/>
    </row>
    <row r="8" spans="1:45" s="294" customFormat="1" ht="19.75" customHeight="1">
      <c r="A8" s="295"/>
      <c r="B8" s="196" t="s">
        <v>508</v>
      </c>
      <c r="C8" s="243">
        <f t="shared" ref="C8:C9" si="0">SUMIFS($AA$14:$AA$214,$B$14:$B$214, B8)</f>
        <v>1000000</v>
      </c>
      <c r="D8" s="244" t="s">
        <v>337</v>
      </c>
      <c r="E8" s="298"/>
      <c r="F8" s="299"/>
      <c r="G8" s="298"/>
      <c r="H8" s="296"/>
      <c r="I8" s="296"/>
      <c r="J8" s="298"/>
      <c r="K8" s="296"/>
      <c r="L8" s="296"/>
      <c r="M8" s="296"/>
      <c r="N8" s="296"/>
      <c r="O8" s="298"/>
      <c r="P8" s="296"/>
      <c r="Q8" s="296"/>
      <c r="R8" s="296"/>
      <c r="S8" s="296"/>
      <c r="T8" s="298"/>
      <c r="U8" s="296"/>
      <c r="V8" s="296"/>
      <c r="W8" s="699"/>
      <c r="X8" s="699"/>
      <c r="Y8" s="296"/>
      <c r="Z8" s="298"/>
      <c r="AA8" s="296"/>
      <c r="AB8" s="296"/>
      <c r="AC8" s="298"/>
      <c r="AD8" s="296"/>
      <c r="AE8" s="296"/>
      <c r="AF8" s="298"/>
      <c r="AG8" s="293"/>
      <c r="AH8" s="293"/>
      <c r="AI8" s="293"/>
      <c r="AJ8" s="293"/>
      <c r="AK8" s="293"/>
      <c r="AL8" s="293"/>
      <c r="AM8" s="293"/>
      <c r="AN8" s="293"/>
      <c r="AO8" s="293"/>
      <c r="AP8" s="293"/>
      <c r="AQ8" s="293"/>
      <c r="AR8" s="293"/>
      <c r="AS8" s="293"/>
    </row>
    <row r="9" spans="1:45" s="294" customFormat="1" ht="19.75" customHeight="1">
      <c r="A9" s="295"/>
      <c r="B9" s="196" t="s">
        <v>509</v>
      </c>
      <c r="C9" s="243">
        <f t="shared" si="0"/>
        <v>3000000</v>
      </c>
      <c r="D9" s="244" t="s">
        <v>337</v>
      </c>
      <c r="E9" s="298"/>
      <c r="F9" s="299"/>
      <c r="G9" s="298"/>
      <c r="H9" s="296"/>
      <c r="I9" s="296"/>
      <c r="J9" s="298"/>
      <c r="K9" s="296"/>
      <c r="L9" s="296"/>
      <c r="M9" s="296"/>
      <c r="N9" s="296"/>
      <c r="O9" s="298"/>
      <c r="P9" s="296"/>
      <c r="Q9" s="296"/>
      <c r="R9" s="296"/>
      <c r="S9" s="296"/>
      <c r="T9" s="298"/>
      <c r="U9" s="296"/>
      <c r="V9" s="296"/>
      <c r="W9" s="699"/>
      <c r="X9" s="699"/>
      <c r="Y9" s="296"/>
      <c r="Z9" s="298"/>
      <c r="AA9" s="296"/>
      <c r="AB9" s="296"/>
      <c r="AC9" s="298"/>
      <c r="AD9" s="296"/>
      <c r="AE9" s="296"/>
      <c r="AF9" s="298"/>
      <c r="AG9" s="293"/>
      <c r="AH9" s="293"/>
      <c r="AI9" s="293"/>
      <c r="AJ9" s="293"/>
      <c r="AK9" s="293"/>
      <c r="AL9" s="293"/>
      <c r="AM9" s="293"/>
      <c r="AN9" s="293"/>
      <c r="AO9" s="293"/>
      <c r="AP9" s="293"/>
      <c r="AQ9" s="293"/>
      <c r="AR9" s="293"/>
      <c r="AS9" s="293"/>
    </row>
    <row r="10" spans="1:45" s="294" customFormat="1" ht="4.25" customHeight="1">
      <c r="A10" s="295"/>
      <c r="B10" s="296"/>
      <c r="C10" s="297"/>
      <c r="D10" s="296"/>
      <c r="E10" s="298"/>
      <c r="F10" s="299"/>
      <c r="G10" s="298"/>
      <c r="H10" s="296"/>
      <c r="I10" s="296"/>
      <c r="J10" s="298"/>
      <c r="K10" s="296"/>
      <c r="L10" s="296"/>
      <c r="M10" s="296"/>
      <c r="N10" s="296"/>
      <c r="O10" s="298"/>
      <c r="P10" s="296"/>
      <c r="Q10" s="296"/>
      <c r="R10" s="296"/>
      <c r="S10" s="296"/>
      <c r="T10" s="298"/>
      <c r="U10" s="296"/>
      <c r="V10" s="296"/>
      <c r="W10" s="699"/>
      <c r="X10" s="699"/>
      <c r="Y10" s="296"/>
      <c r="Z10" s="298"/>
      <c r="AA10" s="296"/>
      <c r="AB10" s="296"/>
      <c r="AC10" s="298"/>
      <c r="AD10" s="296"/>
      <c r="AE10" s="296"/>
      <c r="AF10" s="298"/>
      <c r="AG10" s="293"/>
      <c r="AH10" s="293"/>
      <c r="AI10" s="293"/>
      <c r="AJ10" s="293"/>
      <c r="AK10" s="293"/>
      <c r="AL10" s="293"/>
      <c r="AM10" s="293"/>
      <c r="AN10" s="293"/>
      <c r="AO10" s="293"/>
      <c r="AP10" s="293"/>
      <c r="AQ10" s="293"/>
      <c r="AR10" s="293"/>
      <c r="AS10" s="293"/>
    </row>
    <row r="11" spans="1:45" s="294" customFormat="1" ht="32.4" customHeight="1">
      <c r="A11" s="1112" t="s">
        <v>49</v>
      </c>
      <c r="B11" s="1107" t="s">
        <v>383</v>
      </c>
      <c r="C11" s="1107" t="s">
        <v>35</v>
      </c>
      <c r="D11" s="1110" t="s">
        <v>36</v>
      </c>
      <c r="E11" s="1112"/>
      <c r="F11" s="1110" t="s">
        <v>393</v>
      </c>
      <c r="G11" s="1111"/>
      <c r="H11" s="1112"/>
      <c r="I11" s="1110" t="s">
        <v>444</v>
      </c>
      <c r="J11" s="1111"/>
      <c r="K11" s="1111"/>
      <c r="L11" s="1111"/>
      <c r="M11" s="1112"/>
      <c r="N11" s="1110" t="s">
        <v>389</v>
      </c>
      <c r="O11" s="1111"/>
      <c r="P11" s="1111"/>
      <c r="Q11" s="1111"/>
      <c r="R11" s="1112"/>
      <c r="S11" s="1113" t="s">
        <v>390</v>
      </c>
      <c r="T11" s="1114"/>
      <c r="U11" s="1114"/>
      <c r="V11" s="1115"/>
      <c r="W11" s="1107" t="s">
        <v>392</v>
      </c>
      <c r="X11" s="1116" t="s">
        <v>851</v>
      </c>
      <c r="Y11" s="1113" t="s">
        <v>37</v>
      </c>
      <c r="Z11" s="1114"/>
      <c r="AA11" s="1114"/>
      <c r="AB11" s="1115"/>
      <c r="AC11" s="1099" t="s">
        <v>38</v>
      </c>
      <c r="AD11" s="1106" t="s">
        <v>32</v>
      </c>
      <c r="AE11" s="1106" t="s">
        <v>33</v>
      </c>
      <c r="AF11" s="1099" t="s">
        <v>39</v>
      </c>
      <c r="AG11" s="293"/>
    </row>
    <row r="12" spans="1:45" s="294" customFormat="1" ht="18.649999999999999" customHeight="1">
      <c r="A12" s="1112"/>
      <c r="B12" s="1107"/>
      <c r="C12" s="1107"/>
      <c r="D12" s="1100" t="s">
        <v>40</v>
      </c>
      <c r="E12" s="1101"/>
      <c r="F12" s="1100" t="s">
        <v>40</v>
      </c>
      <c r="G12" s="1102"/>
      <c r="H12" s="1101"/>
      <c r="I12" s="1100" t="s">
        <v>40</v>
      </c>
      <c r="J12" s="1102"/>
      <c r="K12" s="1101"/>
      <c r="L12" s="1103" t="s">
        <v>31</v>
      </c>
      <c r="M12" s="1104" t="s">
        <v>41</v>
      </c>
      <c r="N12" s="1100" t="s">
        <v>40</v>
      </c>
      <c r="O12" s="1102"/>
      <c r="P12" s="1101"/>
      <c r="Q12" s="1105" t="s">
        <v>42</v>
      </c>
      <c r="R12" s="1103" t="s">
        <v>43</v>
      </c>
      <c r="S12" s="1100" t="s">
        <v>40</v>
      </c>
      <c r="T12" s="1102"/>
      <c r="U12" s="1101"/>
      <c r="V12" s="1103" t="s">
        <v>31</v>
      </c>
      <c r="W12" s="1107"/>
      <c r="X12" s="1117"/>
      <c r="Y12" s="1103" t="s">
        <v>45</v>
      </c>
      <c r="Z12" s="1099" t="s">
        <v>44</v>
      </c>
      <c r="AA12" s="1103" t="s">
        <v>31</v>
      </c>
      <c r="AB12" s="1104" t="s">
        <v>41</v>
      </c>
      <c r="AC12" s="1099"/>
      <c r="AD12" s="1106"/>
      <c r="AE12" s="1106"/>
      <c r="AF12" s="1099"/>
      <c r="AG12" s="293"/>
    </row>
    <row r="13" spans="1:45" s="294" customFormat="1" ht="18.649999999999999" customHeight="1" thickBot="1">
      <c r="A13" s="1112"/>
      <c r="B13" s="1108"/>
      <c r="C13" s="1107"/>
      <c r="D13" s="300" t="s">
        <v>45</v>
      </c>
      <c r="E13" s="301" t="s">
        <v>44</v>
      </c>
      <c r="F13" s="300" t="s">
        <v>45</v>
      </c>
      <c r="G13" s="301" t="s">
        <v>44</v>
      </c>
      <c r="H13" s="300" t="s">
        <v>46</v>
      </c>
      <c r="I13" s="300" t="s">
        <v>45</v>
      </c>
      <c r="J13" s="301" t="s">
        <v>44</v>
      </c>
      <c r="K13" s="300" t="s">
        <v>46</v>
      </c>
      <c r="L13" s="1103"/>
      <c r="M13" s="1104"/>
      <c r="N13" s="300" t="s">
        <v>45</v>
      </c>
      <c r="O13" s="301" t="s">
        <v>44</v>
      </c>
      <c r="P13" s="300" t="s">
        <v>46</v>
      </c>
      <c r="Q13" s="1105"/>
      <c r="R13" s="1103"/>
      <c r="S13" s="300" t="s">
        <v>45</v>
      </c>
      <c r="T13" s="301" t="s">
        <v>44</v>
      </c>
      <c r="U13" s="300" t="s">
        <v>46</v>
      </c>
      <c r="V13" s="1103"/>
      <c r="W13" s="1107"/>
      <c r="X13" s="1118"/>
      <c r="Y13" s="1103"/>
      <c r="Z13" s="1099"/>
      <c r="AA13" s="1119"/>
      <c r="AB13" s="1109"/>
      <c r="AC13" s="1099"/>
      <c r="AD13" s="1106"/>
      <c r="AE13" s="1106"/>
      <c r="AF13" s="1099"/>
      <c r="AG13" s="293"/>
    </row>
    <row r="14" spans="1:45" s="253" customFormat="1" ht="46.75" customHeight="1" thickTop="1">
      <c r="A14" s="251">
        <v>1</v>
      </c>
      <c r="B14" s="252" t="s">
        <v>509</v>
      </c>
      <c r="C14" s="253" t="s">
        <v>616</v>
      </c>
      <c r="D14" s="254" t="s">
        <v>385</v>
      </c>
      <c r="E14" s="255">
        <v>44197</v>
      </c>
      <c r="F14" s="254" t="s">
        <v>385</v>
      </c>
      <c r="G14" s="255">
        <v>44197</v>
      </c>
      <c r="H14" s="256" t="s">
        <v>386</v>
      </c>
      <c r="I14" s="254" t="s">
        <v>385</v>
      </c>
      <c r="J14" s="255">
        <v>44197</v>
      </c>
      <c r="K14" s="256" t="s">
        <v>224</v>
      </c>
      <c r="L14" s="257">
        <v>1000000</v>
      </c>
      <c r="M14" s="258">
        <v>20</v>
      </c>
      <c r="N14" s="254" t="s">
        <v>385</v>
      </c>
      <c r="O14" s="255">
        <v>44197</v>
      </c>
      <c r="P14" s="256" t="s">
        <v>691</v>
      </c>
      <c r="Q14" s="257">
        <v>1000000</v>
      </c>
      <c r="R14" s="259" t="s">
        <v>192</v>
      </c>
      <c r="S14" s="254" t="s">
        <v>385</v>
      </c>
      <c r="T14" s="255">
        <v>44197</v>
      </c>
      <c r="U14" s="256" t="s">
        <v>388</v>
      </c>
      <c r="V14" s="257">
        <v>1000000</v>
      </c>
      <c r="W14" s="700" t="s">
        <v>849</v>
      </c>
      <c r="X14" s="700" t="s">
        <v>391</v>
      </c>
      <c r="Y14" s="254" t="s">
        <v>385</v>
      </c>
      <c r="Z14" s="255">
        <v>44197</v>
      </c>
      <c r="AA14" s="257">
        <v>2000000</v>
      </c>
      <c r="AB14" s="258">
        <v>20</v>
      </c>
      <c r="AC14" s="255">
        <v>44197</v>
      </c>
      <c r="AD14" s="260" t="s">
        <v>238</v>
      </c>
      <c r="AE14" s="261" t="s">
        <v>192</v>
      </c>
      <c r="AF14" s="255">
        <v>44197</v>
      </c>
      <c r="AG14" s="293"/>
      <c r="AH14" s="294"/>
    </row>
    <row r="15" spans="1:45" s="262" customFormat="1" ht="46.75" customHeight="1">
      <c r="A15" s="251">
        <v>2</v>
      </c>
      <c r="B15" s="252" t="s">
        <v>508</v>
      </c>
      <c r="C15" s="253" t="s">
        <v>616</v>
      </c>
      <c r="D15" s="254" t="s">
        <v>385</v>
      </c>
      <c r="E15" s="255">
        <v>44198</v>
      </c>
      <c r="F15" s="254" t="s">
        <v>385</v>
      </c>
      <c r="G15" s="255">
        <v>44198</v>
      </c>
      <c r="H15" s="256" t="s">
        <v>386</v>
      </c>
      <c r="I15" s="254" t="s">
        <v>385</v>
      </c>
      <c r="J15" s="255">
        <v>44198</v>
      </c>
      <c r="K15" s="256" t="s">
        <v>387</v>
      </c>
      <c r="L15" s="257">
        <v>1000000</v>
      </c>
      <c r="M15" s="258">
        <v>20</v>
      </c>
      <c r="N15" s="254" t="s">
        <v>385</v>
      </c>
      <c r="O15" s="255">
        <v>44198</v>
      </c>
      <c r="P15" s="256" t="s">
        <v>690</v>
      </c>
      <c r="Q15" s="257">
        <v>1000001</v>
      </c>
      <c r="R15" s="259" t="s">
        <v>192</v>
      </c>
      <c r="S15" s="254" t="s">
        <v>385</v>
      </c>
      <c r="T15" s="255">
        <v>44198</v>
      </c>
      <c r="U15" s="256" t="s">
        <v>388</v>
      </c>
      <c r="V15" s="257">
        <v>1000001</v>
      </c>
      <c r="W15" s="700" t="s">
        <v>837</v>
      </c>
      <c r="X15" s="700" t="s">
        <v>852</v>
      </c>
      <c r="Y15" s="254" t="s">
        <v>385</v>
      </c>
      <c r="Z15" s="255">
        <v>44198</v>
      </c>
      <c r="AA15" s="257">
        <v>1000000</v>
      </c>
      <c r="AB15" s="258">
        <v>20</v>
      </c>
      <c r="AC15" s="255">
        <v>44198</v>
      </c>
      <c r="AD15" s="260" t="s">
        <v>614</v>
      </c>
      <c r="AE15" s="261" t="s">
        <v>192</v>
      </c>
      <c r="AF15" s="255">
        <v>44198</v>
      </c>
      <c r="AG15" s="249"/>
    </row>
    <row r="16" spans="1:45" s="262" customFormat="1" ht="46.75" customHeight="1">
      <c r="A16" s="251">
        <v>3</v>
      </c>
      <c r="B16" s="252" t="s">
        <v>509</v>
      </c>
      <c r="C16" s="253" t="s">
        <v>616</v>
      </c>
      <c r="D16" s="254" t="s">
        <v>385</v>
      </c>
      <c r="E16" s="255">
        <v>44199</v>
      </c>
      <c r="F16" s="254" t="s">
        <v>385</v>
      </c>
      <c r="G16" s="255">
        <v>44199</v>
      </c>
      <c r="H16" s="256" t="s">
        <v>386</v>
      </c>
      <c r="I16" s="254" t="s">
        <v>385</v>
      </c>
      <c r="J16" s="255">
        <v>44199</v>
      </c>
      <c r="K16" s="256" t="s">
        <v>387</v>
      </c>
      <c r="L16" s="257">
        <v>1000000</v>
      </c>
      <c r="M16" s="258">
        <v>20</v>
      </c>
      <c r="N16" s="254" t="s">
        <v>385</v>
      </c>
      <c r="O16" s="255">
        <v>44199</v>
      </c>
      <c r="P16" s="256" t="s">
        <v>692</v>
      </c>
      <c r="Q16" s="257">
        <v>1000002</v>
      </c>
      <c r="R16" s="259" t="s">
        <v>192</v>
      </c>
      <c r="S16" s="254" t="s">
        <v>385</v>
      </c>
      <c r="T16" s="255">
        <v>44199</v>
      </c>
      <c r="U16" s="256" t="s">
        <v>388</v>
      </c>
      <c r="V16" s="257">
        <v>1000002</v>
      </c>
      <c r="W16" s="700" t="s">
        <v>850</v>
      </c>
      <c r="X16" s="700" t="s">
        <v>391</v>
      </c>
      <c r="Y16" s="254" t="s">
        <v>385</v>
      </c>
      <c r="Z16" s="255">
        <v>44199</v>
      </c>
      <c r="AA16" s="257">
        <v>1000000</v>
      </c>
      <c r="AB16" s="258">
        <v>20</v>
      </c>
      <c r="AC16" s="255">
        <v>44199</v>
      </c>
      <c r="AD16" s="260" t="s">
        <v>615</v>
      </c>
      <c r="AE16" s="261" t="s">
        <v>192</v>
      </c>
      <c r="AF16" s="255">
        <v>44199</v>
      </c>
      <c r="AG16" s="249"/>
    </row>
    <row r="17" spans="1:33" s="262" customFormat="1" ht="46.75" customHeight="1">
      <c r="A17" s="251">
        <v>4</v>
      </c>
      <c r="B17" s="252" t="s">
        <v>384</v>
      </c>
      <c r="C17" s="253" t="s">
        <v>616</v>
      </c>
      <c r="D17" s="254" t="s">
        <v>385</v>
      </c>
      <c r="E17" s="255">
        <v>44200</v>
      </c>
      <c r="F17" s="254" t="s">
        <v>385</v>
      </c>
      <c r="G17" s="255">
        <v>44200</v>
      </c>
      <c r="H17" s="256" t="s">
        <v>386</v>
      </c>
      <c r="I17" s="254" t="s">
        <v>385</v>
      </c>
      <c r="J17" s="255">
        <v>44200</v>
      </c>
      <c r="K17" s="256" t="s">
        <v>387</v>
      </c>
      <c r="L17" s="257">
        <v>1000000</v>
      </c>
      <c r="M17" s="258">
        <v>20</v>
      </c>
      <c r="N17" s="254" t="s">
        <v>385</v>
      </c>
      <c r="O17" s="255">
        <v>44200</v>
      </c>
      <c r="P17" s="256" t="s">
        <v>690</v>
      </c>
      <c r="Q17" s="257">
        <v>1000003</v>
      </c>
      <c r="R17" s="259" t="s">
        <v>192</v>
      </c>
      <c r="S17" s="254" t="s">
        <v>385</v>
      </c>
      <c r="T17" s="255">
        <v>44200</v>
      </c>
      <c r="U17" s="256" t="s">
        <v>388</v>
      </c>
      <c r="V17" s="257">
        <v>1000003</v>
      </c>
      <c r="W17" s="700" t="s">
        <v>850</v>
      </c>
      <c r="X17" s="700" t="s">
        <v>852</v>
      </c>
      <c r="Y17" s="254" t="s">
        <v>385</v>
      </c>
      <c r="Z17" s="255">
        <v>44200</v>
      </c>
      <c r="AA17" s="257">
        <v>1000000</v>
      </c>
      <c r="AB17" s="258">
        <v>20</v>
      </c>
      <c r="AC17" s="255">
        <v>44200</v>
      </c>
      <c r="AD17" s="260" t="s">
        <v>394</v>
      </c>
      <c r="AE17" s="261" t="s">
        <v>192</v>
      </c>
      <c r="AF17" s="255">
        <v>44200</v>
      </c>
      <c r="AG17" s="249"/>
    </row>
    <row r="18" spans="1:33" s="262" customFormat="1" ht="46.75" customHeight="1">
      <c r="A18" s="251"/>
      <c r="B18" s="252"/>
      <c r="C18" s="253"/>
      <c r="D18" s="254"/>
      <c r="E18" s="255"/>
      <c r="F18" s="254"/>
      <c r="G18" s="255"/>
      <c r="H18" s="256"/>
      <c r="I18" s="254"/>
      <c r="J18" s="255"/>
      <c r="K18" s="256"/>
      <c r="L18" s="257"/>
      <c r="M18" s="258"/>
      <c r="N18" s="254"/>
      <c r="O18" s="255"/>
      <c r="P18" s="256"/>
      <c r="Q18" s="257"/>
      <c r="R18" s="259"/>
      <c r="S18" s="254"/>
      <c r="T18" s="255"/>
      <c r="U18" s="256"/>
      <c r="V18" s="257"/>
      <c r="W18" s="700"/>
      <c r="X18" s="700"/>
      <c r="Y18" s="254"/>
      <c r="Z18" s="255"/>
      <c r="AA18" s="257"/>
      <c r="AB18" s="258"/>
      <c r="AC18" s="255"/>
      <c r="AD18" s="260"/>
      <c r="AE18" s="261"/>
      <c r="AF18" s="255"/>
      <c r="AG18" s="249"/>
    </row>
    <row r="19" spans="1:33" s="262" customFormat="1" ht="46.75" customHeight="1">
      <c r="A19" s="251"/>
      <c r="B19" s="252"/>
      <c r="C19" s="253"/>
      <c r="D19" s="254"/>
      <c r="E19" s="255"/>
      <c r="F19" s="254"/>
      <c r="G19" s="255"/>
      <c r="H19" s="256"/>
      <c r="I19" s="254"/>
      <c r="J19" s="255"/>
      <c r="K19" s="256"/>
      <c r="L19" s="257"/>
      <c r="M19" s="258"/>
      <c r="N19" s="254"/>
      <c r="O19" s="255"/>
      <c r="P19" s="256"/>
      <c r="Q19" s="257"/>
      <c r="R19" s="259"/>
      <c r="S19" s="254"/>
      <c r="T19" s="255"/>
      <c r="U19" s="256"/>
      <c r="V19" s="257"/>
      <c r="W19" s="700"/>
      <c r="X19" s="700"/>
      <c r="Y19" s="254"/>
      <c r="Z19" s="255"/>
      <c r="AA19" s="257"/>
      <c r="AB19" s="258"/>
      <c r="AC19" s="255"/>
      <c r="AD19" s="260"/>
      <c r="AE19" s="261"/>
      <c r="AF19" s="255"/>
      <c r="AG19" s="249"/>
    </row>
    <row r="20" spans="1:33" s="262" customFormat="1" ht="46.75" customHeight="1">
      <c r="A20" s="251"/>
      <c r="B20" s="252"/>
      <c r="C20" s="253"/>
      <c r="D20" s="254"/>
      <c r="E20" s="255"/>
      <c r="F20" s="254"/>
      <c r="G20" s="255"/>
      <c r="H20" s="256"/>
      <c r="I20" s="254"/>
      <c r="J20" s="255"/>
      <c r="K20" s="256"/>
      <c r="L20" s="257"/>
      <c r="M20" s="258"/>
      <c r="N20" s="254"/>
      <c r="O20" s="255"/>
      <c r="P20" s="256"/>
      <c r="Q20" s="257"/>
      <c r="R20" s="259"/>
      <c r="S20" s="254"/>
      <c r="T20" s="255"/>
      <c r="U20" s="256"/>
      <c r="V20" s="257"/>
      <c r="W20" s="700"/>
      <c r="X20" s="700"/>
      <c r="Y20" s="254"/>
      <c r="Z20" s="255"/>
      <c r="AA20" s="257"/>
      <c r="AB20" s="258"/>
      <c r="AC20" s="255"/>
      <c r="AD20" s="260"/>
      <c r="AE20" s="261"/>
      <c r="AF20" s="255"/>
      <c r="AG20" s="249"/>
    </row>
    <row r="21" spans="1:33" s="262" customFormat="1" ht="46.75" customHeight="1">
      <c r="A21" s="251"/>
      <c r="B21" s="252"/>
      <c r="C21" s="253"/>
      <c r="D21" s="254"/>
      <c r="E21" s="255"/>
      <c r="F21" s="254"/>
      <c r="G21" s="255"/>
      <c r="H21" s="256"/>
      <c r="I21" s="254"/>
      <c r="J21" s="255"/>
      <c r="K21" s="256"/>
      <c r="L21" s="257"/>
      <c r="M21" s="258"/>
      <c r="N21" s="254"/>
      <c r="O21" s="255"/>
      <c r="P21" s="256"/>
      <c r="Q21" s="257"/>
      <c r="R21" s="259"/>
      <c r="S21" s="254"/>
      <c r="T21" s="255"/>
      <c r="U21" s="256"/>
      <c r="V21" s="257"/>
      <c r="W21" s="700"/>
      <c r="X21" s="700"/>
      <c r="Y21" s="254"/>
      <c r="Z21" s="255"/>
      <c r="AA21" s="257"/>
      <c r="AB21" s="258"/>
      <c r="AC21" s="255"/>
      <c r="AD21" s="260"/>
      <c r="AE21" s="261"/>
      <c r="AF21" s="255"/>
      <c r="AG21" s="249"/>
    </row>
    <row r="22" spans="1:33" s="262" customFormat="1" ht="46.75" customHeight="1">
      <c r="A22" s="251"/>
      <c r="B22" s="252"/>
      <c r="C22" s="253"/>
      <c r="D22" s="254"/>
      <c r="E22" s="255"/>
      <c r="F22" s="254"/>
      <c r="G22" s="255"/>
      <c r="H22" s="256"/>
      <c r="I22" s="254"/>
      <c r="J22" s="255"/>
      <c r="K22" s="256"/>
      <c r="L22" s="257"/>
      <c r="M22" s="258"/>
      <c r="N22" s="254"/>
      <c r="O22" s="255"/>
      <c r="P22" s="256"/>
      <c r="Q22" s="257"/>
      <c r="R22" s="259"/>
      <c r="S22" s="254"/>
      <c r="T22" s="255"/>
      <c r="U22" s="256"/>
      <c r="V22" s="257"/>
      <c r="W22" s="700"/>
      <c r="X22" s="700"/>
      <c r="Y22" s="254"/>
      <c r="Z22" s="255"/>
      <c r="AA22" s="257"/>
      <c r="AB22" s="258"/>
      <c r="AC22" s="255"/>
      <c r="AD22" s="260"/>
      <c r="AE22" s="261"/>
      <c r="AF22" s="255"/>
      <c r="AG22" s="249"/>
    </row>
    <row r="23" spans="1:33" s="262" customFormat="1" ht="46.75" customHeight="1">
      <c r="A23" s="251"/>
      <c r="B23" s="252"/>
      <c r="C23" s="253"/>
      <c r="D23" s="254"/>
      <c r="E23" s="255"/>
      <c r="F23" s="254"/>
      <c r="G23" s="255"/>
      <c r="H23" s="256"/>
      <c r="I23" s="254"/>
      <c r="J23" s="255"/>
      <c r="K23" s="256"/>
      <c r="L23" s="257"/>
      <c r="M23" s="258"/>
      <c r="N23" s="254"/>
      <c r="O23" s="255"/>
      <c r="P23" s="256"/>
      <c r="Q23" s="257"/>
      <c r="R23" s="259"/>
      <c r="S23" s="254"/>
      <c r="T23" s="255"/>
      <c r="U23" s="256"/>
      <c r="V23" s="257"/>
      <c r="W23" s="700"/>
      <c r="X23" s="700"/>
      <c r="Y23" s="254"/>
      <c r="Z23" s="255"/>
      <c r="AA23" s="257"/>
      <c r="AB23" s="258"/>
      <c r="AC23" s="255"/>
      <c r="AD23" s="260"/>
      <c r="AE23" s="261"/>
      <c r="AF23" s="255"/>
      <c r="AG23" s="249"/>
    </row>
    <row r="24" spans="1:33" s="262" customFormat="1" ht="46.75" customHeight="1">
      <c r="A24" s="251"/>
      <c r="B24" s="252"/>
      <c r="C24" s="253"/>
      <c r="D24" s="254"/>
      <c r="E24" s="255"/>
      <c r="F24" s="254"/>
      <c r="G24" s="255"/>
      <c r="H24" s="256"/>
      <c r="I24" s="254"/>
      <c r="J24" s="255"/>
      <c r="K24" s="256"/>
      <c r="L24" s="257"/>
      <c r="M24" s="258"/>
      <c r="N24" s="254"/>
      <c r="O24" s="255"/>
      <c r="P24" s="256"/>
      <c r="Q24" s="257"/>
      <c r="R24" s="259"/>
      <c r="S24" s="254"/>
      <c r="T24" s="255"/>
      <c r="U24" s="256"/>
      <c r="V24" s="257"/>
      <c r="W24" s="700"/>
      <c r="X24" s="700"/>
      <c r="Y24" s="254"/>
      <c r="Z24" s="255"/>
      <c r="AA24" s="257"/>
      <c r="AB24" s="258"/>
      <c r="AC24" s="255"/>
      <c r="AD24" s="260"/>
      <c r="AE24" s="261"/>
      <c r="AF24" s="255"/>
      <c r="AG24" s="249"/>
    </row>
    <row r="25" spans="1:33" s="262" customFormat="1" ht="46.75" customHeight="1">
      <c r="A25" s="251"/>
      <c r="B25" s="252"/>
      <c r="C25" s="253"/>
      <c r="D25" s="254"/>
      <c r="E25" s="255"/>
      <c r="F25" s="254"/>
      <c r="G25" s="255"/>
      <c r="H25" s="256"/>
      <c r="I25" s="254"/>
      <c r="J25" s="255"/>
      <c r="K25" s="256"/>
      <c r="L25" s="257"/>
      <c r="M25" s="258"/>
      <c r="N25" s="254"/>
      <c r="O25" s="255"/>
      <c r="P25" s="256"/>
      <c r="Q25" s="257"/>
      <c r="R25" s="259"/>
      <c r="S25" s="254"/>
      <c r="T25" s="255"/>
      <c r="U25" s="256"/>
      <c r="V25" s="257"/>
      <c r="W25" s="700"/>
      <c r="X25" s="700"/>
      <c r="Y25" s="254"/>
      <c r="Z25" s="255"/>
      <c r="AA25" s="257"/>
      <c r="AB25" s="258"/>
      <c r="AC25" s="255"/>
      <c r="AD25" s="260"/>
      <c r="AE25" s="261"/>
      <c r="AF25" s="255"/>
      <c r="AG25" s="249"/>
    </row>
    <row r="26" spans="1:33" s="262" customFormat="1" ht="46.75" customHeight="1">
      <c r="A26" s="251"/>
      <c r="B26" s="252"/>
      <c r="C26" s="253"/>
      <c r="D26" s="254"/>
      <c r="E26" s="255"/>
      <c r="F26" s="254"/>
      <c r="G26" s="255"/>
      <c r="H26" s="256"/>
      <c r="I26" s="254"/>
      <c r="J26" s="255"/>
      <c r="K26" s="256"/>
      <c r="L26" s="257"/>
      <c r="M26" s="258"/>
      <c r="N26" s="254"/>
      <c r="O26" s="255"/>
      <c r="P26" s="256"/>
      <c r="Q26" s="257"/>
      <c r="R26" s="259"/>
      <c r="S26" s="254"/>
      <c r="T26" s="255"/>
      <c r="U26" s="256"/>
      <c r="V26" s="257"/>
      <c r="W26" s="700"/>
      <c r="X26" s="700"/>
      <c r="Y26" s="254"/>
      <c r="Z26" s="255"/>
      <c r="AA26" s="257"/>
      <c r="AB26" s="258"/>
      <c r="AC26" s="255"/>
      <c r="AD26" s="260"/>
      <c r="AE26" s="261"/>
      <c r="AF26" s="255"/>
      <c r="AG26" s="249"/>
    </row>
    <row r="27" spans="1:33" s="262" customFormat="1" ht="46.75" customHeight="1">
      <c r="A27" s="251"/>
      <c r="B27" s="252"/>
      <c r="C27" s="253"/>
      <c r="D27" s="254"/>
      <c r="E27" s="255"/>
      <c r="F27" s="254"/>
      <c r="G27" s="255"/>
      <c r="H27" s="256"/>
      <c r="I27" s="254"/>
      <c r="J27" s="255"/>
      <c r="K27" s="256"/>
      <c r="L27" s="257"/>
      <c r="M27" s="258"/>
      <c r="N27" s="254"/>
      <c r="O27" s="255"/>
      <c r="P27" s="256"/>
      <c r="Q27" s="257"/>
      <c r="R27" s="259"/>
      <c r="S27" s="254"/>
      <c r="T27" s="255"/>
      <c r="U27" s="256"/>
      <c r="V27" s="257"/>
      <c r="W27" s="700"/>
      <c r="X27" s="700"/>
      <c r="Y27" s="254"/>
      <c r="Z27" s="255"/>
      <c r="AA27" s="257"/>
      <c r="AB27" s="258"/>
      <c r="AC27" s="255"/>
      <c r="AD27" s="260"/>
      <c r="AE27" s="261"/>
      <c r="AF27" s="255"/>
      <c r="AG27" s="249"/>
    </row>
    <row r="28" spans="1:33" s="262" customFormat="1" ht="46.75" customHeight="1">
      <c r="A28" s="251"/>
      <c r="B28" s="252"/>
      <c r="C28" s="253"/>
      <c r="D28" s="254"/>
      <c r="E28" s="255"/>
      <c r="F28" s="254"/>
      <c r="G28" s="255"/>
      <c r="H28" s="256"/>
      <c r="I28" s="254"/>
      <c r="J28" s="255"/>
      <c r="K28" s="256"/>
      <c r="L28" s="257"/>
      <c r="M28" s="258"/>
      <c r="N28" s="254"/>
      <c r="O28" s="255"/>
      <c r="P28" s="256"/>
      <c r="Q28" s="257"/>
      <c r="R28" s="259"/>
      <c r="S28" s="254"/>
      <c r="T28" s="255"/>
      <c r="U28" s="256"/>
      <c r="V28" s="257"/>
      <c r="W28" s="700"/>
      <c r="X28" s="700"/>
      <c r="Y28" s="254"/>
      <c r="Z28" s="255"/>
      <c r="AA28" s="257"/>
      <c r="AB28" s="258"/>
      <c r="AC28" s="255"/>
      <c r="AD28" s="260"/>
      <c r="AE28" s="261"/>
      <c r="AF28" s="255"/>
      <c r="AG28" s="249"/>
    </row>
    <row r="29" spans="1:33" s="262" customFormat="1" ht="46.75" customHeight="1">
      <c r="A29" s="251"/>
      <c r="B29" s="252"/>
      <c r="C29" s="253"/>
      <c r="D29" s="254"/>
      <c r="E29" s="255"/>
      <c r="F29" s="254"/>
      <c r="G29" s="255"/>
      <c r="H29" s="256"/>
      <c r="I29" s="254"/>
      <c r="J29" s="255"/>
      <c r="K29" s="256"/>
      <c r="L29" s="257"/>
      <c r="M29" s="258"/>
      <c r="N29" s="254"/>
      <c r="O29" s="255"/>
      <c r="P29" s="256"/>
      <c r="Q29" s="257"/>
      <c r="R29" s="259"/>
      <c r="S29" s="254"/>
      <c r="T29" s="255"/>
      <c r="U29" s="256"/>
      <c r="V29" s="257"/>
      <c r="W29" s="700"/>
      <c r="X29" s="700"/>
      <c r="Y29" s="254"/>
      <c r="Z29" s="255"/>
      <c r="AA29" s="257"/>
      <c r="AB29" s="258"/>
      <c r="AC29" s="255"/>
      <c r="AD29" s="260"/>
      <c r="AE29" s="261"/>
      <c r="AF29" s="255"/>
      <c r="AG29" s="249"/>
    </row>
    <row r="30" spans="1:33" s="262" customFormat="1" ht="46.75" customHeight="1">
      <c r="A30" s="251"/>
      <c r="B30" s="252"/>
      <c r="C30" s="253"/>
      <c r="D30" s="254"/>
      <c r="E30" s="255"/>
      <c r="F30" s="254"/>
      <c r="G30" s="255"/>
      <c r="H30" s="256"/>
      <c r="I30" s="254"/>
      <c r="J30" s="255"/>
      <c r="K30" s="256"/>
      <c r="L30" s="257"/>
      <c r="M30" s="258"/>
      <c r="N30" s="254"/>
      <c r="O30" s="255"/>
      <c r="P30" s="256"/>
      <c r="Q30" s="257"/>
      <c r="R30" s="259"/>
      <c r="S30" s="254"/>
      <c r="T30" s="255"/>
      <c r="U30" s="256"/>
      <c r="V30" s="257"/>
      <c r="W30" s="700"/>
      <c r="X30" s="700"/>
      <c r="Y30" s="254"/>
      <c r="Z30" s="255"/>
      <c r="AA30" s="257"/>
      <c r="AB30" s="258"/>
      <c r="AC30" s="255"/>
      <c r="AD30" s="260"/>
      <c r="AE30" s="261"/>
      <c r="AF30" s="255"/>
      <c r="AG30" s="249"/>
    </row>
    <row r="31" spans="1:33" s="262" customFormat="1" ht="46.75" customHeight="1">
      <c r="A31" s="251"/>
      <c r="B31" s="252"/>
      <c r="C31" s="253"/>
      <c r="D31" s="254"/>
      <c r="E31" s="255"/>
      <c r="F31" s="254"/>
      <c r="G31" s="255"/>
      <c r="H31" s="256"/>
      <c r="I31" s="254"/>
      <c r="J31" s="255"/>
      <c r="K31" s="256"/>
      <c r="L31" s="257"/>
      <c r="M31" s="258"/>
      <c r="N31" s="254"/>
      <c r="O31" s="255"/>
      <c r="P31" s="256"/>
      <c r="Q31" s="257"/>
      <c r="R31" s="259"/>
      <c r="S31" s="254"/>
      <c r="T31" s="255"/>
      <c r="U31" s="256"/>
      <c r="V31" s="257"/>
      <c r="W31" s="700"/>
      <c r="X31" s="700"/>
      <c r="Y31" s="254"/>
      <c r="Z31" s="255"/>
      <c r="AA31" s="257"/>
      <c r="AB31" s="258"/>
      <c r="AC31" s="255"/>
      <c r="AD31" s="260"/>
      <c r="AE31" s="261"/>
      <c r="AF31" s="255"/>
      <c r="AG31" s="249"/>
    </row>
    <row r="32" spans="1:33" s="262" customFormat="1" ht="46.75" customHeight="1">
      <c r="A32" s="251"/>
      <c r="B32" s="252"/>
      <c r="C32" s="253"/>
      <c r="D32" s="254"/>
      <c r="E32" s="255"/>
      <c r="F32" s="254"/>
      <c r="G32" s="255"/>
      <c r="H32" s="256"/>
      <c r="I32" s="254"/>
      <c r="J32" s="255"/>
      <c r="K32" s="256"/>
      <c r="L32" s="257"/>
      <c r="M32" s="258"/>
      <c r="N32" s="254"/>
      <c r="O32" s="255"/>
      <c r="P32" s="256"/>
      <c r="Q32" s="257"/>
      <c r="R32" s="259"/>
      <c r="S32" s="254"/>
      <c r="T32" s="255"/>
      <c r="U32" s="256"/>
      <c r="V32" s="257"/>
      <c r="W32" s="700"/>
      <c r="X32" s="700"/>
      <c r="Y32" s="254"/>
      <c r="Z32" s="255"/>
      <c r="AA32" s="257"/>
      <c r="AB32" s="258"/>
      <c r="AC32" s="255"/>
      <c r="AD32" s="260"/>
      <c r="AE32" s="261"/>
      <c r="AF32" s="255"/>
      <c r="AG32" s="249"/>
    </row>
    <row r="33" spans="1:33" s="262" customFormat="1" ht="46.75" customHeight="1">
      <c r="A33" s="251"/>
      <c r="B33" s="252"/>
      <c r="C33" s="253"/>
      <c r="D33" s="254"/>
      <c r="E33" s="255"/>
      <c r="F33" s="254"/>
      <c r="G33" s="255"/>
      <c r="H33" s="256"/>
      <c r="I33" s="254"/>
      <c r="J33" s="255"/>
      <c r="K33" s="256"/>
      <c r="L33" s="257"/>
      <c r="M33" s="258"/>
      <c r="N33" s="254"/>
      <c r="O33" s="255"/>
      <c r="P33" s="256"/>
      <c r="Q33" s="257"/>
      <c r="R33" s="259"/>
      <c r="S33" s="254"/>
      <c r="T33" s="255"/>
      <c r="U33" s="256"/>
      <c r="V33" s="257"/>
      <c r="W33" s="700"/>
      <c r="X33" s="700"/>
      <c r="Y33" s="254"/>
      <c r="Z33" s="255"/>
      <c r="AA33" s="257"/>
      <c r="AB33" s="258"/>
      <c r="AC33" s="255"/>
      <c r="AD33" s="260"/>
      <c r="AE33" s="261"/>
      <c r="AF33" s="255"/>
      <c r="AG33" s="249"/>
    </row>
    <row r="34" spans="1:33" s="262" customFormat="1" ht="46.75" customHeight="1">
      <c r="A34" s="251"/>
      <c r="B34" s="252"/>
      <c r="C34" s="253"/>
      <c r="D34" s="254"/>
      <c r="E34" s="255"/>
      <c r="F34" s="254"/>
      <c r="G34" s="255"/>
      <c r="H34" s="256"/>
      <c r="I34" s="254"/>
      <c r="J34" s="255"/>
      <c r="K34" s="256"/>
      <c r="L34" s="257"/>
      <c r="M34" s="258"/>
      <c r="N34" s="254"/>
      <c r="O34" s="255"/>
      <c r="P34" s="256"/>
      <c r="Q34" s="257"/>
      <c r="R34" s="259"/>
      <c r="S34" s="254"/>
      <c r="T34" s="255"/>
      <c r="U34" s="256"/>
      <c r="V34" s="257"/>
      <c r="W34" s="700"/>
      <c r="X34" s="700"/>
      <c r="Y34" s="254"/>
      <c r="Z34" s="255"/>
      <c r="AA34" s="257"/>
      <c r="AB34" s="258"/>
      <c r="AC34" s="255"/>
      <c r="AD34" s="260"/>
      <c r="AE34" s="261"/>
      <c r="AF34" s="255"/>
      <c r="AG34" s="249"/>
    </row>
    <row r="35" spans="1:33" s="262" customFormat="1" ht="46.75" customHeight="1">
      <c r="A35" s="251"/>
      <c r="B35" s="252"/>
      <c r="C35" s="253"/>
      <c r="D35" s="254"/>
      <c r="E35" s="255"/>
      <c r="F35" s="254"/>
      <c r="G35" s="255"/>
      <c r="H35" s="256"/>
      <c r="I35" s="254"/>
      <c r="J35" s="255"/>
      <c r="K35" s="256"/>
      <c r="L35" s="257"/>
      <c r="M35" s="258"/>
      <c r="N35" s="254"/>
      <c r="O35" s="255"/>
      <c r="P35" s="256"/>
      <c r="Q35" s="257"/>
      <c r="R35" s="259"/>
      <c r="S35" s="254"/>
      <c r="T35" s="255"/>
      <c r="U35" s="256"/>
      <c r="V35" s="257"/>
      <c r="W35" s="700"/>
      <c r="X35" s="700"/>
      <c r="Y35" s="254"/>
      <c r="Z35" s="255"/>
      <c r="AA35" s="257"/>
      <c r="AB35" s="258"/>
      <c r="AC35" s="255"/>
      <c r="AD35" s="260"/>
      <c r="AE35" s="261"/>
      <c r="AF35" s="255"/>
      <c r="AG35" s="249"/>
    </row>
    <row r="36" spans="1:33" s="262" customFormat="1" ht="46.75" customHeight="1">
      <c r="A36" s="251"/>
      <c r="B36" s="252"/>
      <c r="C36" s="253"/>
      <c r="D36" s="254"/>
      <c r="E36" s="255"/>
      <c r="F36" s="254"/>
      <c r="G36" s="255"/>
      <c r="H36" s="256"/>
      <c r="I36" s="254"/>
      <c r="J36" s="255"/>
      <c r="K36" s="256"/>
      <c r="L36" s="257"/>
      <c r="M36" s="258"/>
      <c r="N36" s="254"/>
      <c r="O36" s="255"/>
      <c r="P36" s="256"/>
      <c r="Q36" s="257"/>
      <c r="R36" s="259"/>
      <c r="S36" s="254"/>
      <c r="T36" s="255"/>
      <c r="U36" s="256"/>
      <c r="V36" s="257"/>
      <c r="W36" s="700"/>
      <c r="X36" s="700"/>
      <c r="Y36" s="254"/>
      <c r="Z36" s="255"/>
      <c r="AA36" s="257"/>
      <c r="AB36" s="258"/>
      <c r="AC36" s="255"/>
      <c r="AD36" s="260"/>
      <c r="AE36" s="261"/>
      <c r="AF36" s="255"/>
      <c r="AG36" s="249"/>
    </row>
    <row r="37" spans="1:33" s="262" customFormat="1" ht="46.75" customHeight="1">
      <c r="A37" s="251"/>
      <c r="B37" s="252"/>
      <c r="C37" s="253"/>
      <c r="D37" s="254"/>
      <c r="E37" s="255"/>
      <c r="F37" s="254"/>
      <c r="G37" s="255"/>
      <c r="H37" s="256"/>
      <c r="I37" s="254"/>
      <c r="J37" s="255"/>
      <c r="K37" s="256"/>
      <c r="L37" s="257"/>
      <c r="M37" s="258"/>
      <c r="N37" s="254"/>
      <c r="O37" s="255"/>
      <c r="P37" s="256"/>
      <c r="Q37" s="257"/>
      <c r="R37" s="259"/>
      <c r="S37" s="254"/>
      <c r="T37" s="255"/>
      <c r="U37" s="256"/>
      <c r="V37" s="257"/>
      <c r="W37" s="700"/>
      <c r="X37" s="700"/>
      <c r="Y37" s="254"/>
      <c r="Z37" s="255"/>
      <c r="AA37" s="257"/>
      <c r="AB37" s="258"/>
      <c r="AC37" s="255"/>
      <c r="AD37" s="260"/>
      <c r="AE37" s="261"/>
      <c r="AF37" s="255"/>
      <c r="AG37" s="249"/>
    </row>
    <row r="38" spans="1:33" s="262" customFormat="1" ht="46.75" customHeight="1">
      <c r="A38" s="251"/>
      <c r="B38" s="252"/>
      <c r="C38" s="253"/>
      <c r="D38" s="254"/>
      <c r="E38" s="255"/>
      <c r="F38" s="254"/>
      <c r="G38" s="255"/>
      <c r="H38" s="256"/>
      <c r="I38" s="254"/>
      <c r="J38" s="255"/>
      <c r="K38" s="256"/>
      <c r="L38" s="257"/>
      <c r="M38" s="258"/>
      <c r="N38" s="254"/>
      <c r="O38" s="255"/>
      <c r="P38" s="256"/>
      <c r="Q38" s="257"/>
      <c r="R38" s="259"/>
      <c r="S38" s="254"/>
      <c r="T38" s="255"/>
      <c r="U38" s="256"/>
      <c r="V38" s="257"/>
      <c r="W38" s="700"/>
      <c r="X38" s="700"/>
      <c r="Y38" s="254"/>
      <c r="Z38" s="255"/>
      <c r="AA38" s="257"/>
      <c r="AB38" s="258"/>
      <c r="AC38" s="255"/>
      <c r="AD38" s="260"/>
      <c r="AE38" s="261"/>
      <c r="AF38" s="255"/>
      <c r="AG38" s="249"/>
    </row>
    <row r="39" spans="1:33" s="262" customFormat="1" ht="46.75" customHeight="1">
      <c r="A39" s="251"/>
      <c r="B39" s="252"/>
      <c r="C39" s="253"/>
      <c r="D39" s="254"/>
      <c r="E39" s="255"/>
      <c r="F39" s="254"/>
      <c r="G39" s="255"/>
      <c r="H39" s="256"/>
      <c r="I39" s="254"/>
      <c r="J39" s="255"/>
      <c r="K39" s="256"/>
      <c r="L39" s="257"/>
      <c r="M39" s="258"/>
      <c r="N39" s="254"/>
      <c r="O39" s="255"/>
      <c r="P39" s="256"/>
      <c r="Q39" s="257"/>
      <c r="R39" s="259"/>
      <c r="S39" s="254"/>
      <c r="T39" s="255"/>
      <c r="U39" s="256"/>
      <c r="V39" s="257"/>
      <c r="W39" s="700"/>
      <c r="X39" s="700"/>
      <c r="Y39" s="254"/>
      <c r="Z39" s="255"/>
      <c r="AA39" s="257"/>
      <c r="AB39" s="258"/>
      <c r="AC39" s="255"/>
      <c r="AD39" s="260"/>
      <c r="AE39" s="261"/>
      <c r="AF39" s="255"/>
      <c r="AG39" s="249"/>
    </row>
    <row r="40" spans="1:33" s="262" customFormat="1" ht="46.75" customHeight="1">
      <c r="A40" s="251"/>
      <c r="B40" s="252"/>
      <c r="C40" s="253"/>
      <c r="D40" s="254"/>
      <c r="E40" s="255"/>
      <c r="F40" s="254"/>
      <c r="G40" s="255"/>
      <c r="H40" s="256"/>
      <c r="I40" s="254"/>
      <c r="J40" s="255"/>
      <c r="K40" s="256"/>
      <c r="L40" s="257"/>
      <c r="M40" s="258"/>
      <c r="N40" s="254"/>
      <c r="O40" s="255"/>
      <c r="P40" s="256"/>
      <c r="Q40" s="257"/>
      <c r="R40" s="259"/>
      <c r="S40" s="254"/>
      <c r="T40" s="255"/>
      <c r="U40" s="256"/>
      <c r="V40" s="257"/>
      <c r="W40" s="700"/>
      <c r="X40" s="700"/>
      <c r="Y40" s="254"/>
      <c r="Z40" s="255"/>
      <c r="AA40" s="257"/>
      <c r="AB40" s="258"/>
      <c r="AC40" s="255"/>
      <c r="AD40" s="260"/>
      <c r="AE40" s="261"/>
      <c r="AF40" s="255"/>
      <c r="AG40" s="249"/>
    </row>
    <row r="41" spans="1:33" s="262" customFormat="1" ht="46.75" customHeight="1">
      <c r="A41" s="251"/>
      <c r="B41" s="252"/>
      <c r="C41" s="253"/>
      <c r="D41" s="254"/>
      <c r="E41" s="255"/>
      <c r="F41" s="254"/>
      <c r="G41" s="255"/>
      <c r="H41" s="256"/>
      <c r="I41" s="254"/>
      <c r="J41" s="255"/>
      <c r="K41" s="256"/>
      <c r="L41" s="257"/>
      <c r="M41" s="258"/>
      <c r="N41" s="254"/>
      <c r="O41" s="255"/>
      <c r="P41" s="256"/>
      <c r="Q41" s="257"/>
      <c r="R41" s="259"/>
      <c r="S41" s="254"/>
      <c r="T41" s="255"/>
      <c r="U41" s="256"/>
      <c r="V41" s="257"/>
      <c r="W41" s="700"/>
      <c r="X41" s="700"/>
      <c r="Y41" s="254"/>
      <c r="Z41" s="255"/>
      <c r="AA41" s="257"/>
      <c r="AB41" s="258"/>
      <c r="AC41" s="255"/>
      <c r="AD41" s="260"/>
      <c r="AE41" s="261"/>
      <c r="AF41" s="255"/>
      <c r="AG41" s="249"/>
    </row>
    <row r="42" spans="1:33" s="262" customFormat="1" ht="46.75" customHeight="1">
      <c r="A42" s="251"/>
      <c r="B42" s="252"/>
      <c r="C42" s="253"/>
      <c r="D42" s="254"/>
      <c r="E42" s="255"/>
      <c r="F42" s="254"/>
      <c r="G42" s="255"/>
      <c r="H42" s="256"/>
      <c r="I42" s="254"/>
      <c r="J42" s="255"/>
      <c r="K42" s="256"/>
      <c r="L42" s="257"/>
      <c r="M42" s="258"/>
      <c r="N42" s="254"/>
      <c r="O42" s="255"/>
      <c r="P42" s="256"/>
      <c r="Q42" s="257"/>
      <c r="R42" s="259"/>
      <c r="S42" s="254"/>
      <c r="T42" s="255"/>
      <c r="U42" s="256"/>
      <c r="V42" s="257"/>
      <c r="W42" s="700"/>
      <c r="X42" s="700"/>
      <c r="Y42" s="254"/>
      <c r="Z42" s="255"/>
      <c r="AA42" s="257"/>
      <c r="AB42" s="258"/>
      <c r="AC42" s="255"/>
      <c r="AD42" s="260"/>
      <c r="AE42" s="261"/>
      <c r="AF42" s="255"/>
      <c r="AG42" s="249"/>
    </row>
    <row r="43" spans="1:33" s="262" customFormat="1" ht="46.75" customHeight="1">
      <c r="A43" s="251"/>
      <c r="B43" s="252"/>
      <c r="C43" s="253"/>
      <c r="D43" s="254"/>
      <c r="E43" s="255"/>
      <c r="F43" s="254"/>
      <c r="G43" s="255"/>
      <c r="H43" s="256"/>
      <c r="I43" s="254"/>
      <c r="J43" s="255"/>
      <c r="K43" s="256"/>
      <c r="L43" s="257"/>
      <c r="M43" s="258"/>
      <c r="N43" s="254"/>
      <c r="O43" s="255"/>
      <c r="P43" s="256"/>
      <c r="Q43" s="257"/>
      <c r="R43" s="259"/>
      <c r="S43" s="254"/>
      <c r="T43" s="255"/>
      <c r="U43" s="256"/>
      <c r="V43" s="257"/>
      <c r="W43" s="700"/>
      <c r="X43" s="700"/>
      <c r="Y43" s="254"/>
      <c r="Z43" s="255"/>
      <c r="AA43" s="257"/>
      <c r="AB43" s="258"/>
      <c r="AC43" s="255"/>
      <c r="AD43" s="260"/>
      <c r="AE43" s="261"/>
      <c r="AF43" s="255"/>
      <c r="AG43" s="249"/>
    </row>
    <row r="44" spans="1:33" s="262" customFormat="1" ht="46.75" customHeight="1">
      <c r="A44" s="251"/>
      <c r="B44" s="252"/>
      <c r="C44" s="253"/>
      <c r="D44" s="254"/>
      <c r="E44" s="255"/>
      <c r="F44" s="254"/>
      <c r="G44" s="255"/>
      <c r="H44" s="256"/>
      <c r="I44" s="254"/>
      <c r="J44" s="255"/>
      <c r="K44" s="256"/>
      <c r="L44" s="257"/>
      <c r="M44" s="258"/>
      <c r="N44" s="254"/>
      <c r="O44" s="255"/>
      <c r="P44" s="256"/>
      <c r="Q44" s="257"/>
      <c r="R44" s="259"/>
      <c r="S44" s="254"/>
      <c r="T44" s="255"/>
      <c r="U44" s="256"/>
      <c r="V44" s="257"/>
      <c r="W44" s="700"/>
      <c r="X44" s="700"/>
      <c r="Y44" s="254"/>
      <c r="Z44" s="255"/>
      <c r="AA44" s="257"/>
      <c r="AB44" s="258"/>
      <c r="AC44" s="255"/>
      <c r="AD44" s="260"/>
      <c r="AE44" s="261"/>
      <c r="AF44" s="255"/>
      <c r="AG44" s="249"/>
    </row>
    <row r="45" spans="1:33" s="262" customFormat="1" ht="46.75" customHeight="1">
      <c r="A45" s="251"/>
      <c r="B45" s="252"/>
      <c r="C45" s="253"/>
      <c r="D45" s="254"/>
      <c r="E45" s="255"/>
      <c r="F45" s="254"/>
      <c r="G45" s="255"/>
      <c r="H45" s="256"/>
      <c r="I45" s="254"/>
      <c r="J45" s="255"/>
      <c r="K45" s="256"/>
      <c r="L45" s="257"/>
      <c r="M45" s="258"/>
      <c r="N45" s="254"/>
      <c r="O45" s="255"/>
      <c r="P45" s="256"/>
      <c r="Q45" s="257"/>
      <c r="R45" s="259"/>
      <c r="S45" s="254"/>
      <c r="T45" s="255"/>
      <c r="U45" s="256"/>
      <c r="V45" s="257"/>
      <c r="W45" s="700"/>
      <c r="X45" s="700"/>
      <c r="Y45" s="254"/>
      <c r="Z45" s="255"/>
      <c r="AA45" s="257"/>
      <c r="AB45" s="258"/>
      <c r="AC45" s="255"/>
      <c r="AD45" s="260"/>
      <c r="AE45" s="261"/>
      <c r="AF45" s="255"/>
      <c r="AG45" s="249"/>
    </row>
    <row r="46" spans="1:33" s="262" customFormat="1" ht="46.75" customHeight="1">
      <c r="A46" s="251"/>
      <c r="B46" s="252"/>
      <c r="C46" s="253"/>
      <c r="D46" s="254"/>
      <c r="E46" s="255"/>
      <c r="F46" s="254"/>
      <c r="G46" s="255"/>
      <c r="H46" s="256"/>
      <c r="I46" s="254"/>
      <c r="J46" s="255"/>
      <c r="K46" s="256"/>
      <c r="L46" s="257"/>
      <c r="M46" s="258"/>
      <c r="N46" s="254"/>
      <c r="O46" s="255"/>
      <c r="P46" s="256"/>
      <c r="Q46" s="257"/>
      <c r="R46" s="259"/>
      <c r="S46" s="254"/>
      <c r="T46" s="255"/>
      <c r="U46" s="256"/>
      <c r="V46" s="257"/>
      <c r="W46" s="700"/>
      <c r="X46" s="700"/>
      <c r="Y46" s="254"/>
      <c r="Z46" s="255"/>
      <c r="AA46" s="257"/>
      <c r="AB46" s="258"/>
      <c r="AC46" s="255"/>
      <c r="AD46" s="260"/>
      <c r="AE46" s="261"/>
      <c r="AF46" s="255"/>
      <c r="AG46" s="249"/>
    </row>
    <row r="47" spans="1:33" s="262" customFormat="1" ht="46.75" customHeight="1">
      <c r="A47" s="251"/>
      <c r="B47" s="252"/>
      <c r="C47" s="253"/>
      <c r="D47" s="254"/>
      <c r="E47" s="255"/>
      <c r="F47" s="254"/>
      <c r="G47" s="255"/>
      <c r="H47" s="256"/>
      <c r="I47" s="254"/>
      <c r="J47" s="255"/>
      <c r="K47" s="256"/>
      <c r="L47" s="257"/>
      <c r="M47" s="258"/>
      <c r="N47" s="254"/>
      <c r="O47" s="255"/>
      <c r="P47" s="256"/>
      <c r="Q47" s="257"/>
      <c r="R47" s="259"/>
      <c r="S47" s="254"/>
      <c r="T47" s="255"/>
      <c r="U47" s="256"/>
      <c r="V47" s="257"/>
      <c r="W47" s="700"/>
      <c r="X47" s="700"/>
      <c r="Y47" s="254"/>
      <c r="Z47" s="255"/>
      <c r="AA47" s="257"/>
      <c r="AB47" s="258"/>
      <c r="AC47" s="255"/>
      <c r="AD47" s="260"/>
      <c r="AE47" s="261"/>
      <c r="AF47" s="255"/>
      <c r="AG47" s="249"/>
    </row>
    <row r="48" spans="1:33" s="262" customFormat="1" ht="46.75" customHeight="1">
      <c r="A48" s="251"/>
      <c r="B48" s="252"/>
      <c r="C48" s="253"/>
      <c r="D48" s="254"/>
      <c r="E48" s="255"/>
      <c r="F48" s="254"/>
      <c r="G48" s="255"/>
      <c r="H48" s="256"/>
      <c r="I48" s="254"/>
      <c r="J48" s="255"/>
      <c r="K48" s="256"/>
      <c r="L48" s="257"/>
      <c r="M48" s="258"/>
      <c r="N48" s="254"/>
      <c r="O48" s="255"/>
      <c r="P48" s="256"/>
      <c r="Q48" s="257"/>
      <c r="R48" s="259"/>
      <c r="S48" s="254"/>
      <c r="T48" s="255"/>
      <c r="U48" s="256"/>
      <c r="V48" s="257"/>
      <c r="W48" s="700"/>
      <c r="X48" s="700"/>
      <c r="Y48" s="254"/>
      <c r="Z48" s="255"/>
      <c r="AA48" s="257"/>
      <c r="AB48" s="258"/>
      <c r="AC48" s="255"/>
      <c r="AD48" s="260"/>
      <c r="AE48" s="261"/>
      <c r="AF48" s="255"/>
      <c r="AG48" s="249"/>
    </row>
    <row r="49" spans="1:33" s="262" customFormat="1" ht="46.75" customHeight="1">
      <c r="A49" s="251"/>
      <c r="B49" s="252"/>
      <c r="C49" s="253"/>
      <c r="D49" s="254"/>
      <c r="E49" s="255"/>
      <c r="F49" s="254"/>
      <c r="G49" s="255"/>
      <c r="H49" s="256"/>
      <c r="I49" s="254"/>
      <c r="J49" s="255"/>
      <c r="K49" s="256"/>
      <c r="L49" s="257"/>
      <c r="M49" s="258"/>
      <c r="N49" s="254"/>
      <c r="O49" s="255"/>
      <c r="P49" s="256"/>
      <c r="Q49" s="257"/>
      <c r="R49" s="259"/>
      <c r="S49" s="254"/>
      <c r="T49" s="255"/>
      <c r="U49" s="256"/>
      <c r="V49" s="257"/>
      <c r="W49" s="700"/>
      <c r="X49" s="700"/>
      <c r="Y49" s="254"/>
      <c r="Z49" s="255"/>
      <c r="AA49" s="257"/>
      <c r="AB49" s="258"/>
      <c r="AC49" s="255"/>
      <c r="AD49" s="260"/>
      <c r="AE49" s="261"/>
      <c r="AF49" s="255"/>
      <c r="AG49" s="249"/>
    </row>
    <row r="50" spans="1:33" s="262" customFormat="1" ht="46.75" customHeight="1">
      <c r="A50" s="251"/>
      <c r="B50" s="252"/>
      <c r="C50" s="253"/>
      <c r="D50" s="254"/>
      <c r="E50" s="255"/>
      <c r="F50" s="254"/>
      <c r="G50" s="255"/>
      <c r="H50" s="256"/>
      <c r="I50" s="254"/>
      <c r="J50" s="255"/>
      <c r="K50" s="256"/>
      <c r="L50" s="257"/>
      <c r="M50" s="258"/>
      <c r="N50" s="254"/>
      <c r="O50" s="255"/>
      <c r="P50" s="256"/>
      <c r="Q50" s="257"/>
      <c r="R50" s="259"/>
      <c r="S50" s="254"/>
      <c r="T50" s="255"/>
      <c r="U50" s="256"/>
      <c r="V50" s="257"/>
      <c r="W50" s="700"/>
      <c r="X50" s="700"/>
      <c r="Y50" s="254"/>
      <c r="Z50" s="255"/>
      <c r="AA50" s="257"/>
      <c r="AB50" s="258"/>
      <c r="AC50" s="255"/>
      <c r="AD50" s="260"/>
      <c r="AE50" s="261"/>
      <c r="AF50" s="255"/>
      <c r="AG50" s="249"/>
    </row>
    <row r="51" spans="1:33" s="262" customFormat="1" ht="46.75" customHeight="1">
      <c r="A51" s="251"/>
      <c r="B51" s="252"/>
      <c r="C51" s="253"/>
      <c r="D51" s="254"/>
      <c r="E51" s="255"/>
      <c r="F51" s="254"/>
      <c r="G51" s="255"/>
      <c r="H51" s="256"/>
      <c r="I51" s="254"/>
      <c r="J51" s="255"/>
      <c r="K51" s="256"/>
      <c r="L51" s="257"/>
      <c r="M51" s="258"/>
      <c r="N51" s="254"/>
      <c r="O51" s="255"/>
      <c r="P51" s="256"/>
      <c r="Q51" s="257"/>
      <c r="R51" s="259"/>
      <c r="S51" s="254"/>
      <c r="T51" s="255"/>
      <c r="U51" s="256"/>
      <c r="V51" s="257"/>
      <c r="W51" s="700"/>
      <c r="X51" s="700"/>
      <c r="Y51" s="254"/>
      <c r="Z51" s="255"/>
      <c r="AA51" s="257"/>
      <c r="AB51" s="258"/>
      <c r="AC51" s="255"/>
      <c r="AD51" s="260"/>
      <c r="AE51" s="261"/>
      <c r="AF51" s="255"/>
      <c r="AG51" s="249"/>
    </row>
    <row r="52" spans="1:33" s="262" customFormat="1" ht="46.75" customHeight="1">
      <c r="A52" s="251"/>
      <c r="B52" s="252"/>
      <c r="C52" s="253"/>
      <c r="D52" s="254"/>
      <c r="E52" s="255"/>
      <c r="F52" s="254"/>
      <c r="G52" s="255"/>
      <c r="H52" s="256"/>
      <c r="I52" s="254"/>
      <c r="J52" s="255"/>
      <c r="K52" s="256"/>
      <c r="L52" s="257"/>
      <c r="M52" s="258"/>
      <c r="N52" s="254"/>
      <c r="O52" s="255"/>
      <c r="P52" s="256"/>
      <c r="Q52" s="257"/>
      <c r="R52" s="259"/>
      <c r="S52" s="254"/>
      <c r="T52" s="255"/>
      <c r="U52" s="256"/>
      <c r="V52" s="257"/>
      <c r="W52" s="700"/>
      <c r="X52" s="700"/>
      <c r="Y52" s="254"/>
      <c r="Z52" s="255"/>
      <c r="AA52" s="257"/>
      <c r="AB52" s="258"/>
      <c r="AC52" s="255"/>
      <c r="AD52" s="260"/>
      <c r="AE52" s="261"/>
      <c r="AF52" s="255"/>
      <c r="AG52" s="249"/>
    </row>
    <row r="53" spans="1:33" s="262" customFormat="1" ht="46.75" customHeight="1">
      <c r="A53" s="251"/>
      <c r="B53" s="252"/>
      <c r="C53" s="253"/>
      <c r="D53" s="254"/>
      <c r="E53" s="255"/>
      <c r="F53" s="254"/>
      <c r="G53" s="255"/>
      <c r="H53" s="256"/>
      <c r="I53" s="254"/>
      <c r="J53" s="255"/>
      <c r="K53" s="256"/>
      <c r="L53" s="257"/>
      <c r="M53" s="258"/>
      <c r="N53" s="254"/>
      <c r="O53" s="255"/>
      <c r="P53" s="256"/>
      <c r="Q53" s="257"/>
      <c r="R53" s="259"/>
      <c r="S53" s="254"/>
      <c r="T53" s="255"/>
      <c r="U53" s="256"/>
      <c r="V53" s="257"/>
      <c r="W53" s="700"/>
      <c r="X53" s="700"/>
      <c r="Y53" s="254"/>
      <c r="Z53" s="255"/>
      <c r="AA53" s="257"/>
      <c r="AB53" s="258"/>
      <c r="AC53" s="255"/>
      <c r="AD53" s="260"/>
      <c r="AE53" s="261"/>
      <c r="AF53" s="255"/>
      <c r="AG53" s="249"/>
    </row>
    <row r="54" spans="1:33" s="262" customFormat="1" ht="46.75" customHeight="1">
      <c r="A54" s="251"/>
      <c r="B54" s="252"/>
      <c r="C54" s="253"/>
      <c r="D54" s="254"/>
      <c r="E54" s="255"/>
      <c r="F54" s="254"/>
      <c r="G54" s="255"/>
      <c r="H54" s="256"/>
      <c r="I54" s="254"/>
      <c r="J54" s="255"/>
      <c r="K54" s="256"/>
      <c r="L54" s="257"/>
      <c r="M54" s="258"/>
      <c r="N54" s="254"/>
      <c r="O54" s="255"/>
      <c r="P54" s="256"/>
      <c r="Q54" s="257"/>
      <c r="R54" s="259"/>
      <c r="S54" s="254"/>
      <c r="T54" s="255"/>
      <c r="U54" s="256"/>
      <c r="V54" s="257"/>
      <c r="W54" s="700"/>
      <c r="X54" s="700"/>
      <c r="Y54" s="254"/>
      <c r="Z54" s="255"/>
      <c r="AA54" s="257"/>
      <c r="AB54" s="258"/>
      <c r="AC54" s="255"/>
      <c r="AD54" s="260"/>
      <c r="AE54" s="261"/>
      <c r="AF54" s="255"/>
      <c r="AG54" s="249"/>
    </row>
    <row r="55" spans="1:33" s="262" customFormat="1" ht="46.75" customHeight="1">
      <c r="A55" s="251"/>
      <c r="B55" s="252"/>
      <c r="C55" s="253"/>
      <c r="D55" s="254"/>
      <c r="E55" s="255"/>
      <c r="F55" s="254"/>
      <c r="G55" s="255"/>
      <c r="H55" s="256"/>
      <c r="I55" s="254"/>
      <c r="J55" s="255"/>
      <c r="K55" s="256"/>
      <c r="L55" s="257"/>
      <c r="M55" s="258"/>
      <c r="N55" s="254"/>
      <c r="O55" s="255"/>
      <c r="P55" s="256"/>
      <c r="Q55" s="257"/>
      <c r="R55" s="259"/>
      <c r="S55" s="254"/>
      <c r="T55" s="255"/>
      <c r="U55" s="256"/>
      <c r="V55" s="257"/>
      <c r="W55" s="700"/>
      <c r="X55" s="700"/>
      <c r="Y55" s="254"/>
      <c r="Z55" s="255"/>
      <c r="AA55" s="257"/>
      <c r="AB55" s="258"/>
      <c r="AC55" s="255"/>
      <c r="AD55" s="260"/>
      <c r="AE55" s="261"/>
      <c r="AF55" s="255"/>
      <c r="AG55" s="249"/>
    </row>
    <row r="56" spans="1:33" s="262" customFormat="1" ht="46.75" customHeight="1">
      <c r="A56" s="251"/>
      <c r="B56" s="252"/>
      <c r="C56" s="253"/>
      <c r="D56" s="254"/>
      <c r="E56" s="255"/>
      <c r="F56" s="254"/>
      <c r="G56" s="255"/>
      <c r="H56" s="256"/>
      <c r="I56" s="254"/>
      <c r="J56" s="255"/>
      <c r="K56" s="256"/>
      <c r="L56" s="257"/>
      <c r="M56" s="258"/>
      <c r="N56" s="254"/>
      <c r="O56" s="255"/>
      <c r="P56" s="256"/>
      <c r="Q56" s="257"/>
      <c r="R56" s="259"/>
      <c r="S56" s="254"/>
      <c r="T56" s="255"/>
      <c r="U56" s="256"/>
      <c r="V56" s="257"/>
      <c r="W56" s="700"/>
      <c r="X56" s="700"/>
      <c r="Y56" s="254"/>
      <c r="Z56" s="255"/>
      <c r="AA56" s="257"/>
      <c r="AB56" s="258"/>
      <c r="AC56" s="255"/>
      <c r="AD56" s="260"/>
      <c r="AE56" s="261"/>
      <c r="AF56" s="255"/>
      <c r="AG56" s="249"/>
    </row>
    <row r="57" spans="1:33" s="262" customFormat="1" ht="46.75" customHeight="1">
      <c r="A57" s="251"/>
      <c r="B57" s="252"/>
      <c r="C57" s="253"/>
      <c r="D57" s="254"/>
      <c r="E57" s="255"/>
      <c r="F57" s="254"/>
      <c r="G57" s="255"/>
      <c r="H57" s="256"/>
      <c r="I57" s="254"/>
      <c r="J57" s="255"/>
      <c r="K57" s="256"/>
      <c r="L57" s="257"/>
      <c r="M57" s="258"/>
      <c r="N57" s="254"/>
      <c r="O57" s="255"/>
      <c r="P57" s="256"/>
      <c r="Q57" s="257"/>
      <c r="R57" s="259"/>
      <c r="S57" s="254"/>
      <c r="T57" s="255"/>
      <c r="U57" s="256"/>
      <c r="V57" s="257"/>
      <c r="W57" s="700"/>
      <c r="X57" s="700"/>
      <c r="Y57" s="254"/>
      <c r="Z57" s="255"/>
      <c r="AA57" s="257"/>
      <c r="AB57" s="258"/>
      <c r="AC57" s="255"/>
      <c r="AD57" s="260"/>
      <c r="AE57" s="261"/>
      <c r="AF57" s="255"/>
      <c r="AG57" s="249"/>
    </row>
    <row r="58" spans="1:33" s="262" customFormat="1" ht="46.75" customHeight="1">
      <c r="A58" s="251"/>
      <c r="B58" s="252"/>
      <c r="C58" s="253"/>
      <c r="D58" s="254"/>
      <c r="E58" s="255"/>
      <c r="F58" s="254"/>
      <c r="G58" s="255"/>
      <c r="H58" s="256"/>
      <c r="I58" s="254"/>
      <c r="J58" s="255"/>
      <c r="K58" s="256"/>
      <c r="L58" s="257"/>
      <c r="M58" s="258"/>
      <c r="N58" s="254"/>
      <c r="O58" s="255"/>
      <c r="P58" s="256"/>
      <c r="Q58" s="257"/>
      <c r="R58" s="259"/>
      <c r="S58" s="254"/>
      <c r="T58" s="255"/>
      <c r="U58" s="256"/>
      <c r="V58" s="257"/>
      <c r="W58" s="700"/>
      <c r="X58" s="700"/>
      <c r="Y58" s="254"/>
      <c r="Z58" s="255"/>
      <c r="AA58" s="257"/>
      <c r="AB58" s="258"/>
      <c r="AC58" s="255"/>
      <c r="AD58" s="260"/>
      <c r="AE58" s="261"/>
      <c r="AF58" s="255"/>
      <c r="AG58" s="249"/>
    </row>
    <row r="59" spans="1:33" s="262" customFormat="1" ht="46.75" customHeight="1">
      <c r="A59" s="251"/>
      <c r="B59" s="252"/>
      <c r="C59" s="253"/>
      <c r="D59" s="254"/>
      <c r="E59" s="255"/>
      <c r="F59" s="254"/>
      <c r="G59" s="255"/>
      <c r="H59" s="256"/>
      <c r="I59" s="254"/>
      <c r="J59" s="255"/>
      <c r="K59" s="256"/>
      <c r="L59" s="257"/>
      <c r="M59" s="258"/>
      <c r="N59" s="254"/>
      <c r="O59" s="255"/>
      <c r="P59" s="256"/>
      <c r="Q59" s="257"/>
      <c r="R59" s="259"/>
      <c r="S59" s="254"/>
      <c r="T59" s="255"/>
      <c r="U59" s="256"/>
      <c r="V59" s="257"/>
      <c r="W59" s="700"/>
      <c r="X59" s="700"/>
      <c r="Y59" s="254"/>
      <c r="Z59" s="255"/>
      <c r="AA59" s="257"/>
      <c r="AB59" s="258"/>
      <c r="AC59" s="255"/>
      <c r="AD59" s="260"/>
      <c r="AE59" s="261"/>
      <c r="AF59" s="255"/>
      <c r="AG59" s="249"/>
    </row>
    <row r="60" spans="1:33" s="262" customFormat="1" ht="46.75" customHeight="1">
      <c r="A60" s="251"/>
      <c r="B60" s="252"/>
      <c r="C60" s="253"/>
      <c r="D60" s="254"/>
      <c r="E60" s="255"/>
      <c r="F60" s="254"/>
      <c r="G60" s="255"/>
      <c r="H60" s="256"/>
      <c r="I60" s="254"/>
      <c r="J60" s="255"/>
      <c r="K60" s="256"/>
      <c r="L60" s="257"/>
      <c r="M60" s="258"/>
      <c r="N60" s="254"/>
      <c r="O60" s="255"/>
      <c r="P60" s="256"/>
      <c r="Q60" s="257"/>
      <c r="R60" s="259"/>
      <c r="S60" s="254"/>
      <c r="T60" s="255"/>
      <c r="U60" s="256"/>
      <c r="V60" s="257"/>
      <c r="W60" s="700"/>
      <c r="X60" s="700"/>
      <c r="Y60" s="254"/>
      <c r="Z60" s="255"/>
      <c r="AA60" s="257"/>
      <c r="AB60" s="258"/>
      <c r="AC60" s="255"/>
      <c r="AD60" s="260"/>
      <c r="AE60" s="261"/>
      <c r="AF60" s="255"/>
      <c r="AG60" s="249"/>
    </row>
    <row r="61" spans="1:33" s="262" customFormat="1" ht="46.75" customHeight="1">
      <c r="A61" s="251"/>
      <c r="B61" s="252"/>
      <c r="C61" s="253"/>
      <c r="D61" s="254"/>
      <c r="E61" s="255"/>
      <c r="F61" s="254"/>
      <c r="G61" s="255"/>
      <c r="H61" s="256"/>
      <c r="I61" s="254"/>
      <c r="J61" s="255"/>
      <c r="K61" s="256"/>
      <c r="L61" s="257"/>
      <c r="M61" s="258"/>
      <c r="N61" s="254"/>
      <c r="O61" s="255"/>
      <c r="P61" s="256"/>
      <c r="Q61" s="257"/>
      <c r="R61" s="259"/>
      <c r="S61" s="254"/>
      <c r="T61" s="255"/>
      <c r="U61" s="256"/>
      <c r="V61" s="257"/>
      <c r="W61" s="700"/>
      <c r="X61" s="700"/>
      <c r="Y61" s="254"/>
      <c r="Z61" s="255"/>
      <c r="AA61" s="257"/>
      <c r="AB61" s="258"/>
      <c r="AC61" s="255"/>
      <c r="AD61" s="260"/>
      <c r="AE61" s="261"/>
      <c r="AF61" s="255"/>
      <c r="AG61" s="249"/>
    </row>
    <row r="62" spans="1:33" s="262" customFormat="1" ht="46.75" customHeight="1">
      <c r="A62" s="251"/>
      <c r="B62" s="252"/>
      <c r="C62" s="253"/>
      <c r="D62" s="254"/>
      <c r="E62" s="255"/>
      <c r="F62" s="254"/>
      <c r="G62" s="255"/>
      <c r="H62" s="256"/>
      <c r="I62" s="254"/>
      <c r="J62" s="255"/>
      <c r="K62" s="256"/>
      <c r="L62" s="257"/>
      <c r="M62" s="258"/>
      <c r="N62" s="254"/>
      <c r="O62" s="255"/>
      <c r="P62" s="256"/>
      <c r="Q62" s="257"/>
      <c r="R62" s="259"/>
      <c r="S62" s="254"/>
      <c r="T62" s="255"/>
      <c r="U62" s="256"/>
      <c r="V62" s="257"/>
      <c r="W62" s="700"/>
      <c r="X62" s="700"/>
      <c r="Y62" s="254"/>
      <c r="Z62" s="255"/>
      <c r="AA62" s="257"/>
      <c r="AB62" s="258"/>
      <c r="AC62" s="255"/>
      <c r="AD62" s="260"/>
      <c r="AE62" s="261"/>
      <c r="AF62" s="255"/>
      <c r="AG62" s="249"/>
    </row>
    <row r="63" spans="1:33" s="262" customFormat="1" ht="46.75" customHeight="1">
      <c r="A63" s="251"/>
      <c r="B63" s="252"/>
      <c r="C63" s="253"/>
      <c r="D63" s="254"/>
      <c r="E63" s="255"/>
      <c r="F63" s="254"/>
      <c r="G63" s="255"/>
      <c r="H63" s="256"/>
      <c r="I63" s="254"/>
      <c r="J63" s="255"/>
      <c r="K63" s="256"/>
      <c r="L63" s="257"/>
      <c r="M63" s="258"/>
      <c r="N63" s="254"/>
      <c r="O63" s="255"/>
      <c r="P63" s="256"/>
      <c r="Q63" s="257"/>
      <c r="R63" s="259"/>
      <c r="S63" s="254"/>
      <c r="T63" s="255"/>
      <c r="U63" s="256"/>
      <c r="V63" s="257"/>
      <c r="W63" s="700"/>
      <c r="X63" s="700"/>
      <c r="Y63" s="254"/>
      <c r="Z63" s="255"/>
      <c r="AA63" s="257"/>
      <c r="AB63" s="258"/>
      <c r="AC63" s="255"/>
      <c r="AD63" s="260"/>
      <c r="AE63" s="261"/>
      <c r="AF63" s="255"/>
      <c r="AG63" s="249"/>
    </row>
    <row r="64" spans="1:33" s="262" customFormat="1" ht="46.75" customHeight="1">
      <c r="A64" s="251"/>
      <c r="B64" s="252"/>
      <c r="C64" s="253"/>
      <c r="D64" s="254"/>
      <c r="E64" s="255"/>
      <c r="F64" s="254"/>
      <c r="G64" s="255"/>
      <c r="H64" s="256"/>
      <c r="I64" s="254"/>
      <c r="J64" s="255"/>
      <c r="K64" s="256"/>
      <c r="L64" s="257"/>
      <c r="M64" s="258"/>
      <c r="N64" s="254"/>
      <c r="O64" s="255"/>
      <c r="P64" s="256"/>
      <c r="Q64" s="257"/>
      <c r="R64" s="259"/>
      <c r="S64" s="254"/>
      <c r="T64" s="255"/>
      <c r="U64" s="256"/>
      <c r="V64" s="257"/>
      <c r="W64" s="700"/>
      <c r="X64" s="700"/>
      <c r="Y64" s="254"/>
      <c r="Z64" s="255"/>
      <c r="AA64" s="257"/>
      <c r="AB64" s="258"/>
      <c r="AC64" s="255"/>
      <c r="AD64" s="260"/>
      <c r="AE64" s="261"/>
      <c r="AF64" s="255"/>
      <c r="AG64" s="249"/>
    </row>
    <row r="65" spans="1:33" s="262" customFormat="1" ht="46.75" customHeight="1">
      <c r="A65" s="251"/>
      <c r="B65" s="252"/>
      <c r="C65" s="253"/>
      <c r="D65" s="254"/>
      <c r="E65" s="255"/>
      <c r="F65" s="254"/>
      <c r="G65" s="255"/>
      <c r="H65" s="256"/>
      <c r="I65" s="254"/>
      <c r="J65" s="255"/>
      <c r="K65" s="256"/>
      <c r="L65" s="257"/>
      <c r="M65" s="258"/>
      <c r="N65" s="254"/>
      <c r="O65" s="255"/>
      <c r="P65" s="256"/>
      <c r="Q65" s="257"/>
      <c r="R65" s="259"/>
      <c r="S65" s="254"/>
      <c r="T65" s="255"/>
      <c r="U65" s="256"/>
      <c r="V65" s="257"/>
      <c r="W65" s="700"/>
      <c r="X65" s="700"/>
      <c r="Y65" s="254"/>
      <c r="Z65" s="255"/>
      <c r="AA65" s="257"/>
      <c r="AB65" s="258"/>
      <c r="AC65" s="255"/>
      <c r="AD65" s="260"/>
      <c r="AE65" s="261"/>
      <c r="AF65" s="255"/>
      <c r="AG65" s="249"/>
    </row>
    <row r="66" spans="1:33" s="262" customFormat="1" ht="46.75" customHeight="1">
      <c r="A66" s="251"/>
      <c r="B66" s="252"/>
      <c r="C66" s="253"/>
      <c r="D66" s="254"/>
      <c r="E66" s="255"/>
      <c r="F66" s="254"/>
      <c r="G66" s="255"/>
      <c r="H66" s="256"/>
      <c r="I66" s="254"/>
      <c r="J66" s="255"/>
      <c r="K66" s="256"/>
      <c r="L66" s="257"/>
      <c r="M66" s="258"/>
      <c r="N66" s="254"/>
      <c r="O66" s="255"/>
      <c r="P66" s="256"/>
      <c r="Q66" s="257"/>
      <c r="R66" s="259"/>
      <c r="S66" s="254"/>
      <c r="T66" s="255"/>
      <c r="U66" s="256"/>
      <c r="V66" s="257"/>
      <c r="W66" s="700"/>
      <c r="X66" s="700"/>
      <c r="Y66" s="254"/>
      <c r="Z66" s="255"/>
      <c r="AA66" s="257"/>
      <c r="AB66" s="258"/>
      <c r="AC66" s="255"/>
      <c r="AD66" s="260"/>
      <c r="AE66" s="261"/>
      <c r="AF66" s="255"/>
      <c r="AG66" s="249"/>
    </row>
    <row r="67" spans="1:33" s="262" customFormat="1" ht="46.75" customHeight="1">
      <c r="A67" s="251"/>
      <c r="B67" s="252"/>
      <c r="C67" s="253"/>
      <c r="D67" s="254"/>
      <c r="E67" s="255"/>
      <c r="F67" s="254"/>
      <c r="G67" s="255"/>
      <c r="H67" s="256"/>
      <c r="I67" s="254"/>
      <c r="J67" s="255"/>
      <c r="K67" s="256"/>
      <c r="L67" s="257"/>
      <c r="M67" s="258"/>
      <c r="N67" s="254"/>
      <c r="O67" s="255"/>
      <c r="P67" s="256"/>
      <c r="Q67" s="257"/>
      <c r="R67" s="259"/>
      <c r="S67" s="254"/>
      <c r="T67" s="255"/>
      <c r="U67" s="256"/>
      <c r="V67" s="257"/>
      <c r="W67" s="700"/>
      <c r="X67" s="700"/>
      <c r="Y67" s="254"/>
      <c r="Z67" s="255"/>
      <c r="AA67" s="257"/>
      <c r="AB67" s="258"/>
      <c r="AC67" s="255"/>
      <c r="AD67" s="260"/>
      <c r="AE67" s="261"/>
      <c r="AF67" s="255"/>
      <c r="AG67" s="249"/>
    </row>
    <row r="68" spans="1:33" s="262" customFormat="1" ht="46.75" customHeight="1">
      <c r="A68" s="251"/>
      <c r="B68" s="252"/>
      <c r="C68" s="253"/>
      <c r="D68" s="254"/>
      <c r="E68" s="255"/>
      <c r="F68" s="254"/>
      <c r="G68" s="255"/>
      <c r="H68" s="256"/>
      <c r="I68" s="254"/>
      <c r="J68" s="255"/>
      <c r="K68" s="256"/>
      <c r="L68" s="257"/>
      <c r="M68" s="258"/>
      <c r="N68" s="254"/>
      <c r="O68" s="255"/>
      <c r="P68" s="256"/>
      <c r="Q68" s="257"/>
      <c r="R68" s="259"/>
      <c r="S68" s="254"/>
      <c r="T68" s="255"/>
      <c r="U68" s="256"/>
      <c r="V68" s="257"/>
      <c r="W68" s="700"/>
      <c r="X68" s="700"/>
      <c r="Y68" s="254"/>
      <c r="Z68" s="255"/>
      <c r="AA68" s="257"/>
      <c r="AB68" s="258"/>
      <c r="AC68" s="255"/>
      <c r="AD68" s="260"/>
      <c r="AE68" s="261"/>
      <c r="AF68" s="255"/>
      <c r="AG68" s="249"/>
    </row>
    <row r="69" spans="1:33" s="262" customFormat="1" ht="46.75" customHeight="1">
      <c r="A69" s="251"/>
      <c r="B69" s="252"/>
      <c r="C69" s="253"/>
      <c r="D69" s="254"/>
      <c r="E69" s="255"/>
      <c r="F69" s="254"/>
      <c r="G69" s="255"/>
      <c r="H69" s="256"/>
      <c r="I69" s="254"/>
      <c r="J69" s="255"/>
      <c r="K69" s="256"/>
      <c r="L69" s="257"/>
      <c r="M69" s="258"/>
      <c r="N69" s="254"/>
      <c r="O69" s="255"/>
      <c r="P69" s="256"/>
      <c r="Q69" s="257"/>
      <c r="R69" s="259"/>
      <c r="S69" s="254"/>
      <c r="T69" s="255"/>
      <c r="U69" s="256"/>
      <c r="V69" s="257"/>
      <c r="W69" s="700"/>
      <c r="X69" s="700"/>
      <c r="Y69" s="254"/>
      <c r="Z69" s="255"/>
      <c r="AA69" s="257"/>
      <c r="AB69" s="258"/>
      <c r="AC69" s="255"/>
      <c r="AD69" s="260"/>
      <c r="AE69" s="261"/>
      <c r="AF69" s="255"/>
      <c r="AG69" s="249"/>
    </row>
    <row r="70" spans="1:33" s="262" customFormat="1" ht="46.75" customHeight="1">
      <c r="A70" s="251"/>
      <c r="B70" s="252"/>
      <c r="C70" s="253"/>
      <c r="D70" s="254"/>
      <c r="E70" s="255"/>
      <c r="F70" s="254"/>
      <c r="G70" s="255"/>
      <c r="H70" s="256"/>
      <c r="I70" s="254"/>
      <c r="J70" s="255"/>
      <c r="K70" s="256"/>
      <c r="L70" s="257"/>
      <c r="M70" s="258"/>
      <c r="N70" s="254"/>
      <c r="O70" s="255"/>
      <c r="P70" s="256"/>
      <c r="Q70" s="257"/>
      <c r="R70" s="259"/>
      <c r="S70" s="254"/>
      <c r="T70" s="255"/>
      <c r="U70" s="256"/>
      <c r="V70" s="257"/>
      <c r="W70" s="700"/>
      <c r="X70" s="700"/>
      <c r="Y70" s="254"/>
      <c r="Z70" s="255"/>
      <c r="AA70" s="257"/>
      <c r="AB70" s="258"/>
      <c r="AC70" s="255"/>
      <c r="AD70" s="260"/>
      <c r="AE70" s="261"/>
      <c r="AF70" s="255"/>
      <c r="AG70" s="249"/>
    </row>
    <row r="71" spans="1:33" s="262" customFormat="1" ht="46.75" customHeight="1">
      <c r="A71" s="251"/>
      <c r="B71" s="252"/>
      <c r="C71" s="253"/>
      <c r="D71" s="254"/>
      <c r="E71" s="255"/>
      <c r="F71" s="254"/>
      <c r="G71" s="255"/>
      <c r="H71" s="256"/>
      <c r="I71" s="254"/>
      <c r="J71" s="255"/>
      <c r="K71" s="256"/>
      <c r="L71" s="257"/>
      <c r="M71" s="258"/>
      <c r="N71" s="254"/>
      <c r="O71" s="255"/>
      <c r="P71" s="256"/>
      <c r="Q71" s="257"/>
      <c r="R71" s="259"/>
      <c r="S71" s="254"/>
      <c r="T71" s="255"/>
      <c r="U71" s="256"/>
      <c r="V71" s="257"/>
      <c r="W71" s="700"/>
      <c r="X71" s="700"/>
      <c r="Y71" s="254"/>
      <c r="Z71" s="255"/>
      <c r="AA71" s="257"/>
      <c r="AB71" s="258"/>
      <c r="AC71" s="255"/>
      <c r="AD71" s="260"/>
      <c r="AE71" s="261"/>
      <c r="AF71" s="255"/>
      <c r="AG71" s="249"/>
    </row>
    <row r="72" spans="1:33" s="262" customFormat="1" ht="46.75" customHeight="1">
      <c r="A72" s="251"/>
      <c r="B72" s="252"/>
      <c r="C72" s="253"/>
      <c r="D72" s="254"/>
      <c r="E72" s="255"/>
      <c r="F72" s="254"/>
      <c r="G72" s="255"/>
      <c r="H72" s="256"/>
      <c r="I72" s="254"/>
      <c r="J72" s="255"/>
      <c r="K72" s="256"/>
      <c r="L72" s="257"/>
      <c r="M72" s="258"/>
      <c r="N72" s="254"/>
      <c r="O72" s="255"/>
      <c r="P72" s="256"/>
      <c r="Q72" s="257"/>
      <c r="R72" s="259"/>
      <c r="S72" s="254"/>
      <c r="T72" s="255"/>
      <c r="U72" s="256"/>
      <c r="V72" s="257"/>
      <c r="W72" s="700"/>
      <c r="X72" s="700"/>
      <c r="Y72" s="254"/>
      <c r="Z72" s="255"/>
      <c r="AA72" s="257"/>
      <c r="AB72" s="258"/>
      <c r="AC72" s="255"/>
      <c r="AD72" s="260"/>
      <c r="AE72" s="261"/>
      <c r="AF72" s="255"/>
      <c r="AG72" s="249"/>
    </row>
    <row r="73" spans="1:33" s="262" customFormat="1" ht="46.75" customHeight="1">
      <c r="A73" s="251"/>
      <c r="B73" s="252"/>
      <c r="C73" s="253"/>
      <c r="D73" s="254"/>
      <c r="E73" s="255"/>
      <c r="F73" s="254"/>
      <c r="G73" s="255"/>
      <c r="H73" s="256"/>
      <c r="I73" s="254"/>
      <c r="J73" s="255"/>
      <c r="K73" s="256"/>
      <c r="L73" s="257"/>
      <c r="M73" s="258"/>
      <c r="N73" s="254"/>
      <c r="O73" s="255"/>
      <c r="P73" s="256"/>
      <c r="Q73" s="257"/>
      <c r="R73" s="259"/>
      <c r="S73" s="254"/>
      <c r="T73" s="255"/>
      <c r="U73" s="256"/>
      <c r="V73" s="257"/>
      <c r="W73" s="700"/>
      <c r="X73" s="700"/>
      <c r="Y73" s="254"/>
      <c r="Z73" s="255"/>
      <c r="AA73" s="257"/>
      <c r="AB73" s="258"/>
      <c r="AC73" s="255"/>
      <c r="AD73" s="260"/>
      <c r="AE73" s="261"/>
      <c r="AF73" s="255"/>
      <c r="AG73" s="249"/>
    </row>
    <row r="74" spans="1:33" s="262" customFormat="1" ht="46.75" customHeight="1">
      <c r="A74" s="251"/>
      <c r="B74" s="252"/>
      <c r="C74" s="253"/>
      <c r="D74" s="254"/>
      <c r="E74" s="255"/>
      <c r="F74" s="254"/>
      <c r="G74" s="255"/>
      <c r="H74" s="256"/>
      <c r="I74" s="254"/>
      <c r="J74" s="255"/>
      <c r="K74" s="256"/>
      <c r="L74" s="257"/>
      <c r="M74" s="258"/>
      <c r="N74" s="254"/>
      <c r="O74" s="255"/>
      <c r="P74" s="256"/>
      <c r="Q74" s="257"/>
      <c r="R74" s="259"/>
      <c r="S74" s="254"/>
      <c r="T74" s="255"/>
      <c r="U74" s="256"/>
      <c r="V74" s="257"/>
      <c r="W74" s="700"/>
      <c r="X74" s="700"/>
      <c r="Y74" s="254"/>
      <c r="Z74" s="255"/>
      <c r="AA74" s="257"/>
      <c r="AB74" s="258"/>
      <c r="AC74" s="255"/>
      <c r="AD74" s="260"/>
      <c r="AE74" s="261"/>
      <c r="AF74" s="255"/>
      <c r="AG74" s="249"/>
    </row>
    <row r="75" spans="1:33" s="262" customFormat="1" ht="46.75" customHeight="1">
      <c r="A75" s="251"/>
      <c r="B75" s="252"/>
      <c r="C75" s="253"/>
      <c r="D75" s="254"/>
      <c r="E75" s="255"/>
      <c r="F75" s="254"/>
      <c r="G75" s="255"/>
      <c r="H75" s="256"/>
      <c r="I75" s="254"/>
      <c r="J75" s="255"/>
      <c r="K75" s="256"/>
      <c r="L75" s="257"/>
      <c r="M75" s="258"/>
      <c r="N75" s="254"/>
      <c r="O75" s="255"/>
      <c r="P75" s="256"/>
      <c r="Q75" s="257"/>
      <c r="R75" s="259"/>
      <c r="S75" s="254"/>
      <c r="T75" s="255"/>
      <c r="U75" s="256"/>
      <c r="V75" s="257"/>
      <c r="W75" s="700"/>
      <c r="X75" s="700"/>
      <c r="Y75" s="254"/>
      <c r="Z75" s="255"/>
      <c r="AA75" s="257"/>
      <c r="AB75" s="258"/>
      <c r="AC75" s="255"/>
      <c r="AD75" s="260"/>
      <c r="AE75" s="261"/>
      <c r="AF75" s="255"/>
      <c r="AG75" s="249"/>
    </row>
    <row r="76" spans="1:33" s="262" customFormat="1" ht="46.75" customHeight="1">
      <c r="A76" s="251"/>
      <c r="B76" s="252"/>
      <c r="C76" s="253"/>
      <c r="D76" s="254"/>
      <c r="E76" s="255"/>
      <c r="F76" s="254"/>
      <c r="G76" s="255"/>
      <c r="H76" s="256"/>
      <c r="I76" s="254"/>
      <c r="J76" s="255"/>
      <c r="K76" s="256"/>
      <c r="L76" s="257"/>
      <c r="M76" s="258"/>
      <c r="N76" s="254"/>
      <c r="O76" s="255"/>
      <c r="P76" s="256"/>
      <c r="Q76" s="257"/>
      <c r="R76" s="259"/>
      <c r="S76" s="254"/>
      <c r="T76" s="255"/>
      <c r="U76" s="256"/>
      <c r="V76" s="257"/>
      <c r="W76" s="700"/>
      <c r="X76" s="700"/>
      <c r="Y76" s="254"/>
      <c r="Z76" s="255"/>
      <c r="AA76" s="257"/>
      <c r="AB76" s="258"/>
      <c r="AC76" s="255"/>
      <c r="AD76" s="260"/>
      <c r="AE76" s="261"/>
      <c r="AF76" s="255"/>
      <c r="AG76" s="249"/>
    </row>
    <row r="77" spans="1:33" s="262" customFormat="1" ht="46.75" customHeight="1">
      <c r="A77" s="251"/>
      <c r="B77" s="252"/>
      <c r="C77" s="253"/>
      <c r="D77" s="254"/>
      <c r="E77" s="255"/>
      <c r="F77" s="254"/>
      <c r="G77" s="255"/>
      <c r="H77" s="256"/>
      <c r="I77" s="254"/>
      <c r="J77" s="255"/>
      <c r="K77" s="256"/>
      <c r="L77" s="257"/>
      <c r="M77" s="258"/>
      <c r="N77" s="254"/>
      <c r="O77" s="255"/>
      <c r="P77" s="256"/>
      <c r="Q77" s="257"/>
      <c r="R77" s="259"/>
      <c r="S77" s="254"/>
      <c r="T77" s="255"/>
      <c r="U77" s="256"/>
      <c r="V77" s="257"/>
      <c r="W77" s="700"/>
      <c r="X77" s="700"/>
      <c r="Y77" s="254"/>
      <c r="Z77" s="255"/>
      <c r="AA77" s="257"/>
      <c r="AB77" s="258"/>
      <c r="AC77" s="255"/>
      <c r="AD77" s="260"/>
      <c r="AE77" s="261"/>
      <c r="AF77" s="255"/>
      <c r="AG77" s="249"/>
    </row>
    <row r="78" spans="1:33" s="262" customFormat="1" ht="46.75" customHeight="1">
      <c r="A78" s="251"/>
      <c r="B78" s="252"/>
      <c r="C78" s="253"/>
      <c r="D78" s="254"/>
      <c r="E78" s="255"/>
      <c r="F78" s="254"/>
      <c r="G78" s="255"/>
      <c r="H78" s="256"/>
      <c r="I78" s="254"/>
      <c r="J78" s="255"/>
      <c r="K78" s="256"/>
      <c r="L78" s="257"/>
      <c r="M78" s="258"/>
      <c r="N78" s="254"/>
      <c r="O78" s="255"/>
      <c r="P78" s="256"/>
      <c r="Q78" s="257"/>
      <c r="R78" s="259"/>
      <c r="S78" s="254"/>
      <c r="T78" s="255"/>
      <c r="U78" s="256"/>
      <c r="V78" s="257"/>
      <c r="W78" s="700"/>
      <c r="X78" s="700"/>
      <c r="Y78" s="254"/>
      <c r="Z78" s="255"/>
      <c r="AA78" s="257"/>
      <c r="AB78" s="258"/>
      <c r="AC78" s="255"/>
      <c r="AD78" s="260"/>
      <c r="AE78" s="261"/>
      <c r="AF78" s="255"/>
      <c r="AG78" s="249"/>
    </row>
    <row r="79" spans="1:33" s="262" customFormat="1" ht="46.75" customHeight="1">
      <c r="A79" s="251"/>
      <c r="B79" s="252"/>
      <c r="C79" s="253"/>
      <c r="D79" s="254"/>
      <c r="E79" s="255"/>
      <c r="F79" s="254"/>
      <c r="G79" s="255"/>
      <c r="H79" s="256"/>
      <c r="I79" s="254"/>
      <c r="J79" s="255"/>
      <c r="K79" s="256"/>
      <c r="L79" s="257"/>
      <c r="M79" s="258"/>
      <c r="N79" s="254"/>
      <c r="O79" s="255"/>
      <c r="P79" s="256"/>
      <c r="Q79" s="257"/>
      <c r="R79" s="259"/>
      <c r="S79" s="254"/>
      <c r="T79" s="255"/>
      <c r="U79" s="256"/>
      <c r="V79" s="257"/>
      <c r="W79" s="700"/>
      <c r="X79" s="700"/>
      <c r="Y79" s="254"/>
      <c r="Z79" s="255"/>
      <c r="AA79" s="257"/>
      <c r="AB79" s="258"/>
      <c r="AC79" s="255"/>
      <c r="AD79" s="260"/>
      <c r="AE79" s="261"/>
      <c r="AF79" s="255"/>
      <c r="AG79" s="249"/>
    </row>
    <row r="80" spans="1:33" s="262" customFormat="1" ht="46.75" customHeight="1">
      <c r="A80" s="251"/>
      <c r="B80" s="252"/>
      <c r="C80" s="253"/>
      <c r="D80" s="254"/>
      <c r="E80" s="255"/>
      <c r="F80" s="254"/>
      <c r="G80" s="255"/>
      <c r="H80" s="256"/>
      <c r="I80" s="254"/>
      <c r="J80" s="255"/>
      <c r="K80" s="256"/>
      <c r="L80" s="257"/>
      <c r="M80" s="258"/>
      <c r="N80" s="254"/>
      <c r="O80" s="255"/>
      <c r="P80" s="256"/>
      <c r="Q80" s="257"/>
      <c r="R80" s="259"/>
      <c r="S80" s="254"/>
      <c r="T80" s="255"/>
      <c r="U80" s="256"/>
      <c r="V80" s="257"/>
      <c r="W80" s="700"/>
      <c r="X80" s="700"/>
      <c r="Y80" s="254"/>
      <c r="Z80" s="255"/>
      <c r="AA80" s="257"/>
      <c r="AB80" s="258"/>
      <c r="AC80" s="255"/>
      <c r="AD80" s="260"/>
      <c r="AE80" s="261"/>
      <c r="AF80" s="255"/>
      <c r="AG80" s="249"/>
    </row>
    <row r="81" spans="1:33" s="262" customFormat="1" ht="46.75" customHeight="1">
      <c r="A81" s="251"/>
      <c r="B81" s="252"/>
      <c r="C81" s="253"/>
      <c r="D81" s="254"/>
      <c r="E81" s="255"/>
      <c r="F81" s="254"/>
      <c r="G81" s="255"/>
      <c r="H81" s="256"/>
      <c r="I81" s="254"/>
      <c r="J81" s="255"/>
      <c r="K81" s="256"/>
      <c r="L81" s="257"/>
      <c r="M81" s="258"/>
      <c r="N81" s="254"/>
      <c r="O81" s="255"/>
      <c r="P81" s="256"/>
      <c r="Q81" s="257"/>
      <c r="R81" s="259"/>
      <c r="S81" s="254"/>
      <c r="T81" s="255"/>
      <c r="U81" s="256"/>
      <c r="V81" s="257"/>
      <c r="W81" s="700"/>
      <c r="X81" s="700"/>
      <c r="Y81" s="254"/>
      <c r="Z81" s="255"/>
      <c r="AA81" s="257"/>
      <c r="AB81" s="258"/>
      <c r="AC81" s="255"/>
      <c r="AD81" s="260"/>
      <c r="AE81" s="261"/>
      <c r="AF81" s="255"/>
      <c r="AG81" s="249"/>
    </row>
    <row r="82" spans="1:33" s="262" customFormat="1" ht="46.75" customHeight="1">
      <c r="A82" s="251"/>
      <c r="B82" s="252"/>
      <c r="C82" s="253"/>
      <c r="D82" s="254"/>
      <c r="E82" s="255"/>
      <c r="F82" s="254"/>
      <c r="G82" s="255"/>
      <c r="H82" s="256"/>
      <c r="I82" s="254"/>
      <c r="J82" s="255"/>
      <c r="K82" s="256"/>
      <c r="L82" s="257"/>
      <c r="M82" s="258"/>
      <c r="N82" s="254"/>
      <c r="O82" s="255"/>
      <c r="P82" s="256"/>
      <c r="Q82" s="257"/>
      <c r="R82" s="259"/>
      <c r="S82" s="254"/>
      <c r="T82" s="255"/>
      <c r="U82" s="256"/>
      <c r="V82" s="257"/>
      <c r="W82" s="700"/>
      <c r="X82" s="700"/>
      <c r="Y82" s="254"/>
      <c r="Z82" s="255"/>
      <c r="AA82" s="257"/>
      <c r="AB82" s="258"/>
      <c r="AC82" s="255"/>
      <c r="AD82" s="260"/>
      <c r="AE82" s="261"/>
      <c r="AF82" s="255"/>
      <c r="AG82" s="249"/>
    </row>
    <row r="83" spans="1:33" s="262" customFormat="1" ht="46.75" customHeight="1">
      <c r="A83" s="251"/>
      <c r="B83" s="252"/>
      <c r="C83" s="253"/>
      <c r="D83" s="254"/>
      <c r="E83" s="255"/>
      <c r="F83" s="254"/>
      <c r="G83" s="255"/>
      <c r="H83" s="256"/>
      <c r="I83" s="254"/>
      <c r="J83" s="255"/>
      <c r="K83" s="256"/>
      <c r="L83" s="257"/>
      <c r="M83" s="258"/>
      <c r="N83" s="254"/>
      <c r="O83" s="255"/>
      <c r="P83" s="256"/>
      <c r="Q83" s="257"/>
      <c r="R83" s="259"/>
      <c r="S83" s="254"/>
      <c r="T83" s="255"/>
      <c r="U83" s="256"/>
      <c r="V83" s="257"/>
      <c r="W83" s="700"/>
      <c r="X83" s="700"/>
      <c r="Y83" s="254"/>
      <c r="Z83" s="255"/>
      <c r="AA83" s="257"/>
      <c r="AB83" s="258"/>
      <c r="AC83" s="255"/>
      <c r="AD83" s="260"/>
      <c r="AE83" s="261"/>
      <c r="AF83" s="255"/>
      <c r="AG83" s="249"/>
    </row>
    <row r="84" spans="1:33" s="262" customFormat="1" ht="46.75" customHeight="1">
      <c r="A84" s="251"/>
      <c r="B84" s="252"/>
      <c r="C84" s="253"/>
      <c r="D84" s="254"/>
      <c r="E84" s="255"/>
      <c r="F84" s="254"/>
      <c r="G84" s="255"/>
      <c r="H84" s="256"/>
      <c r="I84" s="254"/>
      <c r="J84" s="255"/>
      <c r="K84" s="256"/>
      <c r="L84" s="257"/>
      <c r="M84" s="258"/>
      <c r="N84" s="254"/>
      <c r="O84" s="255"/>
      <c r="P84" s="256"/>
      <c r="Q84" s="257"/>
      <c r="R84" s="259"/>
      <c r="S84" s="254"/>
      <c r="T84" s="255"/>
      <c r="U84" s="256"/>
      <c r="V84" s="257"/>
      <c r="W84" s="700"/>
      <c r="X84" s="700"/>
      <c r="Y84" s="254"/>
      <c r="Z84" s="255"/>
      <c r="AA84" s="257"/>
      <c r="AB84" s="258"/>
      <c r="AC84" s="255"/>
      <c r="AD84" s="260"/>
      <c r="AE84" s="261"/>
      <c r="AF84" s="255"/>
      <c r="AG84" s="249"/>
    </row>
    <row r="85" spans="1:33" s="262" customFormat="1" ht="46.75" customHeight="1">
      <c r="A85" s="251"/>
      <c r="B85" s="252"/>
      <c r="C85" s="253"/>
      <c r="D85" s="254"/>
      <c r="E85" s="255"/>
      <c r="F85" s="254"/>
      <c r="G85" s="255"/>
      <c r="H85" s="256"/>
      <c r="I85" s="254"/>
      <c r="J85" s="255"/>
      <c r="K85" s="256"/>
      <c r="L85" s="257"/>
      <c r="M85" s="258"/>
      <c r="N85" s="254"/>
      <c r="O85" s="255"/>
      <c r="P85" s="256"/>
      <c r="Q85" s="257"/>
      <c r="R85" s="259"/>
      <c r="S85" s="254"/>
      <c r="T85" s="255"/>
      <c r="U85" s="256"/>
      <c r="V85" s="257"/>
      <c r="W85" s="700"/>
      <c r="X85" s="700"/>
      <c r="Y85" s="254"/>
      <c r="Z85" s="255"/>
      <c r="AA85" s="257"/>
      <c r="AB85" s="258"/>
      <c r="AC85" s="255"/>
      <c r="AD85" s="260"/>
      <c r="AE85" s="261"/>
      <c r="AF85" s="255"/>
      <c r="AG85" s="249"/>
    </row>
    <row r="86" spans="1:33" s="262" customFormat="1" ht="46.75" customHeight="1">
      <c r="A86" s="251"/>
      <c r="B86" s="252"/>
      <c r="C86" s="253"/>
      <c r="D86" s="254"/>
      <c r="E86" s="255"/>
      <c r="F86" s="254"/>
      <c r="G86" s="255"/>
      <c r="H86" s="256"/>
      <c r="I86" s="254"/>
      <c r="J86" s="255"/>
      <c r="K86" s="256"/>
      <c r="L86" s="257"/>
      <c r="M86" s="258"/>
      <c r="N86" s="254"/>
      <c r="O86" s="255"/>
      <c r="P86" s="256"/>
      <c r="Q86" s="257"/>
      <c r="R86" s="259"/>
      <c r="S86" s="254"/>
      <c r="T86" s="255"/>
      <c r="U86" s="256"/>
      <c r="V86" s="257"/>
      <c r="W86" s="700"/>
      <c r="X86" s="700"/>
      <c r="Y86" s="254"/>
      <c r="Z86" s="255"/>
      <c r="AA86" s="257"/>
      <c r="AB86" s="258"/>
      <c r="AC86" s="255"/>
      <c r="AD86" s="260"/>
      <c r="AE86" s="261"/>
      <c r="AF86" s="255"/>
      <c r="AG86" s="249"/>
    </row>
    <row r="87" spans="1:33" s="262" customFormat="1" ht="46.75" customHeight="1">
      <c r="A87" s="251"/>
      <c r="B87" s="252"/>
      <c r="C87" s="253"/>
      <c r="D87" s="254"/>
      <c r="E87" s="255"/>
      <c r="F87" s="254"/>
      <c r="G87" s="255"/>
      <c r="H87" s="256"/>
      <c r="I87" s="254"/>
      <c r="J87" s="255"/>
      <c r="K87" s="256"/>
      <c r="L87" s="257"/>
      <c r="M87" s="258"/>
      <c r="N87" s="254"/>
      <c r="O87" s="255"/>
      <c r="P87" s="256"/>
      <c r="Q87" s="257"/>
      <c r="R87" s="259"/>
      <c r="S87" s="254"/>
      <c r="T87" s="255"/>
      <c r="U87" s="256"/>
      <c r="V87" s="257"/>
      <c r="W87" s="700"/>
      <c r="X87" s="700"/>
      <c r="Y87" s="254"/>
      <c r="Z87" s="255"/>
      <c r="AA87" s="257"/>
      <c r="AB87" s="258"/>
      <c r="AC87" s="255"/>
      <c r="AD87" s="260"/>
      <c r="AE87" s="261"/>
      <c r="AF87" s="255"/>
      <c r="AG87" s="249"/>
    </row>
    <row r="88" spans="1:33" s="262" customFormat="1" ht="46.75" customHeight="1">
      <c r="A88" s="251"/>
      <c r="B88" s="252"/>
      <c r="C88" s="253"/>
      <c r="D88" s="254"/>
      <c r="E88" s="255"/>
      <c r="F88" s="254"/>
      <c r="G88" s="255"/>
      <c r="H88" s="256"/>
      <c r="I88" s="254"/>
      <c r="J88" s="255"/>
      <c r="K88" s="256"/>
      <c r="L88" s="257"/>
      <c r="M88" s="258"/>
      <c r="N88" s="254"/>
      <c r="O88" s="255"/>
      <c r="P88" s="256"/>
      <c r="Q88" s="257"/>
      <c r="R88" s="259"/>
      <c r="S88" s="254"/>
      <c r="T88" s="255"/>
      <c r="U88" s="256"/>
      <c r="V88" s="257"/>
      <c r="W88" s="700"/>
      <c r="X88" s="700"/>
      <c r="Y88" s="254"/>
      <c r="Z88" s="255"/>
      <c r="AA88" s="257"/>
      <c r="AB88" s="258"/>
      <c r="AC88" s="255"/>
      <c r="AD88" s="260"/>
      <c r="AE88" s="261"/>
      <c r="AF88" s="255"/>
      <c r="AG88" s="249"/>
    </row>
    <row r="89" spans="1:33" s="262" customFormat="1" ht="46.75" customHeight="1">
      <c r="A89" s="251"/>
      <c r="B89" s="252"/>
      <c r="C89" s="253"/>
      <c r="D89" s="254"/>
      <c r="E89" s="255"/>
      <c r="F89" s="254"/>
      <c r="G89" s="255"/>
      <c r="H89" s="256"/>
      <c r="I89" s="254"/>
      <c r="J89" s="255"/>
      <c r="K89" s="256"/>
      <c r="L89" s="257"/>
      <c r="M89" s="258"/>
      <c r="N89" s="254"/>
      <c r="O89" s="255"/>
      <c r="P89" s="256"/>
      <c r="Q89" s="257"/>
      <c r="R89" s="259"/>
      <c r="S89" s="254"/>
      <c r="T89" s="255"/>
      <c r="U89" s="256"/>
      <c r="V89" s="257"/>
      <c r="W89" s="700"/>
      <c r="X89" s="700"/>
      <c r="Y89" s="254"/>
      <c r="Z89" s="255"/>
      <c r="AA89" s="257"/>
      <c r="AB89" s="258"/>
      <c r="AC89" s="255"/>
      <c r="AD89" s="260"/>
      <c r="AE89" s="261"/>
      <c r="AF89" s="255"/>
      <c r="AG89" s="249"/>
    </row>
    <row r="90" spans="1:33" s="262" customFormat="1" ht="46.75" customHeight="1">
      <c r="A90" s="251"/>
      <c r="B90" s="252"/>
      <c r="C90" s="253"/>
      <c r="D90" s="254"/>
      <c r="E90" s="255"/>
      <c r="F90" s="254"/>
      <c r="G90" s="255"/>
      <c r="H90" s="256"/>
      <c r="I90" s="254"/>
      <c r="J90" s="255"/>
      <c r="K90" s="256"/>
      <c r="L90" s="257"/>
      <c r="M90" s="258"/>
      <c r="N90" s="254"/>
      <c r="O90" s="255"/>
      <c r="P90" s="256"/>
      <c r="Q90" s="257"/>
      <c r="R90" s="259"/>
      <c r="S90" s="254"/>
      <c r="T90" s="255"/>
      <c r="U90" s="256"/>
      <c r="V90" s="257"/>
      <c r="W90" s="700"/>
      <c r="X90" s="700"/>
      <c r="Y90" s="254"/>
      <c r="Z90" s="255"/>
      <c r="AA90" s="257"/>
      <c r="AB90" s="258"/>
      <c r="AC90" s="255"/>
      <c r="AD90" s="260"/>
      <c r="AE90" s="261"/>
      <c r="AF90" s="255"/>
      <c r="AG90" s="249"/>
    </row>
    <row r="91" spans="1:33" s="262" customFormat="1" ht="46.75" customHeight="1">
      <c r="A91" s="251"/>
      <c r="B91" s="252"/>
      <c r="C91" s="253"/>
      <c r="D91" s="254"/>
      <c r="E91" s="255"/>
      <c r="F91" s="254"/>
      <c r="G91" s="255"/>
      <c r="H91" s="256"/>
      <c r="I91" s="254"/>
      <c r="J91" s="255"/>
      <c r="K91" s="256"/>
      <c r="L91" s="257"/>
      <c r="M91" s="258"/>
      <c r="N91" s="254"/>
      <c r="O91" s="255"/>
      <c r="P91" s="256"/>
      <c r="Q91" s="257"/>
      <c r="R91" s="259"/>
      <c r="S91" s="254"/>
      <c r="T91" s="255"/>
      <c r="U91" s="256"/>
      <c r="V91" s="257"/>
      <c r="W91" s="700"/>
      <c r="X91" s="700"/>
      <c r="Y91" s="254"/>
      <c r="Z91" s="255"/>
      <c r="AA91" s="257"/>
      <c r="AB91" s="258"/>
      <c r="AC91" s="255"/>
      <c r="AD91" s="260"/>
      <c r="AE91" s="261"/>
      <c r="AF91" s="255"/>
      <c r="AG91" s="249"/>
    </row>
    <row r="92" spans="1:33" s="262" customFormat="1" ht="46.75" customHeight="1">
      <c r="A92" s="251"/>
      <c r="B92" s="252"/>
      <c r="C92" s="253"/>
      <c r="D92" s="254"/>
      <c r="E92" s="255"/>
      <c r="F92" s="254"/>
      <c r="G92" s="255"/>
      <c r="H92" s="256"/>
      <c r="I92" s="254"/>
      <c r="J92" s="255"/>
      <c r="K92" s="256"/>
      <c r="L92" s="257"/>
      <c r="M92" s="258"/>
      <c r="N92" s="254"/>
      <c r="O92" s="255"/>
      <c r="P92" s="256"/>
      <c r="Q92" s="257"/>
      <c r="R92" s="259"/>
      <c r="S92" s="254"/>
      <c r="T92" s="255"/>
      <c r="U92" s="256"/>
      <c r="V92" s="257"/>
      <c r="W92" s="700"/>
      <c r="X92" s="700"/>
      <c r="Y92" s="254"/>
      <c r="Z92" s="255"/>
      <c r="AA92" s="257"/>
      <c r="AB92" s="258"/>
      <c r="AC92" s="255"/>
      <c r="AD92" s="260"/>
      <c r="AE92" s="261"/>
      <c r="AF92" s="255"/>
      <c r="AG92" s="249"/>
    </row>
    <row r="93" spans="1:33" s="262" customFormat="1" ht="46.75" customHeight="1">
      <c r="A93" s="251"/>
      <c r="B93" s="252"/>
      <c r="C93" s="253"/>
      <c r="D93" s="254"/>
      <c r="E93" s="255"/>
      <c r="F93" s="254"/>
      <c r="G93" s="255"/>
      <c r="H93" s="256"/>
      <c r="I93" s="254"/>
      <c r="J93" s="255"/>
      <c r="K93" s="256"/>
      <c r="L93" s="257"/>
      <c r="M93" s="258"/>
      <c r="N93" s="254"/>
      <c r="O93" s="255"/>
      <c r="P93" s="256"/>
      <c r="Q93" s="257"/>
      <c r="R93" s="259"/>
      <c r="S93" s="254"/>
      <c r="T93" s="255"/>
      <c r="U93" s="256"/>
      <c r="V93" s="257"/>
      <c r="W93" s="700"/>
      <c r="X93" s="700"/>
      <c r="Y93" s="254"/>
      <c r="Z93" s="255"/>
      <c r="AA93" s="257"/>
      <c r="AB93" s="258"/>
      <c r="AC93" s="255"/>
      <c r="AD93" s="260"/>
      <c r="AE93" s="261"/>
      <c r="AF93" s="255"/>
      <c r="AG93" s="249"/>
    </row>
    <row r="94" spans="1:33" s="262" customFormat="1" ht="46.75" customHeight="1">
      <c r="A94" s="251"/>
      <c r="B94" s="252"/>
      <c r="C94" s="253"/>
      <c r="D94" s="254"/>
      <c r="E94" s="255"/>
      <c r="F94" s="254"/>
      <c r="G94" s="255"/>
      <c r="H94" s="256"/>
      <c r="I94" s="254"/>
      <c r="J94" s="255"/>
      <c r="K94" s="256"/>
      <c r="L94" s="257"/>
      <c r="M94" s="258"/>
      <c r="N94" s="254"/>
      <c r="O94" s="255"/>
      <c r="P94" s="256"/>
      <c r="Q94" s="257"/>
      <c r="R94" s="259"/>
      <c r="S94" s="254"/>
      <c r="T94" s="255"/>
      <c r="U94" s="256"/>
      <c r="V94" s="257"/>
      <c r="W94" s="700"/>
      <c r="X94" s="700"/>
      <c r="Y94" s="254"/>
      <c r="Z94" s="255"/>
      <c r="AA94" s="257"/>
      <c r="AB94" s="258"/>
      <c r="AC94" s="255"/>
      <c r="AD94" s="260"/>
      <c r="AE94" s="261"/>
      <c r="AF94" s="255"/>
      <c r="AG94" s="249"/>
    </row>
    <row r="95" spans="1:33" s="262" customFormat="1" ht="46.75" customHeight="1">
      <c r="A95" s="251"/>
      <c r="B95" s="252"/>
      <c r="C95" s="253"/>
      <c r="D95" s="254"/>
      <c r="E95" s="255"/>
      <c r="F95" s="254"/>
      <c r="G95" s="255"/>
      <c r="H95" s="256"/>
      <c r="I95" s="254"/>
      <c r="J95" s="255"/>
      <c r="K95" s="256"/>
      <c r="L95" s="257"/>
      <c r="M95" s="258"/>
      <c r="N95" s="254"/>
      <c r="O95" s="255"/>
      <c r="P95" s="256"/>
      <c r="Q95" s="257"/>
      <c r="R95" s="259"/>
      <c r="S95" s="254"/>
      <c r="T95" s="255"/>
      <c r="U95" s="256"/>
      <c r="V95" s="257"/>
      <c r="W95" s="700"/>
      <c r="X95" s="700"/>
      <c r="Y95" s="254"/>
      <c r="Z95" s="255"/>
      <c r="AA95" s="257"/>
      <c r="AB95" s="258"/>
      <c r="AC95" s="255"/>
      <c r="AD95" s="260"/>
      <c r="AE95" s="261"/>
      <c r="AF95" s="255"/>
      <c r="AG95" s="249"/>
    </row>
    <row r="96" spans="1:33" s="262" customFormat="1" ht="46.75" customHeight="1">
      <c r="A96" s="251"/>
      <c r="B96" s="252"/>
      <c r="C96" s="253"/>
      <c r="D96" s="254"/>
      <c r="E96" s="255"/>
      <c r="F96" s="254"/>
      <c r="G96" s="255"/>
      <c r="H96" s="256"/>
      <c r="I96" s="254"/>
      <c r="J96" s="255"/>
      <c r="K96" s="256"/>
      <c r="L96" s="257"/>
      <c r="M96" s="258"/>
      <c r="N96" s="254"/>
      <c r="O96" s="255"/>
      <c r="P96" s="256"/>
      <c r="Q96" s="257"/>
      <c r="R96" s="259"/>
      <c r="S96" s="254"/>
      <c r="T96" s="255"/>
      <c r="U96" s="256"/>
      <c r="V96" s="257"/>
      <c r="W96" s="700"/>
      <c r="X96" s="700"/>
      <c r="Y96" s="254"/>
      <c r="Z96" s="255"/>
      <c r="AA96" s="257"/>
      <c r="AB96" s="258"/>
      <c r="AC96" s="255"/>
      <c r="AD96" s="260"/>
      <c r="AE96" s="261"/>
      <c r="AF96" s="255"/>
      <c r="AG96" s="249"/>
    </row>
    <row r="97" spans="1:33" s="262" customFormat="1" ht="46.75" customHeight="1">
      <c r="A97" s="251"/>
      <c r="B97" s="252"/>
      <c r="C97" s="253"/>
      <c r="D97" s="254"/>
      <c r="E97" s="255"/>
      <c r="F97" s="254"/>
      <c r="G97" s="255"/>
      <c r="H97" s="256"/>
      <c r="I97" s="254"/>
      <c r="J97" s="255"/>
      <c r="K97" s="256"/>
      <c r="L97" s="257"/>
      <c r="M97" s="258"/>
      <c r="N97" s="254"/>
      <c r="O97" s="255"/>
      <c r="P97" s="256"/>
      <c r="Q97" s="257"/>
      <c r="R97" s="259"/>
      <c r="S97" s="254"/>
      <c r="T97" s="255"/>
      <c r="U97" s="256"/>
      <c r="V97" s="257"/>
      <c r="W97" s="700"/>
      <c r="X97" s="700"/>
      <c r="Y97" s="254"/>
      <c r="Z97" s="255"/>
      <c r="AA97" s="257"/>
      <c r="AB97" s="258"/>
      <c r="AC97" s="255"/>
      <c r="AD97" s="260"/>
      <c r="AE97" s="261"/>
      <c r="AF97" s="255"/>
      <c r="AG97" s="249"/>
    </row>
    <row r="98" spans="1:33" s="262" customFormat="1" ht="46.75" customHeight="1">
      <c r="A98" s="251"/>
      <c r="B98" s="252"/>
      <c r="C98" s="253"/>
      <c r="D98" s="254"/>
      <c r="E98" s="255"/>
      <c r="F98" s="254"/>
      <c r="G98" s="255"/>
      <c r="H98" s="256"/>
      <c r="I98" s="254"/>
      <c r="J98" s="255"/>
      <c r="K98" s="256"/>
      <c r="L98" s="257"/>
      <c r="M98" s="258"/>
      <c r="N98" s="254"/>
      <c r="O98" s="255"/>
      <c r="P98" s="256"/>
      <c r="Q98" s="257"/>
      <c r="R98" s="259"/>
      <c r="S98" s="254"/>
      <c r="T98" s="255"/>
      <c r="U98" s="256"/>
      <c r="V98" s="257"/>
      <c r="W98" s="700"/>
      <c r="X98" s="700"/>
      <c r="Y98" s="254"/>
      <c r="Z98" s="255"/>
      <c r="AA98" s="257"/>
      <c r="AB98" s="258"/>
      <c r="AC98" s="255"/>
      <c r="AD98" s="260"/>
      <c r="AE98" s="261"/>
      <c r="AF98" s="255"/>
      <c r="AG98" s="249"/>
    </row>
    <row r="99" spans="1:33" s="262" customFormat="1" ht="46.75" customHeight="1">
      <c r="A99" s="251"/>
      <c r="B99" s="252"/>
      <c r="C99" s="253"/>
      <c r="D99" s="254"/>
      <c r="E99" s="255"/>
      <c r="F99" s="254"/>
      <c r="G99" s="255"/>
      <c r="H99" s="256"/>
      <c r="I99" s="254"/>
      <c r="J99" s="255"/>
      <c r="K99" s="256"/>
      <c r="L99" s="257"/>
      <c r="M99" s="258"/>
      <c r="N99" s="254"/>
      <c r="O99" s="255"/>
      <c r="P99" s="256"/>
      <c r="Q99" s="257"/>
      <c r="R99" s="259"/>
      <c r="S99" s="254"/>
      <c r="T99" s="255"/>
      <c r="U99" s="256"/>
      <c r="V99" s="257"/>
      <c r="W99" s="700"/>
      <c r="X99" s="700"/>
      <c r="Y99" s="254"/>
      <c r="Z99" s="255"/>
      <c r="AA99" s="257"/>
      <c r="AB99" s="258"/>
      <c r="AC99" s="255"/>
      <c r="AD99" s="260"/>
      <c r="AE99" s="261"/>
      <c r="AF99" s="255"/>
      <c r="AG99" s="249"/>
    </row>
    <row r="100" spans="1:33" s="262" customFormat="1" ht="46.75" customHeight="1">
      <c r="A100" s="251"/>
      <c r="B100" s="252"/>
      <c r="C100" s="253"/>
      <c r="D100" s="254"/>
      <c r="E100" s="255"/>
      <c r="F100" s="254"/>
      <c r="G100" s="255"/>
      <c r="H100" s="256"/>
      <c r="I100" s="254"/>
      <c r="J100" s="255"/>
      <c r="K100" s="256"/>
      <c r="L100" s="257"/>
      <c r="M100" s="258"/>
      <c r="N100" s="254"/>
      <c r="O100" s="255"/>
      <c r="P100" s="256"/>
      <c r="Q100" s="257"/>
      <c r="R100" s="259"/>
      <c r="S100" s="254"/>
      <c r="T100" s="255"/>
      <c r="U100" s="256"/>
      <c r="V100" s="257"/>
      <c r="W100" s="700"/>
      <c r="X100" s="700"/>
      <c r="Y100" s="254"/>
      <c r="Z100" s="255"/>
      <c r="AA100" s="257"/>
      <c r="AB100" s="258"/>
      <c r="AC100" s="255"/>
      <c r="AD100" s="260"/>
      <c r="AE100" s="261"/>
      <c r="AF100" s="255"/>
      <c r="AG100" s="249"/>
    </row>
    <row r="101" spans="1:33" s="262" customFormat="1" ht="46.75" customHeight="1">
      <c r="A101" s="251"/>
      <c r="B101" s="252"/>
      <c r="C101" s="253"/>
      <c r="D101" s="254"/>
      <c r="E101" s="255"/>
      <c r="F101" s="254"/>
      <c r="G101" s="255"/>
      <c r="H101" s="256"/>
      <c r="I101" s="254"/>
      <c r="J101" s="255"/>
      <c r="K101" s="256"/>
      <c r="L101" s="257"/>
      <c r="M101" s="258"/>
      <c r="N101" s="254"/>
      <c r="O101" s="255"/>
      <c r="P101" s="256"/>
      <c r="Q101" s="257"/>
      <c r="R101" s="259"/>
      <c r="S101" s="254"/>
      <c r="T101" s="255"/>
      <c r="U101" s="256"/>
      <c r="V101" s="257"/>
      <c r="W101" s="700"/>
      <c r="X101" s="700"/>
      <c r="Y101" s="254"/>
      <c r="Z101" s="255"/>
      <c r="AA101" s="257"/>
      <c r="AB101" s="258"/>
      <c r="AC101" s="255"/>
      <c r="AD101" s="260"/>
      <c r="AE101" s="261"/>
      <c r="AF101" s="255"/>
      <c r="AG101" s="249"/>
    </row>
    <row r="102" spans="1:33" s="262" customFormat="1" ht="46.75" customHeight="1">
      <c r="A102" s="251"/>
      <c r="B102" s="252"/>
      <c r="C102" s="253"/>
      <c r="D102" s="254"/>
      <c r="E102" s="255"/>
      <c r="F102" s="254"/>
      <c r="G102" s="255"/>
      <c r="H102" s="256"/>
      <c r="I102" s="254"/>
      <c r="J102" s="255"/>
      <c r="K102" s="256"/>
      <c r="L102" s="257"/>
      <c r="M102" s="258"/>
      <c r="N102" s="254"/>
      <c r="O102" s="255"/>
      <c r="P102" s="256"/>
      <c r="Q102" s="257"/>
      <c r="R102" s="259"/>
      <c r="S102" s="254"/>
      <c r="T102" s="255"/>
      <c r="U102" s="256"/>
      <c r="V102" s="257"/>
      <c r="W102" s="700"/>
      <c r="X102" s="700"/>
      <c r="Y102" s="254"/>
      <c r="Z102" s="255"/>
      <c r="AA102" s="257"/>
      <c r="AB102" s="258"/>
      <c r="AC102" s="255"/>
      <c r="AD102" s="260"/>
      <c r="AE102" s="261"/>
      <c r="AF102" s="255"/>
      <c r="AG102" s="249"/>
    </row>
    <row r="103" spans="1:33" s="262" customFormat="1" ht="46.75" customHeight="1">
      <c r="A103" s="251"/>
      <c r="B103" s="252"/>
      <c r="C103" s="253"/>
      <c r="D103" s="254"/>
      <c r="E103" s="255"/>
      <c r="F103" s="254"/>
      <c r="G103" s="255"/>
      <c r="H103" s="256"/>
      <c r="I103" s="254"/>
      <c r="J103" s="255"/>
      <c r="K103" s="256"/>
      <c r="L103" s="257"/>
      <c r="M103" s="258"/>
      <c r="N103" s="254"/>
      <c r="O103" s="255"/>
      <c r="P103" s="256"/>
      <c r="Q103" s="257"/>
      <c r="R103" s="259"/>
      <c r="S103" s="254"/>
      <c r="T103" s="255"/>
      <c r="U103" s="256"/>
      <c r="V103" s="257"/>
      <c r="W103" s="700"/>
      <c r="X103" s="700"/>
      <c r="Y103" s="254"/>
      <c r="Z103" s="255"/>
      <c r="AA103" s="257"/>
      <c r="AB103" s="258"/>
      <c r="AC103" s="255"/>
      <c r="AD103" s="260"/>
      <c r="AE103" s="261"/>
      <c r="AF103" s="255"/>
      <c r="AG103" s="249"/>
    </row>
    <row r="104" spans="1:33" s="262" customFormat="1" ht="46.75" customHeight="1">
      <c r="A104" s="251"/>
      <c r="B104" s="252"/>
      <c r="C104" s="253"/>
      <c r="D104" s="254"/>
      <c r="E104" s="255"/>
      <c r="F104" s="254"/>
      <c r="G104" s="255"/>
      <c r="H104" s="256"/>
      <c r="I104" s="254"/>
      <c r="J104" s="255"/>
      <c r="K104" s="256"/>
      <c r="L104" s="257"/>
      <c r="M104" s="258"/>
      <c r="N104" s="254"/>
      <c r="O104" s="255"/>
      <c r="P104" s="256"/>
      <c r="Q104" s="257"/>
      <c r="R104" s="259"/>
      <c r="S104" s="254"/>
      <c r="T104" s="255"/>
      <c r="U104" s="256"/>
      <c r="V104" s="257"/>
      <c r="W104" s="700"/>
      <c r="X104" s="700"/>
      <c r="Y104" s="254"/>
      <c r="Z104" s="255"/>
      <c r="AA104" s="257"/>
      <c r="AB104" s="258"/>
      <c r="AC104" s="255"/>
      <c r="AD104" s="260"/>
      <c r="AE104" s="261"/>
      <c r="AF104" s="255"/>
      <c r="AG104" s="249"/>
    </row>
    <row r="105" spans="1:33" s="262" customFormat="1" ht="46.75" customHeight="1">
      <c r="A105" s="251"/>
      <c r="B105" s="252"/>
      <c r="C105" s="253"/>
      <c r="D105" s="254"/>
      <c r="E105" s="255"/>
      <c r="F105" s="254"/>
      <c r="G105" s="255"/>
      <c r="H105" s="256"/>
      <c r="I105" s="254"/>
      <c r="J105" s="255"/>
      <c r="K105" s="256"/>
      <c r="L105" s="257"/>
      <c r="M105" s="258"/>
      <c r="N105" s="254"/>
      <c r="O105" s="255"/>
      <c r="P105" s="256"/>
      <c r="Q105" s="257"/>
      <c r="R105" s="259"/>
      <c r="S105" s="254"/>
      <c r="T105" s="255"/>
      <c r="U105" s="256"/>
      <c r="V105" s="257"/>
      <c r="W105" s="700"/>
      <c r="X105" s="700"/>
      <c r="Y105" s="254"/>
      <c r="Z105" s="255"/>
      <c r="AA105" s="257"/>
      <c r="AB105" s="258"/>
      <c r="AC105" s="255"/>
      <c r="AD105" s="260"/>
      <c r="AE105" s="261"/>
      <c r="AF105" s="255"/>
      <c r="AG105" s="249"/>
    </row>
    <row r="106" spans="1:33" s="262" customFormat="1" ht="46.75" customHeight="1">
      <c r="A106" s="251"/>
      <c r="B106" s="252"/>
      <c r="C106" s="253"/>
      <c r="D106" s="254"/>
      <c r="E106" s="255"/>
      <c r="F106" s="254"/>
      <c r="G106" s="255"/>
      <c r="H106" s="256"/>
      <c r="I106" s="254"/>
      <c r="J106" s="255"/>
      <c r="K106" s="256"/>
      <c r="L106" s="257"/>
      <c r="M106" s="258"/>
      <c r="N106" s="254"/>
      <c r="O106" s="255"/>
      <c r="P106" s="256"/>
      <c r="Q106" s="257"/>
      <c r="R106" s="259"/>
      <c r="S106" s="254"/>
      <c r="T106" s="255"/>
      <c r="U106" s="256"/>
      <c r="V106" s="257"/>
      <c r="W106" s="700"/>
      <c r="X106" s="700"/>
      <c r="Y106" s="254"/>
      <c r="Z106" s="255"/>
      <c r="AA106" s="257"/>
      <c r="AB106" s="258"/>
      <c r="AC106" s="255"/>
      <c r="AD106" s="260"/>
      <c r="AE106" s="261"/>
      <c r="AF106" s="255"/>
      <c r="AG106" s="249"/>
    </row>
    <row r="107" spans="1:33" s="262" customFormat="1" ht="46.75" customHeight="1">
      <c r="A107" s="251"/>
      <c r="B107" s="252"/>
      <c r="C107" s="253"/>
      <c r="D107" s="254"/>
      <c r="E107" s="255"/>
      <c r="F107" s="254"/>
      <c r="G107" s="255"/>
      <c r="H107" s="256"/>
      <c r="I107" s="254"/>
      <c r="J107" s="255"/>
      <c r="K107" s="256"/>
      <c r="L107" s="257"/>
      <c r="M107" s="258"/>
      <c r="N107" s="254"/>
      <c r="O107" s="255"/>
      <c r="P107" s="256"/>
      <c r="Q107" s="257"/>
      <c r="R107" s="259"/>
      <c r="S107" s="254"/>
      <c r="T107" s="255"/>
      <c r="U107" s="256"/>
      <c r="V107" s="257"/>
      <c r="W107" s="700"/>
      <c r="X107" s="700"/>
      <c r="Y107" s="254"/>
      <c r="Z107" s="255"/>
      <c r="AA107" s="257"/>
      <c r="AB107" s="258"/>
      <c r="AC107" s="255"/>
      <c r="AD107" s="260"/>
      <c r="AE107" s="261"/>
      <c r="AF107" s="255"/>
      <c r="AG107" s="249"/>
    </row>
    <row r="108" spans="1:33" s="262" customFormat="1" ht="46.75" customHeight="1">
      <c r="A108" s="251"/>
      <c r="B108" s="252"/>
      <c r="C108" s="253"/>
      <c r="D108" s="254"/>
      <c r="E108" s="255"/>
      <c r="F108" s="254"/>
      <c r="G108" s="255"/>
      <c r="H108" s="256"/>
      <c r="I108" s="254"/>
      <c r="J108" s="255"/>
      <c r="K108" s="256"/>
      <c r="L108" s="257"/>
      <c r="M108" s="258"/>
      <c r="N108" s="254"/>
      <c r="O108" s="255"/>
      <c r="P108" s="256"/>
      <c r="Q108" s="257"/>
      <c r="R108" s="259"/>
      <c r="S108" s="254"/>
      <c r="T108" s="255"/>
      <c r="U108" s="256"/>
      <c r="V108" s="257"/>
      <c r="W108" s="700"/>
      <c r="X108" s="700"/>
      <c r="Y108" s="254"/>
      <c r="Z108" s="255"/>
      <c r="AA108" s="257"/>
      <c r="AB108" s="258"/>
      <c r="AC108" s="255"/>
      <c r="AD108" s="260"/>
      <c r="AE108" s="261"/>
      <c r="AF108" s="255"/>
      <c r="AG108" s="249"/>
    </row>
    <row r="109" spans="1:33" s="262" customFormat="1" ht="46.75" customHeight="1">
      <c r="A109" s="251"/>
      <c r="B109" s="252"/>
      <c r="C109" s="253"/>
      <c r="D109" s="254"/>
      <c r="E109" s="255"/>
      <c r="F109" s="254"/>
      <c r="G109" s="255"/>
      <c r="H109" s="256"/>
      <c r="I109" s="254"/>
      <c r="J109" s="255"/>
      <c r="K109" s="256"/>
      <c r="L109" s="257"/>
      <c r="M109" s="258"/>
      <c r="N109" s="254"/>
      <c r="O109" s="255"/>
      <c r="P109" s="256"/>
      <c r="Q109" s="257"/>
      <c r="R109" s="259"/>
      <c r="S109" s="254"/>
      <c r="T109" s="255"/>
      <c r="U109" s="256"/>
      <c r="V109" s="257"/>
      <c r="W109" s="700"/>
      <c r="X109" s="700"/>
      <c r="Y109" s="254"/>
      <c r="Z109" s="255"/>
      <c r="AA109" s="257"/>
      <c r="AB109" s="258"/>
      <c r="AC109" s="255"/>
      <c r="AD109" s="260"/>
      <c r="AE109" s="261"/>
      <c r="AF109" s="255"/>
      <c r="AG109" s="249"/>
    </row>
    <row r="110" spans="1:33" s="262" customFormat="1" ht="46.75" customHeight="1">
      <c r="A110" s="251"/>
      <c r="B110" s="252"/>
      <c r="C110" s="253"/>
      <c r="D110" s="254"/>
      <c r="E110" s="255"/>
      <c r="F110" s="254"/>
      <c r="G110" s="255"/>
      <c r="H110" s="256"/>
      <c r="I110" s="254"/>
      <c r="J110" s="255"/>
      <c r="K110" s="256"/>
      <c r="L110" s="257"/>
      <c r="M110" s="258"/>
      <c r="N110" s="254"/>
      <c r="O110" s="255"/>
      <c r="P110" s="256"/>
      <c r="Q110" s="257"/>
      <c r="R110" s="259"/>
      <c r="S110" s="254"/>
      <c r="T110" s="255"/>
      <c r="U110" s="256"/>
      <c r="V110" s="257"/>
      <c r="W110" s="700"/>
      <c r="X110" s="700"/>
      <c r="Y110" s="254"/>
      <c r="Z110" s="255"/>
      <c r="AA110" s="257"/>
      <c r="AB110" s="258"/>
      <c r="AC110" s="255"/>
      <c r="AD110" s="260"/>
      <c r="AE110" s="261"/>
      <c r="AF110" s="255"/>
      <c r="AG110" s="249"/>
    </row>
    <row r="111" spans="1:33" s="262" customFormat="1" ht="46.75" customHeight="1">
      <c r="A111" s="251"/>
      <c r="B111" s="252"/>
      <c r="C111" s="253"/>
      <c r="D111" s="254"/>
      <c r="E111" s="255"/>
      <c r="F111" s="254"/>
      <c r="G111" s="255"/>
      <c r="H111" s="256"/>
      <c r="I111" s="254"/>
      <c r="J111" s="255"/>
      <c r="K111" s="256"/>
      <c r="L111" s="257"/>
      <c r="M111" s="258"/>
      <c r="N111" s="254"/>
      <c r="O111" s="255"/>
      <c r="P111" s="256"/>
      <c r="Q111" s="257"/>
      <c r="R111" s="259"/>
      <c r="S111" s="254"/>
      <c r="T111" s="255"/>
      <c r="U111" s="256"/>
      <c r="V111" s="257"/>
      <c r="W111" s="700"/>
      <c r="X111" s="700"/>
      <c r="Y111" s="254"/>
      <c r="Z111" s="255"/>
      <c r="AA111" s="257"/>
      <c r="AB111" s="258"/>
      <c r="AC111" s="255"/>
      <c r="AD111" s="260"/>
      <c r="AE111" s="261"/>
      <c r="AF111" s="255"/>
      <c r="AG111" s="249"/>
    </row>
    <row r="112" spans="1:33" s="262" customFormat="1" ht="46.75" customHeight="1">
      <c r="A112" s="251"/>
      <c r="B112" s="252"/>
      <c r="C112" s="253"/>
      <c r="D112" s="254"/>
      <c r="E112" s="255"/>
      <c r="F112" s="254"/>
      <c r="G112" s="255"/>
      <c r="H112" s="256"/>
      <c r="I112" s="254"/>
      <c r="J112" s="255"/>
      <c r="K112" s="256"/>
      <c r="L112" s="257"/>
      <c r="M112" s="258"/>
      <c r="N112" s="254"/>
      <c r="O112" s="255"/>
      <c r="P112" s="256"/>
      <c r="Q112" s="257"/>
      <c r="R112" s="259"/>
      <c r="S112" s="254"/>
      <c r="T112" s="255"/>
      <c r="U112" s="256"/>
      <c r="V112" s="257"/>
      <c r="W112" s="700"/>
      <c r="X112" s="700"/>
      <c r="Y112" s="254"/>
      <c r="Z112" s="255"/>
      <c r="AA112" s="257"/>
      <c r="AB112" s="258"/>
      <c r="AC112" s="255"/>
      <c r="AD112" s="260"/>
      <c r="AE112" s="261"/>
      <c r="AF112" s="255"/>
      <c r="AG112" s="249"/>
    </row>
    <row r="113" spans="1:33" s="262" customFormat="1" ht="46.75" customHeight="1">
      <c r="A113" s="251"/>
      <c r="B113" s="252"/>
      <c r="C113" s="253"/>
      <c r="D113" s="254"/>
      <c r="E113" s="255"/>
      <c r="F113" s="254"/>
      <c r="G113" s="255"/>
      <c r="H113" s="256"/>
      <c r="I113" s="254"/>
      <c r="J113" s="255"/>
      <c r="K113" s="256"/>
      <c r="L113" s="257"/>
      <c r="M113" s="258"/>
      <c r="N113" s="254"/>
      <c r="O113" s="255"/>
      <c r="P113" s="256"/>
      <c r="Q113" s="257"/>
      <c r="R113" s="259"/>
      <c r="S113" s="254"/>
      <c r="T113" s="255"/>
      <c r="U113" s="256"/>
      <c r="V113" s="257"/>
      <c r="W113" s="700"/>
      <c r="X113" s="700"/>
      <c r="Y113" s="254"/>
      <c r="Z113" s="255"/>
      <c r="AA113" s="257"/>
      <c r="AB113" s="258"/>
      <c r="AC113" s="255"/>
      <c r="AD113" s="260"/>
      <c r="AE113" s="261"/>
      <c r="AF113" s="255"/>
      <c r="AG113" s="249"/>
    </row>
    <row r="114" spans="1:33" s="262" customFormat="1" ht="46.75" customHeight="1">
      <c r="A114" s="251"/>
      <c r="B114" s="252"/>
      <c r="C114" s="253"/>
      <c r="D114" s="254"/>
      <c r="E114" s="255"/>
      <c r="F114" s="254"/>
      <c r="G114" s="255"/>
      <c r="H114" s="256"/>
      <c r="I114" s="254"/>
      <c r="J114" s="255"/>
      <c r="K114" s="256"/>
      <c r="L114" s="257"/>
      <c r="M114" s="258"/>
      <c r="N114" s="254"/>
      <c r="O114" s="255"/>
      <c r="P114" s="256"/>
      <c r="Q114" s="257"/>
      <c r="R114" s="259"/>
      <c r="S114" s="254"/>
      <c r="T114" s="255"/>
      <c r="U114" s="256"/>
      <c r="V114" s="257"/>
      <c r="W114" s="700"/>
      <c r="X114" s="700"/>
      <c r="Y114" s="254"/>
      <c r="Z114" s="255"/>
      <c r="AA114" s="257"/>
      <c r="AB114" s="258"/>
      <c r="AC114" s="255"/>
      <c r="AD114" s="260"/>
      <c r="AE114" s="261"/>
      <c r="AF114" s="255"/>
      <c r="AG114" s="249"/>
    </row>
    <row r="115" spans="1:33" s="262" customFormat="1" ht="46.75" customHeight="1">
      <c r="A115" s="251"/>
      <c r="B115" s="252"/>
      <c r="C115" s="253"/>
      <c r="D115" s="254"/>
      <c r="E115" s="255"/>
      <c r="F115" s="254"/>
      <c r="G115" s="255"/>
      <c r="H115" s="256"/>
      <c r="I115" s="254"/>
      <c r="J115" s="255"/>
      <c r="K115" s="256"/>
      <c r="L115" s="257"/>
      <c r="M115" s="258"/>
      <c r="N115" s="254"/>
      <c r="O115" s="255"/>
      <c r="P115" s="256"/>
      <c r="Q115" s="257"/>
      <c r="R115" s="259"/>
      <c r="S115" s="254"/>
      <c r="T115" s="255"/>
      <c r="U115" s="256"/>
      <c r="V115" s="257"/>
      <c r="W115" s="700"/>
      <c r="X115" s="700"/>
      <c r="Y115" s="254"/>
      <c r="Z115" s="255"/>
      <c r="AA115" s="257"/>
      <c r="AB115" s="258"/>
      <c r="AC115" s="255"/>
      <c r="AD115" s="260"/>
      <c r="AE115" s="261"/>
      <c r="AF115" s="255"/>
      <c r="AG115" s="249"/>
    </row>
    <row r="116" spans="1:33" s="262" customFormat="1" ht="46.75" customHeight="1">
      <c r="A116" s="251"/>
      <c r="B116" s="252"/>
      <c r="C116" s="253"/>
      <c r="D116" s="254"/>
      <c r="E116" s="255"/>
      <c r="F116" s="254"/>
      <c r="G116" s="255"/>
      <c r="H116" s="256"/>
      <c r="I116" s="254"/>
      <c r="J116" s="255"/>
      <c r="K116" s="256"/>
      <c r="L116" s="257"/>
      <c r="M116" s="258"/>
      <c r="N116" s="254"/>
      <c r="O116" s="255"/>
      <c r="P116" s="256"/>
      <c r="Q116" s="257"/>
      <c r="R116" s="259"/>
      <c r="S116" s="254"/>
      <c r="T116" s="255"/>
      <c r="U116" s="256"/>
      <c r="V116" s="257"/>
      <c r="W116" s="700"/>
      <c r="X116" s="700"/>
      <c r="Y116" s="254"/>
      <c r="Z116" s="255"/>
      <c r="AA116" s="257"/>
      <c r="AB116" s="258"/>
      <c r="AC116" s="255"/>
      <c r="AD116" s="260"/>
      <c r="AE116" s="261"/>
      <c r="AF116" s="255"/>
      <c r="AG116" s="249"/>
    </row>
    <row r="117" spans="1:33" s="262" customFormat="1" ht="46.75" customHeight="1">
      <c r="A117" s="251"/>
      <c r="B117" s="252"/>
      <c r="C117" s="253"/>
      <c r="D117" s="254"/>
      <c r="E117" s="255"/>
      <c r="F117" s="254"/>
      <c r="G117" s="255"/>
      <c r="H117" s="256"/>
      <c r="I117" s="254"/>
      <c r="J117" s="255"/>
      <c r="K117" s="256"/>
      <c r="L117" s="257"/>
      <c r="M117" s="258"/>
      <c r="N117" s="254"/>
      <c r="O117" s="255"/>
      <c r="P117" s="256"/>
      <c r="Q117" s="257"/>
      <c r="R117" s="259"/>
      <c r="S117" s="254"/>
      <c r="T117" s="255"/>
      <c r="U117" s="256"/>
      <c r="V117" s="257"/>
      <c r="W117" s="700"/>
      <c r="X117" s="700"/>
      <c r="Y117" s="254"/>
      <c r="Z117" s="255"/>
      <c r="AA117" s="257"/>
      <c r="AB117" s="258"/>
      <c r="AC117" s="255"/>
      <c r="AD117" s="260"/>
      <c r="AE117" s="261"/>
      <c r="AF117" s="255"/>
      <c r="AG117" s="249"/>
    </row>
    <row r="118" spans="1:33" s="262" customFormat="1" ht="46.75" customHeight="1">
      <c r="A118" s="251"/>
      <c r="B118" s="252"/>
      <c r="C118" s="253"/>
      <c r="D118" s="254"/>
      <c r="E118" s="255"/>
      <c r="F118" s="254"/>
      <c r="G118" s="255"/>
      <c r="H118" s="256"/>
      <c r="I118" s="254"/>
      <c r="J118" s="255"/>
      <c r="K118" s="256"/>
      <c r="L118" s="257"/>
      <c r="M118" s="258"/>
      <c r="N118" s="254"/>
      <c r="O118" s="255"/>
      <c r="P118" s="256"/>
      <c r="Q118" s="257"/>
      <c r="R118" s="259"/>
      <c r="S118" s="254"/>
      <c r="T118" s="255"/>
      <c r="U118" s="256"/>
      <c r="V118" s="257"/>
      <c r="W118" s="700"/>
      <c r="X118" s="700"/>
      <c r="Y118" s="254"/>
      <c r="Z118" s="255"/>
      <c r="AA118" s="257"/>
      <c r="AB118" s="258"/>
      <c r="AC118" s="255"/>
      <c r="AD118" s="260"/>
      <c r="AE118" s="261"/>
      <c r="AF118" s="255"/>
      <c r="AG118" s="249"/>
    </row>
    <row r="119" spans="1:33" s="262" customFormat="1" ht="46.75" customHeight="1">
      <c r="A119" s="251"/>
      <c r="B119" s="252"/>
      <c r="C119" s="253"/>
      <c r="D119" s="254"/>
      <c r="E119" s="255"/>
      <c r="F119" s="254"/>
      <c r="G119" s="255"/>
      <c r="H119" s="256"/>
      <c r="I119" s="254"/>
      <c r="J119" s="255"/>
      <c r="K119" s="256"/>
      <c r="L119" s="257"/>
      <c r="M119" s="258"/>
      <c r="N119" s="254"/>
      <c r="O119" s="255"/>
      <c r="P119" s="256"/>
      <c r="Q119" s="257"/>
      <c r="R119" s="259"/>
      <c r="S119" s="254"/>
      <c r="T119" s="255"/>
      <c r="U119" s="256"/>
      <c r="V119" s="257"/>
      <c r="W119" s="700"/>
      <c r="X119" s="700"/>
      <c r="Y119" s="254"/>
      <c r="Z119" s="255"/>
      <c r="AA119" s="257"/>
      <c r="AB119" s="258"/>
      <c r="AC119" s="255"/>
      <c r="AD119" s="260"/>
      <c r="AE119" s="261"/>
      <c r="AF119" s="255"/>
      <c r="AG119" s="249"/>
    </row>
    <row r="120" spans="1:33" s="262" customFormat="1" ht="46.75" customHeight="1">
      <c r="A120" s="251"/>
      <c r="B120" s="252"/>
      <c r="C120" s="253"/>
      <c r="D120" s="254"/>
      <c r="E120" s="255"/>
      <c r="F120" s="254"/>
      <c r="G120" s="255"/>
      <c r="H120" s="256"/>
      <c r="I120" s="254"/>
      <c r="J120" s="255"/>
      <c r="K120" s="256"/>
      <c r="L120" s="257"/>
      <c r="M120" s="258"/>
      <c r="N120" s="254"/>
      <c r="O120" s="255"/>
      <c r="P120" s="256"/>
      <c r="Q120" s="257"/>
      <c r="R120" s="259"/>
      <c r="S120" s="254"/>
      <c r="T120" s="255"/>
      <c r="U120" s="256"/>
      <c r="V120" s="257"/>
      <c r="W120" s="700"/>
      <c r="X120" s="700"/>
      <c r="Y120" s="254"/>
      <c r="Z120" s="255"/>
      <c r="AA120" s="257"/>
      <c r="AB120" s="258"/>
      <c r="AC120" s="255"/>
      <c r="AD120" s="260"/>
      <c r="AE120" s="261"/>
      <c r="AF120" s="255"/>
      <c r="AG120" s="249"/>
    </row>
    <row r="121" spans="1:33" s="262" customFormat="1" ht="46.75" customHeight="1">
      <c r="A121" s="251"/>
      <c r="B121" s="252"/>
      <c r="C121" s="253"/>
      <c r="D121" s="254"/>
      <c r="E121" s="255"/>
      <c r="F121" s="254"/>
      <c r="G121" s="255"/>
      <c r="H121" s="256"/>
      <c r="I121" s="254"/>
      <c r="J121" s="255"/>
      <c r="K121" s="256"/>
      <c r="L121" s="257"/>
      <c r="M121" s="258"/>
      <c r="N121" s="254"/>
      <c r="O121" s="255"/>
      <c r="P121" s="256"/>
      <c r="Q121" s="257"/>
      <c r="R121" s="259"/>
      <c r="S121" s="254"/>
      <c r="T121" s="255"/>
      <c r="U121" s="256"/>
      <c r="V121" s="257"/>
      <c r="W121" s="700"/>
      <c r="X121" s="700"/>
      <c r="Y121" s="254"/>
      <c r="Z121" s="255"/>
      <c r="AA121" s="257"/>
      <c r="AB121" s="258"/>
      <c r="AC121" s="255"/>
      <c r="AD121" s="260"/>
      <c r="AE121" s="261"/>
      <c r="AF121" s="255"/>
      <c r="AG121" s="249"/>
    </row>
    <row r="122" spans="1:33" s="262" customFormat="1" ht="46.75" customHeight="1">
      <c r="A122" s="251"/>
      <c r="B122" s="252"/>
      <c r="C122" s="253"/>
      <c r="D122" s="254"/>
      <c r="E122" s="255"/>
      <c r="F122" s="254"/>
      <c r="G122" s="255"/>
      <c r="H122" s="256"/>
      <c r="I122" s="254"/>
      <c r="J122" s="255"/>
      <c r="K122" s="256"/>
      <c r="L122" s="257"/>
      <c r="M122" s="258"/>
      <c r="N122" s="254"/>
      <c r="O122" s="255"/>
      <c r="P122" s="256"/>
      <c r="Q122" s="257"/>
      <c r="R122" s="259"/>
      <c r="S122" s="254"/>
      <c r="T122" s="255"/>
      <c r="U122" s="256"/>
      <c r="V122" s="257"/>
      <c r="W122" s="700"/>
      <c r="X122" s="700"/>
      <c r="Y122" s="254"/>
      <c r="Z122" s="255"/>
      <c r="AA122" s="257"/>
      <c r="AB122" s="258"/>
      <c r="AC122" s="255"/>
      <c r="AD122" s="260"/>
      <c r="AE122" s="261"/>
      <c r="AF122" s="255"/>
      <c r="AG122" s="249"/>
    </row>
    <row r="123" spans="1:33" s="262" customFormat="1" ht="46.75" customHeight="1">
      <c r="A123" s="251"/>
      <c r="B123" s="252"/>
      <c r="C123" s="253"/>
      <c r="D123" s="254"/>
      <c r="E123" s="255"/>
      <c r="F123" s="254"/>
      <c r="G123" s="255"/>
      <c r="H123" s="256"/>
      <c r="I123" s="254"/>
      <c r="J123" s="255"/>
      <c r="K123" s="256"/>
      <c r="L123" s="257"/>
      <c r="M123" s="258"/>
      <c r="N123" s="254"/>
      <c r="O123" s="255"/>
      <c r="P123" s="256"/>
      <c r="Q123" s="257"/>
      <c r="R123" s="259"/>
      <c r="S123" s="254"/>
      <c r="T123" s="255"/>
      <c r="U123" s="256"/>
      <c r="V123" s="257"/>
      <c r="W123" s="700"/>
      <c r="X123" s="700"/>
      <c r="Y123" s="254"/>
      <c r="Z123" s="255"/>
      <c r="AA123" s="257"/>
      <c r="AB123" s="258"/>
      <c r="AC123" s="255"/>
      <c r="AD123" s="260"/>
      <c r="AE123" s="261"/>
      <c r="AF123" s="255"/>
      <c r="AG123" s="249"/>
    </row>
    <row r="124" spans="1:33" s="262" customFormat="1" ht="46.75" customHeight="1">
      <c r="A124" s="251"/>
      <c r="B124" s="252"/>
      <c r="C124" s="253"/>
      <c r="D124" s="254"/>
      <c r="E124" s="255"/>
      <c r="F124" s="254"/>
      <c r="G124" s="255"/>
      <c r="H124" s="256"/>
      <c r="I124" s="254"/>
      <c r="J124" s="255"/>
      <c r="K124" s="256"/>
      <c r="L124" s="257"/>
      <c r="M124" s="258"/>
      <c r="N124" s="254"/>
      <c r="O124" s="255"/>
      <c r="P124" s="256"/>
      <c r="Q124" s="257"/>
      <c r="R124" s="259"/>
      <c r="S124" s="254"/>
      <c r="T124" s="255"/>
      <c r="U124" s="256"/>
      <c r="V124" s="257"/>
      <c r="W124" s="700"/>
      <c r="X124" s="700"/>
      <c r="Y124" s="254"/>
      <c r="Z124" s="255"/>
      <c r="AA124" s="257"/>
      <c r="AB124" s="258"/>
      <c r="AC124" s="255"/>
      <c r="AD124" s="260"/>
      <c r="AE124" s="261"/>
      <c r="AF124" s="255"/>
      <c r="AG124" s="249"/>
    </row>
    <row r="125" spans="1:33" s="262" customFormat="1" ht="46.75" customHeight="1">
      <c r="A125" s="251"/>
      <c r="B125" s="252"/>
      <c r="C125" s="253"/>
      <c r="D125" s="254"/>
      <c r="E125" s="255"/>
      <c r="F125" s="254"/>
      <c r="G125" s="255"/>
      <c r="H125" s="256"/>
      <c r="I125" s="254"/>
      <c r="J125" s="255"/>
      <c r="K125" s="256"/>
      <c r="L125" s="257"/>
      <c r="M125" s="258"/>
      <c r="N125" s="254"/>
      <c r="O125" s="255"/>
      <c r="P125" s="256"/>
      <c r="Q125" s="257"/>
      <c r="R125" s="259"/>
      <c r="S125" s="254"/>
      <c r="T125" s="255"/>
      <c r="U125" s="256"/>
      <c r="V125" s="257"/>
      <c r="W125" s="700"/>
      <c r="X125" s="700"/>
      <c r="Y125" s="254"/>
      <c r="Z125" s="255"/>
      <c r="AA125" s="257"/>
      <c r="AB125" s="258"/>
      <c r="AC125" s="255"/>
      <c r="AD125" s="260"/>
      <c r="AE125" s="261"/>
      <c r="AF125" s="255"/>
      <c r="AG125" s="249"/>
    </row>
    <row r="126" spans="1:33" s="262" customFormat="1" ht="46.75" customHeight="1">
      <c r="A126" s="251"/>
      <c r="B126" s="252"/>
      <c r="C126" s="253"/>
      <c r="D126" s="254"/>
      <c r="E126" s="255"/>
      <c r="F126" s="254"/>
      <c r="G126" s="255"/>
      <c r="H126" s="256"/>
      <c r="I126" s="254"/>
      <c r="J126" s="255"/>
      <c r="K126" s="256"/>
      <c r="L126" s="257"/>
      <c r="M126" s="258"/>
      <c r="N126" s="254"/>
      <c r="O126" s="255"/>
      <c r="P126" s="256"/>
      <c r="Q126" s="257"/>
      <c r="R126" s="259"/>
      <c r="S126" s="254"/>
      <c r="T126" s="255"/>
      <c r="U126" s="256"/>
      <c r="V126" s="257"/>
      <c r="W126" s="700"/>
      <c r="X126" s="700"/>
      <c r="Y126" s="254"/>
      <c r="Z126" s="255"/>
      <c r="AA126" s="257"/>
      <c r="AB126" s="258"/>
      <c r="AC126" s="255"/>
      <c r="AD126" s="260"/>
      <c r="AE126" s="261"/>
      <c r="AF126" s="255"/>
      <c r="AG126" s="249"/>
    </row>
    <row r="127" spans="1:33" s="262" customFormat="1" ht="46.75" customHeight="1">
      <c r="A127" s="251"/>
      <c r="B127" s="252"/>
      <c r="C127" s="253"/>
      <c r="D127" s="254"/>
      <c r="E127" s="255"/>
      <c r="F127" s="254"/>
      <c r="G127" s="255"/>
      <c r="H127" s="256"/>
      <c r="I127" s="254"/>
      <c r="J127" s="255"/>
      <c r="K127" s="256"/>
      <c r="L127" s="257"/>
      <c r="M127" s="258"/>
      <c r="N127" s="254"/>
      <c r="O127" s="255"/>
      <c r="P127" s="256"/>
      <c r="Q127" s="257"/>
      <c r="R127" s="259"/>
      <c r="S127" s="254"/>
      <c r="T127" s="255"/>
      <c r="U127" s="256"/>
      <c r="V127" s="257"/>
      <c r="W127" s="700"/>
      <c r="X127" s="700"/>
      <c r="Y127" s="254"/>
      <c r="Z127" s="255"/>
      <c r="AA127" s="257"/>
      <c r="AB127" s="258"/>
      <c r="AC127" s="255"/>
      <c r="AD127" s="260"/>
      <c r="AE127" s="261"/>
      <c r="AF127" s="255"/>
      <c r="AG127" s="249"/>
    </row>
    <row r="128" spans="1:33" s="262" customFormat="1" ht="46.75" customHeight="1">
      <c r="A128" s="251"/>
      <c r="B128" s="252"/>
      <c r="C128" s="253"/>
      <c r="D128" s="254"/>
      <c r="E128" s="255"/>
      <c r="F128" s="254"/>
      <c r="G128" s="255"/>
      <c r="H128" s="256"/>
      <c r="I128" s="254"/>
      <c r="J128" s="255"/>
      <c r="K128" s="256"/>
      <c r="L128" s="257"/>
      <c r="M128" s="258"/>
      <c r="N128" s="254"/>
      <c r="O128" s="255"/>
      <c r="P128" s="256"/>
      <c r="Q128" s="257"/>
      <c r="R128" s="259"/>
      <c r="S128" s="254"/>
      <c r="T128" s="255"/>
      <c r="U128" s="256"/>
      <c r="V128" s="257"/>
      <c r="W128" s="700"/>
      <c r="X128" s="700"/>
      <c r="Y128" s="254"/>
      <c r="Z128" s="255"/>
      <c r="AA128" s="257"/>
      <c r="AB128" s="258"/>
      <c r="AC128" s="255"/>
      <c r="AD128" s="260"/>
      <c r="AE128" s="261"/>
      <c r="AF128" s="255"/>
      <c r="AG128" s="249"/>
    </row>
    <row r="129" spans="1:33" s="262" customFormat="1" ht="46.75" customHeight="1">
      <c r="A129" s="251"/>
      <c r="B129" s="252"/>
      <c r="C129" s="253"/>
      <c r="D129" s="254"/>
      <c r="E129" s="255"/>
      <c r="F129" s="254"/>
      <c r="G129" s="255"/>
      <c r="H129" s="256"/>
      <c r="I129" s="254"/>
      <c r="J129" s="255"/>
      <c r="K129" s="256"/>
      <c r="L129" s="257"/>
      <c r="M129" s="258"/>
      <c r="N129" s="254"/>
      <c r="O129" s="255"/>
      <c r="P129" s="256"/>
      <c r="Q129" s="257"/>
      <c r="R129" s="259"/>
      <c r="S129" s="254"/>
      <c r="T129" s="255"/>
      <c r="U129" s="256"/>
      <c r="V129" s="257"/>
      <c r="W129" s="700"/>
      <c r="X129" s="700"/>
      <c r="Y129" s="254"/>
      <c r="Z129" s="255"/>
      <c r="AA129" s="257"/>
      <c r="AB129" s="258"/>
      <c r="AC129" s="255"/>
      <c r="AD129" s="260"/>
      <c r="AE129" s="261"/>
      <c r="AF129" s="255"/>
      <c r="AG129" s="249"/>
    </row>
    <row r="130" spans="1:33" s="262" customFormat="1" ht="46.75" customHeight="1">
      <c r="A130" s="251"/>
      <c r="B130" s="252"/>
      <c r="C130" s="253"/>
      <c r="D130" s="254"/>
      <c r="E130" s="255"/>
      <c r="F130" s="254"/>
      <c r="G130" s="255"/>
      <c r="H130" s="256"/>
      <c r="I130" s="254"/>
      <c r="J130" s="255"/>
      <c r="K130" s="256"/>
      <c r="L130" s="257"/>
      <c r="M130" s="258"/>
      <c r="N130" s="254"/>
      <c r="O130" s="255"/>
      <c r="P130" s="256"/>
      <c r="Q130" s="257"/>
      <c r="R130" s="259"/>
      <c r="S130" s="254"/>
      <c r="T130" s="255"/>
      <c r="U130" s="256"/>
      <c r="V130" s="257"/>
      <c r="W130" s="700"/>
      <c r="X130" s="700"/>
      <c r="Y130" s="254"/>
      <c r="Z130" s="255"/>
      <c r="AA130" s="257"/>
      <c r="AB130" s="258"/>
      <c r="AC130" s="255"/>
      <c r="AD130" s="260"/>
      <c r="AE130" s="261"/>
      <c r="AF130" s="255"/>
      <c r="AG130" s="249"/>
    </row>
    <row r="131" spans="1:33" s="262" customFormat="1" ht="46.75" customHeight="1">
      <c r="A131" s="251"/>
      <c r="B131" s="252"/>
      <c r="C131" s="253"/>
      <c r="D131" s="254"/>
      <c r="E131" s="255"/>
      <c r="F131" s="254"/>
      <c r="G131" s="255"/>
      <c r="H131" s="256"/>
      <c r="I131" s="254"/>
      <c r="J131" s="255"/>
      <c r="K131" s="256"/>
      <c r="L131" s="257"/>
      <c r="M131" s="258"/>
      <c r="N131" s="254"/>
      <c r="O131" s="255"/>
      <c r="P131" s="256"/>
      <c r="Q131" s="257"/>
      <c r="R131" s="259"/>
      <c r="S131" s="254"/>
      <c r="T131" s="255"/>
      <c r="U131" s="256"/>
      <c r="V131" s="257"/>
      <c r="W131" s="700"/>
      <c r="X131" s="700"/>
      <c r="Y131" s="254"/>
      <c r="Z131" s="255"/>
      <c r="AA131" s="257"/>
      <c r="AB131" s="258"/>
      <c r="AC131" s="255"/>
      <c r="AD131" s="260"/>
      <c r="AE131" s="261"/>
      <c r="AF131" s="255"/>
      <c r="AG131" s="249"/>
    </row>
    <row r="132" spans="1:33" s="262" customFormat="1" ht="46.75" customHeight="1">
      <c r="A132" s="251"/>
      <c r="B132" s="252"/>
      <c r="C132" s="253"/>
      <c r="D132" s="254"/>
      <c r="E132" s="255"/>
      <c r="F132" s="254"/>
      <c r="G132" s="255"/>
      <c r="H132" s="256"/>
      <c r="I132" s="254"/>
      <c r="J132" s="255"/>
      <c r="K132" s="256"/>
      <c r="L132" s="257"/>
      <c r="M132" s="258"/>
      <c r="N132" s="254"/>
      <c r="O132" s="255"/>
      <c r="P132" s="256"/>
      <c r="Q132" s="257"/>
      <c r="R132" s="259"/>
      <c r="S132" s="254"/>
      <c r="T132" s="255"/>
      <c r="U132" s="256"/>
      <c r="V132" s="257"/>
      <c r="W132" s="700"/>
      <c r="X132" s="700"/>
      <c r="Y132" s="254"/>
      <c r="Z132" s="255"/>
      <c r="AA132" s="257"/>
      <c r="AB132" s="258"/>
      <c r="AC132" s="255"/>
      <c r="AD132" s="260"/>
      <c r="AE132" s="261"/>
      <c r="AF132" s="255"/>
      <c r="AG132" s="249"/>
    </row>
    <row r="133" spans="1:33" s="262" customFormat="1" ht="46.75" customHeight="1">
      <c r="A133" s="251"/>
      <c r="B133" s="252"/>
      <c r="C133" s="253"/>
      <c r="D133" s="254"/>
      <c r="E133" s="255"/>
      <c r="F133" s="254"/>
      <c r="G133" s="255"/>
      <c r="H133" s="256"/>
      <c r="I133" s="254"/>
      <c r="J133" s="255"/>
      <c r="K133" s="256"/>
      <c r="L133" s="257"/>
      <c r="M133" s="258"/>
      <c r="N133" s="254"/>
      <c r="O133" s="255"/>
      <c r="P133" s="256"/>
      <c r="Q133" s="257"/>
      <c r="R133" s="259"/>
      <c r="S133" s="254"/>
      <c r="T133" s="255"/>
      <c r="U133" s="256"/>
      <c r="V133" s="257"/>
      <c r="W133" s="700"/>
      <c r="X133" s="700"/>
      <c r="Y133" s="254"/>
      <c r="Z133" s="255"/>
      <c r="AA133" s="257"/>
      <c r="AB133" s="258"/>
      <c r="AC133" s="255"/>
      <c r="AD133" s="260"/>
      <c r="AE133" s="261"/>
      <c r="AF133" s="255"/>
      <c r="AG133" s="249"/>
    </row>
    <row r="134" spans="1:33" s="262" customFormat="1" ht="46.75" customHeight="1">
      <c r="A134" s="251"/>
      <c r="B134" s="252"/>
      <c r="C134" s="253"/>
      <c r="D134" s="254"/>
      <c r="E134" s="255"/>
      <c r="F134" s="254"/>
      <c r="G134" s="255"/>
      <c r="H134" s="256"/>
      <c r="I134" s="254"/>
      <c r="J134" s="255"/>
      <c r="K134" s="256"/>
      <c r="L134" s="257"/>
      <c r="M134" s="258"/>
      <c r="N134" s="254"/>
      <c r="O134" s="255"/>
      <c r="P134" s="256"/>
      <c r="Q134" s="257"/>
      <c r="R134" s="259"/>
      <c r="S134" s="254"/>
      <c r="T134" s="255"/>
      <c r="U134" s="256"/>
      <c r="V134" s="257"/>
      <c r="W134" s="700"/>
      <c r="X134" s="700"/>
      <c r="Y134" s="254"/>
      <c r="Z134" s="255"/>
      <c r="AA134" s="257"/>
      <c r="AB134" s="258"/>
      <c r="AC134" s="255"/>
      <c r="AD134" s="260"/>
      <c r="AE134" s="261"/>
      <c r="AF134" s="255"/>
      <c r="AG134" s="249"/>
    </row>
    <row r="135" spans="1:33" s="262" customFormat="1" ht="46.75" customHeight="1">
      <c r="A135" s="251"/>
      <c r="B135" s="252"/>
      <c r="C135" s="253"/>
      <c r="D135" s="254"/>
      <c r="E135" s="255"/>
      <c r="F135" s="254"/>
      <c r="G135" s="255"/>
      <c r="H135" s="256"/>
      <c r="I135" s="254"/>
      <c r="J135" s="255"/>
      <c r="K135" s="256"/>
      <c r="L135" s="257"/>
      <c r="M135" s="258"/>
      <c r="N135" s="254"/>
      <c r="O135" s="255"/>
      <c r="P135" s="256"/>
      <c r="Q135" s="257"/>
      <c r="R135" s="259"/>
      <c r="S135" s="254"/>
      <c r="T135" s="255"/>
      <c r="U135" s="256"/>
      <c r="V135" s="257"/>
      <c r="W135" s="700"/>
      <c r="X135" s="700"/>
      <c r="Y135" s="254"/>
      <c r="Z135" s="255"/>
      <c r="AA135" s="257"/>
      <c r="AB135" s="258"/>
      <c r="AC135" s="255"/>
      <c r="AD135" s="260"/>
      <c r="AE135" s="261"/>
      <c r="AF135" s="255"/>
      <c r="AG135" s="249"/>
    </row>
    <row r="136" spans="1:33" s="262" customFormat="1" ht="46.75" customHeight="1">
      <c r="A136" s="251"/>
      <c r="B136" s="252"/>
      <c r="C136" s="253"/>
      <c r="D136" s="254"/>
      <c r="E136" s="255"/>
      <c r="F136" s="254"/>
      <c r="G136" s="255"/>
      <c r="H136" s="256"/>
      <c r="I136" s="254"/>
      <c r="J136" s="255"/>
      <c r="K136" s="256"/>
      <c r="L136" s="257"/>
      <c r="M136" s="258"/>
      <c r="N136" s="254"/>
      <c r="O136" s="255"/>
      <c r="P136" s="256"/>
      <c r="Q136" s="257"/>
      <c r="R136" s="259"/>
      <c r="S136" s="254"/>
      <c r="T136" s="255"/>
      <c r="U136" s="256"/>
      <c r="V136" s="257"/>
      <c r="W136" s="700"/>
      <c r="X136" s="700"/>
      <c r="Y136" s="254"/>
      <c r="Z136" s="255"/>
      <c r="AA136" s="257"/>
      <c r="AB136" s="258"/>
      <c r="AC136" s="255"/>
      <c r="AD136" s="260"/>
      <c r="AE136" s="261"/>
      <c r="AF136" s="255"/>
      <c r="AG136" s="249"/>
    </row>
    <row r="137" spans="1:33" s="262" customFormat="1" ht="46.75" customHeight="1">
      <c r="A137" s="251"/>
      <c r="B137" s="252"/>
      <c r="C137" s="253"/>
      <c r="D137" s="254"/>
      <c r="E137" s="255"/>
      <c r="F137" s="254"/>
      <c r="G137" s="255"/>
      <c r="H137" s="256"/>
      <c r="I137" s="254"/>
      <c r="J137" s="255"/>
      <c r="K137" s="256"/>
      <c r="L137" s="257"/>
      <c r="M137" s="258"/>
      <c r="N137" s="254"/>
      <c r="O137" s="255"/>
      <c r="P137" s="256"/>
      <c r="Q137" s="257"/>
      <c r="R137" s="259"/>
      <c r="S137" s="254"/>
      <c r="T137" s="255"/>
      <c r="U137" s="256"/>
      <c r="V137" s="257"/>
      <c r="W137" s="700"/>
      <c r="X137" s="700"/>
      <c r="Y137" s="254"/>
      <c r="Z137" s="255"/>
      <c r="AA137" s="257"/>
      <c r="AB137" s="258"/>
      <c r="AC137" s="255"/>
      <c r="AD137" s="260"/>
      <c r="AE137" s="261"/>
      <c r="AF137" s="255"/>
      <c r="AG137" s="249"/>
    </row>
    <row r="138" spans="1:33" s="262" customFormat="1" ht="46.75" customHeight="1">
      <c r="A138" s="251"/>
      <c r="B138" s="252"/>
      <c r="C138" s="253"/>
      <c r="D138" s="254"/>
      <c r="E138" s="255"/>
      <c r="F138" s="254"/>
      <c r="G138" s="255"/>
      <c r="H138" s="256"/>
      <c r="I138" s="254"/>
      <c r="J138" s="255"/>
      <c r="K138" s="256"/>
      <c r="L138" s="257"/>
      <c r="M138" s="258"/>
      <c r="N138" s="254"/>
      <c r="O138" s="255"/>
      <c r="P138" s="256"/>
      <c r="Q138" s="257"/>
      <c r="R138" s="259"/>
      <c r="S138" s="254"/>
      <c r="T138" s="255"/>
      <c r="U138" s="256"/>
      <c r="V138" s="257"/>
      <c r="W138" s="700"/>
      <c r="X138" s="700"/>
      <c r="Y138" s="254"/>
      <c r="Z138" s="255"/>
      <c r="AA138" s="257"/>
      <c r="AB138" s="258"/>
      <c r="AC138" s="255"/>
      <c r="AD138" s="260"/>
      <c r="AE138" s="261"/>
      <c r="AF138" s="255"/>
      <c r="AG138" s="249"/>
    </row>
    <row r="139" spans="1:33" s="262" customFormat="1" ht="46.75" customHeight="1">
      <c r="A139" s="251"/>
      <c r="B139" s="252"/>
      <c r="C139" s="253"/>
      <c r="D139" s="254"/>
      <c r="E139" s="255"/>
      <c r="F139" s="254"/>
      <c r="G139" s="255"/>
      <c r="H139" s="256"/>
      <c r="I139" s="254"/>
      <c r="J139" s="255"/>
      <c r="K139" s="256"/>
      <c r="L139" s="257"/>
      <c r="M139" s="258"/>
      <c r="N139" s="254"/>
      <c r="O139" s="255"/>
      <c r="P139" s="256"/>
      <c r="Q139" s="257"/>
      <c r="R139" s="259"/>
      <c r="S139" s="254"/>
      <c r="T139" s="255"/>
      <c r="U139" s="256"/>
      <c r="V139" s="257"/>
      <c r="W139" s="700"/>
      <c r="X139" s="700"/>
      <c r="Y139" s="254"/>
      <c r="Z139" s="255"/>
      <c r="AA139" s="257"/>
      <c r="AB139" s="258"/>
      <c r="AC139" s="255"/>
      <c r="AD139" s="260"/>
      <c r="AE139" s="261"/>
      <c r="AF139" s="255"/>
      <c r="AG139" s="249"/>
    </row>
    <row r="140" spans="1:33" s="262" customFormat="1" ht="46.75" customHeight="1">
      <c r="A140" s="251"/>
      <c r="B140" s="252"/>
      <c r="C140" s="253"/>
      <c r="D140" s="254"/>
      <c r="E140" s="255"/>
      <c r="F140" s="254"/>
      <c r="G140" s="255"/>
      <c r="H140" s="256"/>
      <c r="I140" s="254"/>
      <c r="J140" s="255"/>
      <c r="K140" s="256"/>
      <c r="L140" s="257"/>
      <c r="M140" s="258"/>
      <c r="N140" s="254"/>
      <c r="O140" s="255"/>
      <c r="P140" s="256"/>
      <c r="Q140" s="257"/>
      <c r="R140" s="259"/>
      <c r="S140" s="254"/>
      <c r="T140" s="255"/>
      <c r="U140" s="256"/>
      <c r="V140" s="257"/>
      <c r="W140" s="700"/>
      <c r="X140" s="700"/>
      <c r="Y140" s="254"/>
      <c r="Z140" s="255"/>
      <c r="AA140" s="257"/>
      <c r="AB140" s="258"/>
      <c r="AC140" s="255"/>
      <c r="AD140" s="260"/>
      <c r="AE140" s="261"/>
      <c r="AF140" s="255"/>
      <c r="AG140" s="249"/>
    </row>
    <row r="141" spans="1:33" s="262" customFormat="1" ht="46.75" customHeight="1">
      <c r="A141" s="251"/>
      <c r="B141" s="252"/>
      <c r="C141" s="253"/>
      <c r="D141" s="254"/>
      <c r="E141" s="255"/>
      <c r="F141" s="254"/>
      <c r="G141" s="255"/>
      <c r="H141" s="256"/>
      <c r="I141" s="254"/>
      <c r="J141" s="255"/>
      <c r="K141" s="256"/>
      <c r="L141" s="257"/>
      <c r="M141" s="258"/>
      <c r="N141" s="254"/>
      <c r="O141" s="255"/>
      <c r="P141" s="256"/>
      <c r="Q141" s="257"/>
      <c r="R141" s="259"/>
      <c r="S141" s="254"/>
      <c r="T141" s="255"/>
      <c r="U141" s="256"/>
      <c r="V141" s="257"/>
      <c r="W141" s="700"/>
      <c r="X141" s="700"/>
      <c r="Y141" s="254"/>
      <c r="Z141" s="255"/>
      <c r="AA141" s="257"/>
      <c r="AB141" s="258"/>
      <c r="AC141" s="255"/>
      <c r="AD141" s="260"/>
      <c r="AE141" s="261"/>
      <c r="AF141" s="255"/>
      <c r="AG141" s="249"/>
    </row>
    <row r="142" spans="1:33" s="262" customFormat="1" ht="46.75" customHeight="1">
      <c r="A142" s="251"/>
      <c r="B142" s="252"/>
      <c r="C142" s="253"/>
      <c r="D142" s="254"/>
      <c r="E142" s="255"/>
      <c r="F142" s="254"/>
      <c r="G142" s="255"/>
      <c r="H142" s="256"/>
      <c r="I142" s="254"/>
      <c r="J142" s="255"/>
      <c r="K142" s="256"/>
      <c r="L142" s="257"/>
      <c r="M142" s="258"/>
      <c r="N142" s="254"/>
      <c r="O142" s="255"/>
      <c r="P142" s="256"/>
      <c r="Q142" s="257"/>
      <c r="R142" s="259"/>
      <c r="S142" s="254"/>
      <c r="T142" s="255"/>
      <c r="U142" s="256"/>
      <c r="V142" s="257"/>
      <c r="W142" s="700"/>
      <c r="X142" s="700"/>
      <c r="Y142" s="254"/>
      <c r="Z142" s="255"/>
      <c r="AA142" s="257"/>
      <c r="AB142" s="258"/>
      <c r="AC142" s="255"/>
      <c r="AD142" s="260"/>
      <c r="AE142" s="261"/>
      <c r="AF142" s="255"/>
      <c r="AG142" s="249"/>
    </row>
    <row r="143" spans="1:33" s="262" customFormat="1" ht="46.75" customHeight="1">
      <c r="A143" s="251"/>
      <c r="B143" s="252"/>
      <c r="C143" s="253"/>
      <c r="D143" s="254"/>
      <c r="E143" s="255"/>
      <c r="F143" s="254"/>
      <c r="G143" s="255"/>
      <c r="H143" s="256"/>
      <c r="I143" s="254"/>
      <c r="J143" s="255"/>
      <c r="K143" s="256"/>
      <c r="L143" s="257"/>
      <c r="M143" s="258"/>
      <c r="N143" s="254"/>
      <c r="O143" s="255"/>
      <c r="P143" s="256"/>
      <c r="Q143" s="257"/>
      <c r="R143" s="259"/>
      <c r="S143" s="254"/>
      <c r="T143" s="255"/>
      <c r="U143" s="256"/>
      <c r="V143" s="257"/>
      <c r="W143" s="700"/>
      <c r="X143" s="700"/>
      <c r="Y143" s="254"/>
      <c r="Z143" s="255"/>
      <c r="AA143" s="257"/>
      <c r="AB143" s="258"/>
      <c r="AC143" s="255"/>
      <c r="AD143" s="260"/>
      <c r="AE143" s="261"/>
      <c r="AF143" s="255"/>
      <c r="AG143" s="249"/>
    </row>
    <row r="144" spans="1:33" s="262" customFormat="1" ht="46.75" customHeight="1">
      <c r="A144" s="251"/>
      <c r="B144" s="252"/>
      <c r="C144" s="253"/>
      <c r="D144" s="254"/>
      <c r="E144" s="255"/>
      <c r="F144" s="254"/>
      <c r="G144" s="255"/>
      <c r="H144" s="256"/>
      <c r="I144" s="254"/>
      <c r="J144" s="255"/>
      <c r="K144" s="256"/>
      <c r="L144" s="257"/>
      <c r="M144" s="258"/>
      <c r="N144" s="254"/>
      <c r="O144" s="255"/>
      <c r="P144" s="256"/>
      <c r="Q144" s="257"/>
      <c r="R144" s="259"/>
      <c r="S144" s="254"/>
      <c r="T144" s="255"/>
      <c r="U144" s="256"/>
      <c r="V144" s="257"/>
      <c r="W144" s="700"/>
      <c r="X144" s="700"/>
      <c r="Y144" s="254"/>
      <c r="Z144" s="255"/>
      <c r="AA144" s="257"/>
      <c r="AB144" s="258"/>
      <c r="AC144" s="255"/>
      <c r="AD144" s="260"/>
      <c r="AE144" s="261"/>
      <c r="AF144" s="255"/>
      <c r="AG144" s="249"/>
    </row>
    <row r="145" spans="1:33" s="262" customFormat="1" ht="46.75" customHeight="1">
      <c r="A145" s="251"/>
      <c r="B145" s="252"/>
      <c r="C145" s="253"/>
      <c r="D145" s="254"/>
      <c r="E145" s="255"/>
      <c r="F145" s="254"/>
      <c r="G145" s="255"/>
      <c r="H145" s="256"/>
      <c r="I145" s="254"/>
      <c r="J145" s="255"/>
      <c r="K145" s="256"/>
      <c r="L145" s="257"/>
      <c r="M145" s="258"/>
      <c r="N145" s="254"/>
      <c r="O145" s="255"/>
      <c r="P145" s="256"/>
      <c r="Q145" s="257"/>
      <c r="R145" s="259"/>
      <c r="S145" s="254"/>
      <c r="T145" s="255"/>
      <c r="U145" s="256"/>
      <c r="V145" s="257"/>
      <c r="W145" s="700"/>
      <c r="X145" s="700"/>
      <c r="Y145" s="254"/>
      <c r="Z145" s="255"/>
      <c r="AA145" s="257"/>
      <c r="AB145" s="258"/>
      <c r="AC145" s="255"/>
      <c r="AD145" s="260"/>
      <c r="AE145" s="261"/>
      <c r="AF145" s="255"/>
      <c r="AG145" s="249"/>
    </row>
    <row r="146" spans="1:33" s="262" customFormat="1" ht="46.75" customHeight="1">
      <c r="A146" s="251"/>
      <c r="B146" s="252"/>
      <c r="C146" s="253"/>
      <c r="D146" s="254"/>
      <c r="E146" s="255"/>
      <c r="F146" s="254"/>
      <c r="G146" s="255"/>
      <c r="H146" s="256"/>
      <c r="I146" s="254"/>
      <c r="J146" s="255"/>
      <c r="K146" s="256"/>
      <c r="L146" s="257"/>
      <c r="M146" s="258"/>
      <c r="N146" s="254"/>
      <c r="O146" s="255"/>
      <c r="P146" s="256"/>
      <c r="Q146" s="257"/>
      <c r="R146" s="259"/>
      <c r="S146" s="254"/>
      <c r="T146" s="255"/>
      <c r="U146" s="256"/>
      <c r="V146" s="257"/>
      <c r="W146" s="700"/>
      <c r="X146" s="700"/>
      <c r="Y146" s="254"/>
      <c r="Z146" s="255"/>
      <c r="AA146" s="257"/>
      <c r="AB146" s="258"/>
      <c r="AC146" s="255"/>
      <c r="AD146" s="260"/>
      <c r="AE146" s="261"/>
      <c r="AF146" s="255"/>
      <c r="AG146" s="249"/>
    </row>
    <row r="147" spans="1:33" s="262" customFormat="1" ht="46.75" customHeight="1">
      <c r="A147" s="251"/>
      <c r="B147" s="252"/>
      <c r="C147" s="253"/>
      <c r="D147" s="254"/>
      <c r="E147" s="255"/>
      <c r="F147" s="254"/>
      <c r="G147" s="255"/>
      <c r="H147" s="256"/>
      <c r="I147" s="254"/>
      <c r="J147" s="255"/>
      <c r="K147" s="256"/>
      <c r="L147" s="257"/>
      <c r="M147" s="258"/>
      <c r="N147" s="254"/>
      <c r="O147" s="255"/>
      <c r="P147" s="256"/>
      <c r="Q147" s="257"/>
      <c r="R147" s="259"/>
      <c r="S147" s="254"/>
      <c r="T147" s="255"/>
      <c r="U147" s="256"/>
      <c r="V147" s="257"/>
      <c r="W147" s="700"/>
      <c r="X147" s="700"/>
      <c r="Y147" s="254"/>
      <c r="Z147" s="255"/>
      <c r="AA147" s="257"/>
      <c r="AB147" s="258"/>
      <c r="AC147" s="255"/>
      <c r="AD147" s="260"/>
      <c r="AE147" s="261"/>
      <c r="AF147" s="255"/>
      <c r="AG147" s="249"/>
    </row>
    <row r="148" spans="1:33" s="262" customFormat="1" ht="46.75" customHeight="1">
      <c r="A148" s="251"/>
      <c r="B148" s="252"/>
      <c r="C148" s="253"/>
      <c r="D148" s="254"/>
      <c r="E148" s="255"/>
      <c r="F148" s="254"/>
      <c r="G148" s="255"/>
      <c r="H148" s="256"/>
      <c r="I148" s="254"/>
      <c r="J148" s="255"/>
      <c r="K148" s="256"/>
      <c r="L148" s="257"/>
      <c r="M148" s="258"/>
      <c r="N148" s="254"/>
      <c r="O148" s="255"/>
      <c r="P148" s="256"/>
      <c r="Q148" s="257"/>
      <c r="R148" s="259"/>
      <c r="S148" s="254"/>
      <c r="T148" s="255"/>
      <c r="U148" s="256"/>
      <c r="V148" s="257"/>
      <c r="W148" s="700"/>
      <c r="X148" s="700"/>
      <c r="Y148" s="254"/>
      <c r="Z148" s="255"/>
      <c r="AA148" s="257"/>
      <c r="AB148" s="258"/>
      <c r="AC148" s="255"/>
      <c r="AD148" s="260"/>
      <c r="AE148" s="261"/>
      <c r="AF148" s="255"/>
      <c r="AG148" s="249"/>
    </row>
    <row r="149" spans="1:33" s="262" customFormat="1" ht="46.75" customHeight="1">
      <c r="A149" s="251"/>
      <c r="B149" s="252"/>
      <c r="C149" s="253"/>
      <c r="D149" s="254"/>
      <c r="E149" s="255"/>
      <c r="F149" s="254"/>
      <c r="G149" s="255"/>
      <c r="H149" s="256"/>
      <c r="I149" s="254"/>
      <c r="J149" s="255"/>
      <c r="K149" s="256"/>
      <c r="L149" s="257"/>
      <c r="M149" s="258"/>
      <c r="N149" s="254"/>
      <c r="O149" s="255"/>
      <c r="P149" s="256"/>
      <c r="Q149" s="257"/>
      <c r="R149" s="259"/>
      <c r="S149" s="254"/>
      <c r="T149" s="255"/>
      <c r="U149" s="256"/>
      <c r="V149" s="257"/>
      <c r="W149" s="700"/>
      <c r="X149" s="700"/>
      <c r="Y149" s="254"/>
      <c r="Z149" s="255"/>
      <c r="AA149" s="257"/>
      <c r="AB149" s="258"/>
      <c r="AC149" s="255"/>
      <c r="AD149" s="260"/>
      <c r="AE149" s="261"/>
      <c r="AF149" s="255"/>
      <c r="AG149" s="249"/>
    </row>
    <row r="150" spans="1:33" s="262" customFormat="1" ht="46.75" customHeight="1">
      <c r="A150" s="251"/>
      <c r="B150" s="252"/>
      <c r="C150" s="253"/>
      <c r="D150" s="254"/>
      <c r="E150" s="255"/>
      <c r="F150" s="254"/>
      <c r="G150" s="255"/>
      <c r="H150" s="256"/>
      <c r="I150" s="254"/>
      <c r="J150" s="255"/>
      <c r="K150" s="256"/>
      <c r="L150" s="257"/>
      <c r="M150" s="258"/>
      <c r="N150" s="254"/>
      <c r="O150" s="255"/>
      <c r="P150" s="256"/>
      <c r="Q150" s="257"/>
      <c r="R150" s="259"/>
      <c r="S150" s="254"/>
      <c r="T150" s="255"/>
      <c r="U150" s="256"/>
      <c r="V150" s="257"/>
      <c r="W150" s="700"/>
      <c r="X150" s="700"/>
      <c r="Y150" s="254"/>
      <c r="Z150" s="255"/>
      <c r="AA150" s="257"/>
      <c r="AB150" s="258"/>
      <c r="AC150" s="255"/>
      <c r="AD150" s="260"/>
      <c r="AE150" s="261"/>
      <c r="AF150" s="255"/>
      <c r="AG150" s="249"/>
    </row>
    <row r="151" spans="1:33" s="262" customFormat="1" ht="46.75" customHeight="1">
      <c r="A151" s="251"/>
      <c r="B151" s="252"/>
      <c r="C151" s="253"/>
      <c r="D151" s="254"/>
      <c r="E151" s="255"/>
      <c r="F151" s="254"/>
      <c r="G151" s="255"/>
      <c r="H151" s="256"/>
      <c r="I151" s="254"/>
      <c r="J151" s="255"/>
      <c r="K151" s="256"/>
      <c r="L151" s="257"/>
      <c r="M151" s="258"/>
      <c r="N151" s="254"/>
      <c r="O151" s="255"/>
      <c r="P151" s="256"/>
      <c r="Q151" s="257"/>
      <c r="R151" s="259"/>
      <c r="S151" s="254"/>
      <c r="T151" s="255"/>
      <c r="U151" s="256"/>
      <c r="V151" s="257"/>
      <c r="W151" s="700"/>
      <c r="X151" s="700"/>
      <c r="Y151" s="254"/>
      <c r="Z151" s="255"/>
      <c r="AA151" s="257"/>
      <c r="AB151" s="258"/>
      <c r="AC151" s="255"/>
      <c r="AD151" s="260"/>
      <c r="AE151" s="261"/>
      <c r="AF151" s="255"/>
      <c r="AG151" s="249"/>
    </row>
    <row r="152" spans="1:33" s="262" customFormat="1" ht="46.75" customHeight="1">
      <c r="A152" s="251"/>
      <c r="B152" s="252"/>
      <c r="C152" s="253"/>
      <c r="D152" s="254"/>
      <c r="E152" s="255"/>
      <c r="F152" s="254"/>
      <c r="G152" s="255"/>
      <c r="H152" s="256"/>
      <c r="I152" s="254"/>
      <c r="J152" s="255"/>
      <c r="K152" s="256"/>
      <c r="L152" s="257"/>
      <c r="M152" s="258"/>
      <c r="N152" s="254"/>
      <c r="O152" s="255"/>
      <c r="P152" s="256"/>
      <c r="Q152" s="257"/>
      <c r="R152" s="259"/>
      <c r="S152" s="254"/>
      <c r="T152" s="255"/>
      <c r="U152" s="256"/>
      <c r="V152" s="257"/>
      <c r="W152" s="700"/>
      <c r="X152" s="700"/>
      <c r="Y152" s="254"/>
      <c r="Z152" s="255"/>
      <c r="AA152" s="257"/>
      <c r="AB152" s="258"/>
      <c r="AC152" s="255"/>
      <c r="AD152" s="260"/>
      <c r="AE152" s="261"/>
      <c r="AF152" s="255"/>
      <c r="AG152" s="249"/>
    </row>
    <row r="153" spans="1:33" s="262" customFormat="1" ht="46.75" customHeight="1">
      <c r="A153" s="251"/>
      <c r="B153" s="252"/>
      <c r="C153" s="253"/>
      <c r="D153" s="254"/>
      <c r="E153" s="255"/>
      <c r="F153" s="254"/>
      <c r="G153" s="255"/>
      <c r="H153" s="256"/>
      <c r="I153" s="254"/>
      <c r="J153" s="255"/>
      <c r="K153" s="256"/>
      <c r="L153" s="257"/>
      <c r="M153" s="258"/>
      <c r="N153" s="254"/>
      <c r="O153" s="255"/>
      <c r="P153" s="256"/>
      <c r="Q153" s="257"/>
      <c r="R153" s="259"/>
      <c r="S153" s="254"/>
      <c r="T153" s="255"/>
      <c r="U153" s="256"/>
      <c r="V153" s="257"/>
      <c r="W153" s="700"/>
      <c r="X153" s="700"/>
      <c r="Y153" s="254"/>
      <c r="Z153" s="255"/>
      <c r="AA153" s="257"/>
      <c r="AB153" s="258"/>
      <c r="AC153" s="255"/>
      <c r="AD153" s="260"/>
      <c r="AE153" s="261"/>
      <c r="AF153" s="255"/>
      <c r="AG153" s="249"/>
    </row>
    <row r="154" spans="1:33" s="262" customFormat="1" ht="46.75" customHeight="1">
      <c r="A154" s="251"/>
      <c r="B154" s="252"/>
      <c r="C154" s="253"/>
      <c r="D154" s="254"/>
      <c r="E154" s="255"/>
      <c r="F154" s="254"/>
      <c r="G154" s="255"/>
      <c r="H154" s="256"/>
      <c r="I154" s="254"/>
      <c r="J154" s="255"/>
      <c r="K154" s="256"/>
      <c r="L154" s="257"/>
      <c r="M154" s="258"/>
      <c r="N154" s="254"/>
      <c r="O154" s="255"/>
      <c r="P154" s="256"/>
      <c r="Q154" s="257"/>
      <c r="R154" s="259"/>
      <c r="S154" s="254"/>
      <c r="T154" s="255"/>
      <c r="U154" s="256"/>
      <c r="V154" s="257"/>
      <c r="W154" s="700"/>
      <c r="X154" s="700"/>
      <c r="Y154" s="254"/>
      <c r="Z154" s="255"/>
      <c r="AA154" s="257"/>
      <c r="AB154" s="258"/>
      <c r="AC154" s="255"/>
      <c r="AD154" s="260"/>
      <c r="AE154" s="261"/>
      <c r="AF154" s="255"/>
      <c r="AG154" s="249"/>
    </row>
    <row r="155" spans="1:33" s="262" customFormat="1" ht="46.75" customHeight="1">
      <c r="A155" s="251"/>
      <c r="B155" s="252"/>
      <c r="C155" s="253"/>
      <c r="D155" s="254"/>
      <c r="E155" s="255"/>
      <c r="F155" s="254"/>
      <c r="G155" s="255"/>
      <c r="H155" s="256"/>
      <c r="I155" s="254"/>
      <c r="J155" s="255"/>
      <c r="K155" s="256"/>
      <c r="L155" s="257"/>
      <c r="M155" s="258"/>
      <c r="N155" s="254"/>
      <c r="O155" s="255"/>
      <c r="P155" s="256"/>
      <c r="Q155" s="257"/>
      <c r="R155" s="259"/>
      <c r="S155" s="254"/>
      <c r="T155" s="255"/>
      <c r="U155" s="256"/>
      <c r="V155" s="257"/>
      <c r="W155" s="700"/>
      <c r="X155" s="700"/>
      <c r="Y155" s="254"/>
      <c r="Z155" s="255"/>
      <c r="AA155" s="257"/>
      <c r="AB155" s="258"/>
      <c r="AC155" s="255"/>
      <c r="AD155" s="260"/>
      <c r="AE155" s="261"/>
      <c r="AF155" s="255"/>
      <c r="AG155" s="249"/>
    </row>
    <row r="156" spans="1:33" s="262" customFormat="1" ht="46.75" customHeight="1">
      <c r="A156" s="251"/>
      <c r="B156" s="252"/>
      <c r="C156" s="253"/>
      <c r="D156" s="254"/>
      <c r="E156" s="255"/>
      <c r="F156" s="254"/>
      <c r="G156" s="255"/>
      <c r="H156" s="256"/>
      <c r="I156" s="254"/>
      <c r="J156" s="255"/>
      <c r="K156" s="256"/>
      <c r="L156" s="257"/>
      <c r="M156" s="258"/>
      <c r="N156" s="254"/>
      <c r="O156" s="255"/>
      <c r="P156" s="256"/>
      <c r="Q156" s="257"/>
      <c r="R156" s="259"/>
      <c r="S156" s="254"/>
      <c r="T156" s="255"/>
      <c r="U156" s="256"/>
      <c r="V156" s="257"/>
      <c r="W156" s="700"/>
      <c r="X156" s="700"/>
      <c r="Y156" s="254"/>
      <c r="Z156" s="255"/>
      <c r="AA156" s="257"/>
      <c r="AB156" s="258"/>
      <c r="AC156" s="255"/>
      <c r="AD156" s="260"/>
      <c r="AE156" s="261"/>
      <c r="AF156" s="255"/>
      <c r="AG156" s="249"/>
    </row>
    <row r="157" spans="1:33" s="262" customFormat="1" ht="46.75" customHeight="1">
      <c r="A157" s="251"/>
      <c r="B157" s="252"/>
      <c r="C157" s="253"/>
      <c r="D157" s="254"/>
      <c r="E157" s="255"/>
      <c r="F157" s="254"/>
      <c r="G157" s="255"/>
      <c r="H157" s="256"/>
      <c r="I157" s="254"/>
      <c r="J157" s="255"/>
      <c r="K157" s="256"/>
      <c r="L157" s="257"/>
      <c r="M157" s="258"/>
      <c r="N157" s="254"/>
      <c r="O157" s="255"/>
      <c r="P157" s="256"/>
      <c r="Q157" s="257"/>
      <c r="R157" s="259"/>
      <c r="S157" s="254"/>
      <c r="T157" s="255"/>
      <c r="U157" s="256"/>
      <c r="V157" s="257"/>
      <c r="W157" s="700"/>
      <c r="X157" s="700"/>
      <c r="Y157" s="254"/>
      <c r="Z157" s="255"/>
      <c r="AA157" s="257"/>
      <c r="AB157" s="258"/>
      <c r="AC157" s="255"/>
      <c r="AD157" s="260"/>
      <c r="AE157" s="261"/>
      <c r="AF157" s="255"/>
      <c r="AG157" s="249"/>
    </row>
    <row r="158" spans="1:33" s="262" customFormat="1" ht="46.75" customHeight="1">
      <c r="A158" s="251"/>
      <c r="B158" s="252"/>
      <c r="C158" s="253"/>
      <c r="D158" s="254"/>
      <c r="E158" s="255"/>
      <c r="F158" s="254"/>
      <c r="G158" s="255"/>
      <c r="H158" s="256"/>
      <c r="I158" s="254"/>
      <c r="J158" s="255"/>
      <c r="K158" s="256"/>
      <c r="L158" s="257"/>
      <c r="M158" s="258"/>
      <c r="N158" s="254"/>
      <c r="O158" s="255"/>
      <c r="P158" s="256"/>
      <c r="Q158" s="257"/>
      <c r="R158" s="259"/>
      <c r="S158" s="254"/>
      <c r="T158" s="255"/>
      <c r="U158" s="256"/>
      <c r="V158" s="257"/>
      <c r="W158" s="700"/>
      <c r="X158" s="700"/>
      <c r="Y158" s="254"/>
      <c r="Z158" s="255"/>
      <c r="AA158" s="257"/>
      <c r="AB158" s="258"/>
      <c r="AC158" s="255"/>
      <c r="AD158" s="260"/>
      <c r="AE158" s="261"/>
      <c r="AF158" s="255"/>
      <c r="AG158" s="249"/>
    </row>
    <row r="159" spans="1:33" s="262" customFormat="1" ht="46.75" customHeight="1">
      <c r="A159" s="251"/>
      <c r="B159" s="252"/>
      <c r="C159" s="253"/>
      <c r="D159" s="254"/>
      <c r="E159" s="255"/>
      <c r="F159" s="254"/>
      <c r="G159" s="255"/>
      <c r="H159" s="256"/>
      <c r="I159" s="254"/>
      <c r="J159" s="255"/>
      <c r="K159" s="256"/>
      <c r="L159" s="257"/>
      <c r="M159" s="258"/>
      <c r="N159" s="254"/>
      <c r="O159" s="255"/>
      <c r="P159" s="256"/>
      <c r="Q159" s="257"/>
      <c r="R159" s="259"/>
      <c r="S159" s="254"/>
      <c r="T159" s="255"/>
      <c r="U159" s="256"/>
      <c r="V159" s="257"/>
      <c r="W159" s="700"/>
      <c r="X159" s="700"/>
      <c r="Y159" s="254"/>
      <c r="Z159" s="255"/>
      <c r="AA159" s="257"/>
      <c r="AB159" s="258"/>
      <c r="AC159" s="255"/>
      <c r="AD159" s="260"/>
      <c r="AE159" s="261"/>
      <c r="AF159" s="255"/>
      <c r="AG159" s="249"/>
    </row>
    <row r="160" spans="1:33" s="262" customFormat="1" ht="46.75" customHeight="1">
      <c r="A160" s="251"/>
      <c r="B160" s="252"/>
      <c r="C160" s="253"/>
      <c r="D160" s="254"/>
      <c r="E160" s="255"/>
      <c r="F160" s="254"/>
      <c r="G160" s="255"/>
      <c r="H160" s="256"/>
      <c r="I160" s="254"/>
      <c r="J160" s="255"/>
      <c r="K160" s="256"/>
      <c r="L160" s="257"/>
      <c r="M160" s="258"/>
      <c r="N160" s="254"/>
      <c r="O160" s="255"/>
      <c r="P160" s="256"/>
      <c r="Q160" s="257"/>
      <c r="R160" s="259"/>
      <c r="S160" s="254"/>
      <c r="T160" s="255"/>
      <c r="U160" s="256"/>
      <c r="V160" s="257"/>
      <c r="W160" s="700"/>
      <c r="X160" s="700"/>
      <c r="Y160" s="254"/>
      <c r="Z160" s="255"/>
      <c r="AA160" s="257"/>
      <c r="AB160" s="258"/>
      <c r="AC160" s="255"/>
      <c r="AD160" s="260"/>
      <c r="AE160" s="261"/>
      <c r="AF160" s="255"/>
      <c r="AG160" s="249"/>
    </row>
    <row r="161" spans="1:33" s="262" customFormat="1" ht="46.75" customHeight="1">
      <c r="A161" s="251"/>
      <c r="B161" s="252"/>
      <c r="C161" s="253"/>
      <c r="D161" s="254"/>
      <c r="E161" s="255"/>
      <c r="F161" s="254"/>
      <c r="G161" s="255"/>
      <c r="H161" s="256"/>
      <c r="I161" s="254"/>
      <c r="J161" s="255"/>
      <c r="K161" s="256"/>
      <c r="L161" s="257"/>
      <c r="M161" s="258"/>
      <c r="N161" s="254"/>
      <c r="O161" s="255"/>
      <c r="P161" s="256"/>
      <c r="Q161" s="257"/>
      <c r="R161" s="259"/>
      <c r="S161" s="254"/>
      <c r="T161" s="255"/>
      <c r="U161" s="256"/>
      <c r="V161" s="257"/>
      <c r="W161" s="700"/>
      <c r="X161" s="700"/>
      <c r="Y161" s="254"/>
      <c r="Z161" s="255"/>
      <c r="AA161" s="257"/>
      <c r="AB161" s="258"/>
      <c r="AC161" s="255"/>
      <c r="AD161" s="260"/>
      <c r="AE161" s="261"/>
      <c r="AF161" s="255"/>
      <c r="AG161" s="249"/>
    </row>
    <row r="162" spans="1:33" s="262" customFormat="1" ht="46.75" customHeight="1">
      <c r="A162" s="251"/>
      <c r="B162" s="252"/>
      <c r="C162" s="253"/>
      <c r="D162" s="254"/>
      <c r="E162" s="255"/>
      <c r="F162" s="254"/>
      <c r="G162" s="255"/>
      <c r="H162" s="256"/>
      <c r="I162" s="254"/>
      <c r="J162" s="255"/>
      <c r="K162" s="256"/>
      <c r="L162" s="257"/>
      <c r="M162" s="258"/>
      <c r="N162" s="254"/>
      <c r="O162" s="255"/>
      <c r="P162" s="256"/>
      <c r="Q162" s="257"/>
      <c r="R162" s="259"/>
      <c r="S162" s="254"/>
      <c r="T162" s="255"/>
      <c r="U162" s="256"/>
      <c r="V162" s="257"/>
      <c r="W162" s="700"/>
      <c r="X162" s="700"/>
      <c r="Y162" s="254"/>
      <c r="Z162" s="255"/>
      <c r="AA162" s="257"/>
      <c r="AB162" s="258"/>
      <c r="AC162" s="255"/>
      <c r="AD162" s="260"/>
      <c r="AE162" s="261"/>
      <c r="AF162" s="255"/>
      <c r="AG162" s="249"/>
    </row>
    <row r="163" spans="1:33" s="262" customFormat="1" ht="46.75" customHeight="1">
      <c r="A163" s="251"/>
      <c r="B163" s="252"/>
      <c r="C163" s="253"/>
      <c r="D163" s="254"/>
      <c r="E163" s="255"/>
      <c r="F163" s="254"/>
      <c r="G163" s="255"/>
      <c r="H163" s="256"/>
      <c r="I163" s="254"/>
      <c r="J163" s="255"/>
      <c r="K163" s="256"/>
      <c r="L163" s="257"/>
      <c r="M163" s="258"/>
      <c r="N163" s="254"/>
      <c r="O163" s="255"/>
      <c r="P163" s="256"/>
      <c r="Q163" s="257"/>
      <c r="R163" s="259"/>
      <c r="S163" s="254"/>
      <c r="T163" s="255"/>
      <c r="U163" s="256"/>
      <c r="V163" s="257"/>
      <c r="W163" s="700"/>
      <c r="X163" s="700"/>
      <c r="Y163" s="254"/>
      <c r="Z163" s="255"/>
      <c r="AA163" s="257"/>
      <c r="AB163" s="258"/>
      <c r="AC163" s="255"/>
      <c r="AD163" s="260"/>
      <c r="AE163" s="261"/>
      <c r="AF163" s="255"/>
      <c r="AG163" s="249"/>
    </row>
    <row r="164" spans="1:33" s="262" customFormat="1" ht="46.75" customHeight="1">
      <c r="A164" s="251"/>
      <c r="B164" s="252"/>
      <c r="C164" s="253"/>
      <c r="D164" s="254"/>
      <c r="E164" s="255"/>
      <c r="F164" s="254"/>
      <c r="G164" s="255"/>
      <c r="H164" s="256"/>
      <c r="I164" s="254"/>
      <c r="J164" s="255"/>
      <c r="K164" s="256"/>
      <c r="L164" s="257"/>
      <c r="M164" s="258"/>
      <c r="N164" s="254"/>
      <c r="O164" s="255"/>
      <c r="P164" s="256"/>
      <c r="Q164" s="257"/>
      <c r="R164" s="259"/>
      <c r="S164" s="254"/>
      <c r="T164" s="255"/>
      <c r="U164" s="256"/>
      <c r="V164" s="257"/>
      <c r="W164" s="700"/>
      <c r="X164" s="700"/>
      <c r="Y164" s="254"/>
      <c r="Z164" s="255"/>
      <c r="AA164" s="257"/>
      <c r="AB164" s="258"/>
      <c r="AC164" s="255"/>
      <c r="AD164" s="260"/>
      <c r="AE164" s="261"/>
      <c r="AF164" s="255"/>
      <c r="AG164" s="249"/>
    </row>
    <row r="165" spans="1:33" s="262" customFormat="1" ht="46.75" customHeight="1">
      <c r="A165" s="251"/>
      <c r="B165" s="252"/>
      <c r="C165" s="253"/>
      <c r="D165" s="254"/>
      <c r="E165" s="255"/>
      <c r="F165" s="254"/>
      <c r="G165" s="255"/>
      <c r="H165" s="256"/>
      <c r="I165" s="254"/>
      <c r="J165" s="255"/>
      <c r="K165" s="256"/>
      <c r="L165" s="257"/>
      <c r="M165" s="258"/>
      <c r="N165" s="254"/>
      <c r="O165" s="255"/>
      <c r="P165" s="256"/>
      <c r="Q165" s="257"/>
      <c r="R165" s="259"/>
      <c r="S165" s="254"/>
      <c r="T165" s="255"/>
      <c r="U165" s="256"/>
      <c r="V165" s="257"/>
      <c r="W165" s="700"/>
      <c r="X165" s="700"/>
      <c r="Y165" s="254"/>
      <c r="Z165" s="255"/>
      <c r="AA165" s="257"/>
      <c r="AB165" s="258"/>
      <c r="AC165" s="255"/>
      <c r="AD165" s="260"/>
      <c r="AE165" s="261"/>
      <c r="AF165" s="255"/>
      <c r="AG165" s="249"/>
    </row>
    <row r="166" spans="1:33" s="262" customFormat="1" ht="46.75" customHeight="1">
      <c r="A166" s="251"/>
      <c r="B166" s="252"/>
      <c r="C166" s="253"/>
      <c r="D166" s="254"/>
      <c r="E166" s="255"/>
      <c r="F166" s="254"/>
      <c r="G166" s="255"/>
      <c r="H166" s="256"/>
      <c r="I166" s="254"/>
      <c r="J166" s="255"/>
      <c r="K166" s="256"/>
      <c r="L166" s="257"/>
      <c r="M166" s="258"/>
      <c r="N166" s="254"/>
      <c r="O166" s="255"/>
      <c r="P166" s="256"/>
      <c r="Q166" s="257"/>
      <c r="R166" s="259"/>
      <c r="S166" s="254"/>
      <c r="T166" s="255"/>
      <c r="U166" s="256"/>
      <c r="V166" s="257"/>
      <c r="W166" s="700"/>
      <c r="X166" s="700"/>
      <c r="Y166" s="254"/>
      <c r="Z166" s="255"/>
      <c r="AA166" s="257"/>
      <c r="AB166" s="258"/>
      <c r="AC166" s="255"/>
      <c r="AD166" s="260"/>
      <c r="AE166" s="261"/>
      <c r="AF166" s="255"/>
      <c r="AG166" s="249"/>
    </row>
    <row r="167" spans="1:33" s="262" customFormat="1" ht="46.75" customHeight="1">
      <c r="A167" s="251"/>
      <c r="B167" s="252"/>
      <c r="C167" s="253"/>
      <c r="D167" s="254"/>
      <c r="E167" s="255"/>
      <c r="F167" s="254"/>
      <c r="G167" s="255"/>
      <c r="H167" s="256"/>
      <c r="I167" s="254"/>
      <c r="J167" s="255"/>
      <c r="K167" s="256"/>
      <c r="L167" s="257"/>
      <c r="M167" s="258"/>
      <c r="N167" s="254"/>
      <c r="O167" s="255"/>
      <c r="P167" s="256"/>
      <c r="Q167" s="257"/>
      <c r="R167" s="259"/>
      <c r="S167" s="254"/>
      <c r="T167" s="255"/>
      <c r="U167" s="256"/>
      <c r="V167" s="257"/>
      <c r="W167" s="700"/>
      <c r="X167" s="700"/>
      <c r="Y167" s="254"/>
      <c r="Z167" s="255"/>
      <c r="AA167" s="257"/>
      <c r="AB167" s="258"/>
      <c r="AC167" s="255"/>
      <c r="AD167" s="260"/>
      <c r="AE167" s="261"/>
      <c r="AF167" s="255"/>
      <c r="AG167" s="249"/>
    </row>
    <row r="168" spans="1:33" s="262" customFormat="1" ht="46.75" customHeight="1">
      <c r="A168" s="251"/>
      <c r="B168" s="252"/>
      <c r="C168" s="253"/>
      <c r="D168" s="254"/>
      <c r="E168" s="255"/>
      <c r="F168" s="254"/>
      <c r="G168" s="255"/>
      <c r="H168" s="256"/>
      <c r="I168" s="254"/>
      <c r="J168" s="255"/>
      <c r="K168" s="256"/>
      <c r="L168" s="257"/>
      <c r="M168" s="258"/>
      <c r="N168" s="254"/>
      <c r="O168" s="255"/>
      <c r="P168" s="256"/>
      <c r="Q168" s="257"/>
      <c r="R168" s="259"/>
      <c r="S168" s="254"/>
      <c r="T168" s="255"/>
      <c r="U168" s="256"/>
      <c r="V168" s="257"/>
      <c r="W168" s="700"/>
      <c r="X168" s="700"/>
      <c r="Y168" s="254"/>
      <c r="Z168" s="255"/>
      <c r="AA168" s="257"/>
      <c r="AB168" s="258"/>
      <c r="AC168" s="255"/>
      <c r="AD168" s="260"/>
      <c r="AE168" s="261"/>
      <c r="AF168" s="255"/>
      <c r="AG168" s="249"/>
    </row>
    <row r="169" spans="1:33" s="262" customFormat="1" ht="46.75" customHeight="1">
      <c r="A169" s="251"/>
      <c r="B169" s="252"/>
      <c r="C169" s="253"/>
      <c r="D169" s="254"/>
      <c r="E169" s="255"/>
      <c r="F169" s="254"/>
      <c r="G169" s="255"/>
      <c r="H169" s="256"/>
      <c r="I169" s="254"/>
      <c r="J169" s="255"/>
      <c r="K169" s="256"/>
      <c r="L169" s="257"/>
      <c r="M169" s="258"/>
      <c r="N169" s="254"/>
      <c r="O169" s="255"/>
      <c r="P169" s="256"/>
      <c r="Q169" s="257"/>
      <c r="R169" s="259"/>
      <c r="S169" s="254"/>
      <c r="T169" s="255"/>
      <c r="U169" s="256"/>
      <c r="V169" s="257"/>
      <c r="W169" s="700"/>
      <c r="X169" s="700"/>
      <c r="Y169" s="254"/>
      <c r="Z169" s="255"/>
      <c r="AA169" s="257"/>
      <c r="AB169" s="258"/>
      <c r="AC169" s="255"/>
      <c r="AD169" s="260"/>
      <c r="AE169" s="261"/>
      <c r="AF169" s="255"/>
      <c r="AG169" s="249"/>
    </row>
    <row r="170" spans="1:33" s="262" customFormat="1" ht="46.75" customHeight="1">
      <c r="A170" s="251"/>
      <c r="B170" s="252"/>
      <c r="C170" s="253"/>
      <c r="D170" s="254"/>
      <c r="E170" s="255"/>
      <c r="F170" s="254"/>
      <c r="G170" s="255"/>
      <c r="H170" s="256"/>
      <c r="I170" s="254"/>
      <c r="J170" s="255"/>
      <c r="K170" s="256"/>
      <c r="L170" s="257"/>
      <c r="M170" s="258"/>
      <c r="N170" s="254"/>
      <c r="O170" s="255"/>
      <c r="P170" s="256"/>
      <c r="Q170" s="257"/>
      <c r="R170" s="259"/>
      <c r="S170" s="254"/>
      <c r="T170" s="255"/>
      <c r="U170" s="256"/>
      <c r="V170" s="257"/>
      <c r="W170" s="700"/>
      <c r="X170" s="700"/>
      <c r="Y170" s="254"/>
      <c r="Z170" s="255"/>
      <c r="AA170" s="257"/>
      <c r="AB170" s="258"/>
      <c r="AC170" s="255"/>
      <c r="AD170" s="260"/>
      <c r="AE170" s="261"/>
      <c r="AF170" s="255"/>
      <c r="AG170" s="249"/>
    </row>
    <row r="171" spans="1:33" s="262" customFormat="1" ht="46.75" customHeight="1">
      <c r="A171" s="251"/>
      <c r="B171" s="252"/>
      <c r="C171" s="253"/>
      <c r="D171" s="254"/>
      <c r="E171" s="255"/>
      <c r="F171" s="254"/>
      <c r="G171" s="255"/>
      <c r="H171" s="256"/>
      <c r="I171" s="254"/>
      <c r="J171" s="255"/>
      <c r="K171" s="256"/>
      <c r="L171" s="257"/>
      <c r="M171" s="258"/>
      <c r="N171" s="254"/>
      <c r="O171" s="255"/>
      <c r="P171" s="256"/>
      <c r="Q171" s="257"/>
      <c r="R171" s="259"/>
      <c r="S171" s="254"/>
      <c r="T171" s="255"/>
      <c r="U171" s="256"/>
      <c r="V171" s="257"/>
      <c r="W171" s="700"/>
      <c r="X171" s="700"/>
      <c r="Y171" s="254"/>
      <c r="Z171" s="255"/>
      <c r="AA171" s="257"/>
      <c r="AB171" s="258"/>
      <c r="AC171" s="255"/>
      <c r="AD171" s="260"/>
      <c r="AE171" s="261"/>
      <c r="AF171" s="255"/>
      <c r="AG171" s="249"/>
    </row>
    <row r="172" spans="1:33" s="262" customFormat="1" ht="46.75" customHeight="1">
      <c r="A172" s="251"/>
      <c r="B172" s="252"/>
      <c r="C172" s="253"/>
      <c r="D172" s="254"/>
      <c r="E172" s="255"/>
      <c r="F172" s="254"/>
      <c r="G172" s="255"/>
      <c r="H172" s="256"/>
      <c r="I172" s="254"/>
      <c r="J172" s="255"/>
      <c r="K172" s="256"/>
      <c r="L172" s="257"/>
      <c r="M172" s="258"/>
      <c r="N172" s="254"/>
      <c r="O172" s="255"/>
      <c r="P172" s="256"/>
      <c r="Q172" s="257"/>
      <c r="R172" s="259"/>
      <c r="S172" s="254"/>
      <c r="T172" s="255"/>
      <c r="U172" s="256"/>
      <c r="V172" s="257"/>
      <c r="W172" s="700"/>
      <c r="X172" s="700"/>
      <c r="Y172" s="254"/>
      <c r="Z172" s="255"/>
      <c r="AA172" s="257"/>
      <c r="AB172" s="258"/>
      <c r="AC172" s="255"/>
      <c r="AD172" s="260"/>
      <c r="AE172" s="261"/>
      <c r="AF172" s="255"/>
      <c r="AG172" s="249"/>
    </row>
    <row r="173" spans="1:33" s="262" customFormat="1" ht="46.75" customHeight="1">
      <c r="A173" s="251"/>
      <c r="B173" s="252"/>
      <c r="C173" s="253"/>
      <c r="D173" s="254"/>
      <c r="E173" s="255"/>
      <c r="F173" s="254"/>
      <c r="G173" s="255"/>
      <c r="H173" s="256"/>
      <c r="I173" s="254"/>
      <c r="J173" s="255"/>
      <c r="K173" s="256"/>
      <c r="L173" s="257"/>
      <c r="M173" s="258"/>
      <c r="N173" s="254"/>
      <c r="O173" s="255"/>
      <c r="P173" s="256"/>
      <c r="Q173" s="257"/>
      <c r="R173" s="259"/>
      <c r="S173" s="254"/>
      <c r="T173" s="255"/>
      <c r="U173" s="256"/>
      <c r="V173" s="257"/>
      <c r="W173" s="700"/>
      <c r="X173" s="700"/>
      <c r="Y173" s="254"/>
      <c r="Z173" s="255"/>
      <c r="AA173" s="257"/>
      <c r="AB173" s="258"/>
      <c r="AC173" s="255"/>
      <c r="AD173" s="260"/>
      <c r="AE173" s="261"/>
      <c r="AF173" s="255"/>
      <c r="AG173" s="249"/>
    </row>
    <row r="174" spans="1:33" s="262" customFormat="1" ht="46.75" customHeight="1">
      <c r="A174" s="251"/>
      <c r="B174" s="252"/>
      <c r="C174" s="253"/>
      <c r="D174" s="254"/>
      <c r="E174" s="255"/>
      <c r="F174" s="254"/>
      <c r="G174" s="255"/>
      <c r="H174" s="256"/>
      <c r="I174" s="254"/>
      <c r="J174" s="255"/>
      <c r="K174" s="256"/>
      <c r="L174" s="257"/>
      <c r="M174" s="258"/>
      <c r="N174" s="254"/>
      <c r="O174" s="255"/>
      <c r="P174" s="256"/>
      <c r="Q174" s="257"/>
      <c r="R174" s="259"/>
      <c r="S174" s="254"/>
      <c r="T174" s="255"/>
      <c r="U174" s="256"/>
      <c r="V174" s="257"/>
      <c r="W174" s="700"/>
      <c r="X174" s="700"/>
      <c r="Y174" s="254"/>
      <c r="Z174" s="255"/>
      <c r="AA174" s="257"/>
      <c r="AB174" s="258"/>
      <c r="AC174" s="255"/>
      <c r="AD174" s="260"/>
      <c r="AE174" s="261"/>
      <c r="AF174" s="255"/>
      <c r="AG174" s="249"/>
    </row>
    <row r="175" spans="1:33" s="262" customFormat="1" ht="46.75" customHeight="1">
      <c r="A175" s="251"/>
      <c r="B175" s="252"/>
      <c r="C175" s="253"/>
      <c r="D175" s="254"/>
      <c r="E175" s="255"/>
      <c r="F175" s="254"/>
      <c r="G175" s="255"/>
      <c r="H175" s="256"/>
      <c r="I175" s="254"/>
      <c r="J175" s="255"/>
      <c r="K175" s="256"/>
      <c r="L175" s="257"/>
      <c r="M175" s="258"/>
      <c r="N175" s="254"/>
      <c r="O175" s="255"/>
      <c r="P175" s="256"/>
      <c r="Q175" s="257"/>
      <c r="R175" s="259"/>
      <c r="S175" s="254"/>
      <c r="T175" s="255"/>
      <c r="U175" s="256"/>
      <c r="V175" s="257"/>
      <c r="W175" s="700"/>
      <c r="X175" s="700"/>
      <c r="Y175" s="254"/>
      <c r="Z175" s="255"/>
      <c r="AA175" s="257"/>
      <c r="AB175" s="258"/>
      <c r="AC175" s="255"/>
      <c r="AD175" s="260"/>
      <c r="AE175" s="261"/>
      <c r="AF175" s="255"/>
      <c r="AG175" s="249"/>
    </row>
    <row r="176" spans="1:33" s="262" customFormat="1" ht="46.75" customHeight="1">
      <c r="A176" s="251"/>
      <c r="B176" s="252"/>
      <c r="C176" s="253"/>
      <c r="D176" s="254"/>
      <c r="E176" s="255"/>
      <c r="F176" s="254"/>
      <c r="G176" s="255"/>
      <c r="H176" s="256"/>
      <c r="I176" s="254"/>
      <c r="J176" s="255"/>
      <c r="K176" s="256"/>
      <c r="L176" s="257"/>
      <c r="M176" s="258"/>
      <c r="N176" s="254"/>
      <c r="O176" s="255"/>
      <c r="P176" s="256"/>
      <c r="Q176" s="257"/>
      <c r="R176" s="259"/>
      <c r="S176" s="254"/>
      <c r="T176" s="255"/>
      <c r="U176" s="256"/>
      <c r="V176" s="257"/>
      <c r="W176" s="700"/>
      <c r="X176" s="700"/>
      <c r="Y176" s="254"/>
      <c r="Z176" s="255"/>
      <c r="AA176" s="257"/>
      <c r="AB176" s="258"/>
      <c r="AC176" s="255"/>
      <c r="AD176" s="260"/>
      <c r="AE176" s="261"/>
      <c r="AF176" s="255"/>
      <c r="AG176" s="249"/>
    </row>
    <row r="177" spans="1:33" s="262" customFormat="1" ht="46.75" customHeight="1">
      <c r="A177" s="251"/>
      <c r="B177" s="252"/>
      <c r="C177" s="253"/>
      <c r="D177" s="254"/>
      <c r="E177" s="255"/>
      <c r="F177" s="254"/>
      <c r="G177" s="255"/>
      <c r="H177" s="256"/>
      <c r="I177" s="254"/>
      <c r="J177" s="255"/>
      <c r="K177" s="256"/>
      <c r="L177" s="257"/>
      <c r="M177" s="258"/>
      <c r="N177" s="254"/>
      <c r="O177" s="255"/>
      <c r="P177" s="256"/>
      <c r="Q177" s="257"/>
      <c r="R177" s="259"/>
      <c r="S177" s="254"/>
      <c r="T177" s="255"/>
      <c r="U177" s="256"/>
      <c r="V177" s="257"/>
      <c r="W177" s="700"/>
      <c r="X177" s="700"/>
      <c r="Y177" s="254"/>
      <c r="Z177" s="255"/>
      <c r="AA177" s="257"/>
      <c r="AB177" s="258"/>
      <c r="AC177" s="255"/>
      <c r="AD177" s="260"/>
      <c r="AE177" s="261"/>
      <c r="AF177" s="255"/>
      <c r="AG177" s="249"/>
    </row>
    <row r="178" spans="1:33" s="262" customFormat="1" ht="46.75" customHeight="1">
      <c r="A178" s="251"/>
      <c r="B178" s="252"/>
      <c r="C178" s="253"/>
      <c r="D178" s="254"/>
      <c r="E178" s="255"/>
      <c r="F178" s="254"/>
      <c r="G178" s="255"/>
      <c r="H178" s="256"/>
      <c r="I178" s="254"/>
      <c r="J178" s="255"/>
      <c r="K178" s="256"/>
      <c r="L178" s="257"/>
      <c r="M178" s="258"/>
      <c r="N178" s="254"/>
      <c r="O178" s="255"/>
      <c r="P178" s="256"/>
      <c r="Q178" s="257"/>
      <c r="R178" s="259"/>
      <c r="S178" s="254"/>
      <c r="T178" s="255"/>
      <c r="U178" s="256"/>
      <c r="V178" s="257"/>
      <c r="W178" s="700"/>
      <c r="X178" s="700"/>
      <c r="Y178" s="254"/>
      <c r="Z178" s="255"/>
      <c r="AA178" s="257"/>
      <c r="AB178" s="258"/>
      <c r="AC178" s="255"/>
      <c r="AD178" s="260"/>
      <c r="AE178" s="261"/>
      <c r="AF178" s="255"/>
      <c r="AG178" s="249"/>
    </row>
    <row r="179" spans="1:33" s="262" customFormat="1" ht="46.75" customHeight="1">
      <c r="A179" s="251"/>
      <c r="B179" s="252"/>
      <c r="C179" s="253"/>
      <c r="D179" s="254"/>
      <c r="E179" s="255"/>
      <c r="F179" s="254"/>
      <c r="G179" s="255"/>
      <c r="H179" s="256"/>
      <c r="I179" s="254"/>
      <c r="J179" s="255"/>
      <c r="K179" s="256"/>
      <c r="L179" s="257"/>
      <c r="M179" s="258"/>
      <c r="N179" s="254"/>
      <c r="O179" s="255"/>
      <c r="P179" s="256"/>
      <c r="Q179" s="257"/>
      <c r="R179" s="259"/>
      <c r="S179" s="254"/>
      <c r="T179" s="255"/>
      <c r="U179" s="256"/>
      <c r="V179" s="257"/>
      <c r="W179" s="700"/>
      <c r="X179" s="700"/>
      <c r="Y179" s="254"/>
      <c r="Z179" s="255"/>
      <c r="AA179" s="257"/>
      <c r="AB179" s="258"/>
      <c r="AC179" s="255"/>
      <c r="AD179" s="260"/>
      <c r="AE179" s="261"/>
      <c r="AF179" s="255"/>
      <c r="AG179" s="249"/>
    </row>
    <row r="180" spans="1:33" s="262" customFormat="1" ht="46.75" customHeight="1">
      <c r="A180" s="251"/>
      <c r="B180" s="252"/>
      <c r="C180" s="253"/>
      <c r="D180" s="254"/>
      <c r="E180" s="255"/>
      <c r="F180" s="254"/>
      <c r="G180" s="255"/>
      <c r="H180" s="256"/>
      <c r="I180" s="254"/>
      <c r="J180" s="255"/>
      <c r="K180" s="256"/>
      <c r="L180" s="257"/>
      <c r="M180" s="258"/>
      <c r="N180" s="254"/>
      <c r="O180" s="255"/>
      <c r="P180" s="256"/>
      <c r="Q180" s="257"/>
      <c r="R180" s="259"/>
      <c r="S180" s="254"/>
      <c r="T180" s="255"/>
      <c r="U180" s="256"/>
      <c r="V180" s="257"/>
      <c r="W180" s="700"/>
      <c r="X180" s="700"/>
      <c r="Y180" s="254"/>
      <c r="Z180" s="255"/>
      <c r="AA180" s="257"/>
      <c r="AB180" s="258"/>
      <c r="AC180" s="255"/>
      <c r="AD180" s="260"/>
      <c r="AE180" s="261"/>
      <c r="AF180" s="255"/>
      <c r="AG180" s="249"/>
    </row>
    <row r="181" spans="1:33" s="262" customFormat="1" ht="46.75" customHeight="1">
      <c r="A181" s="251"/>
      <c r="B181" s="252"/>
      <c r="C181" s="253"/>
      <c r="D181" s="254"/>
      <c r="E181" s="255"/>
      <c r="F181" s="254"/>
      <c r="G181" s="255"/>
      <c r="H181" s="256"/>
      <c r="I181" s="254"/>
      <c r="J181" s="255"/>
      <c r="K181" s="256"/>
      <c r="L181" s="257"/>
      <c r="M181" s="258"/>
      <c r="N181" s="254"/>
      <c r="O181" s="255"/>
      <c r="P181" s="256"/>
      <c r="Q181" s="257"/>
      <c r="R181" s="259"/>
      <c r="S181" s="254"/>
      <c r="T181" s="255"/>
      <c r="U181" s="256"/>
      <c r="V181" s="257"/>
      <c r="W181" s="700"/>
      <c r="X181" s="700"/>
      <c r="Y181" s="254"/>
      <c r="Z181" s="255"/>
      <c r="AA181" s="257"/>
      <c r="AB181" s="258"/>
      <c r="AC181" s="255"/>
      <c r="AD181" s="260"/>
      <c r="AE181" s="261"/>
      <c r="AF181" s="255"/>
      <c r="AG181" s="249"/>
    </row>
    <row r="182" spans="1:33" s="262" customFormat="1" ht="46.75" customHeight="1">
      <c r="A182" s="251"/>
      <c r="B182" s="252"/>
      <c r="C182" s="253"/>
      <c r="D182" s="254"/>
      <c r="E182" s="255"/>
      <c r="F182" s="254"/>
      <c r="G182" s="255"/>
      <c r="H182" s="256"/>
      <c r="I182" s="254"/>
      <c r="J182" s="255"/>
      <c r="K182" s="256"/>
      <c r="L182" s="257"/>
      <c r="M182" s="258"/>
      <c r="N182" s="254"/>
      <c r="O182" s="255"/>
      <c r="P182" s="256"/>
      <c r="Q182" s="257"/>
      <c r="R182" s="259"/>
      <c r="S182" s="254"/>
      <c r="T182" s="255"/>
      <c r="U182" s="256"/>
      <c r="V182" s="257"/>
      <c r="W182" s="700"/>
      <c r="X182" s="700"/>
      <c r="Y182" s="254"/>
      <c r="Z182" s="255"/>
      <c r="AA182" s="257"/>
      <c r="AB182" s="258"/>
      <c r="AC182" s="255"/>
      <c r="AD182" s="260"/>
      <c r="AE182" s="261"/>
      <c r="AF182" s="255"/>
      <c r="AG182" s="249"/>
    </row>
    <row r="183" spans="1:33" s="262" customFormat="1" ht="46.75" customHeight="1">
      <c r="A183" s="251"/>
      <c r="B183" s="252"/>
      <c r="C183" s="253"/>
      <c r="D183" s="254"/>
      <c r="E183" s="255"/>
      <c r="F183" s="254"/>
      <c r="G183" s="255"/>
      <c r="H183" s="256"/>
      <c r="I183" s="254"/>
      <c r="J183" s="255"/>
      <c r="K183" s="256"/>
      <c r="L183" s="257"/>
      <c r="M183" s="258"/>
      <c r="N183" s="254"/>
      <c r="O183" s="255"/>
      <c r="P183" s="256"/>
      <c r="Q183" s="257"/>
      <c r="R183" s="259"/>
      <c r="S183" s="254"/>
      <c r="T183" s="255"/>
      <c r="U183" s="256"/>
      <c r="V183" s="257"/>
      <c r="W183" s="700"/>
      <c r="X183" s="700"/>
      <c r="Y183" s="254"/>
      <c r="Z183" s="255"/>
      <c r="AA183" s="257"/>
      <c r="AB183" s="258"/>
      <c r="AC183" s="255"/>
      <c r="AD183" s="260"/>
      <c r="AE183" s="261"/>
      <c r="AF183" s="255"/>
      <c r="AG183" s="249"/>
    </row>
    <row r="184" spans="1:33" s="262" customFormat="1" ht="46.75" customHeight="1">
      <c r="A184" s="251"/>
      <c r="B184" s="252"/>
      <c r="C184" s="253"/>
      <c r="D184" s="254"/>
      <c r="E184" s="255"/>
      <c r="F184" s="254"/>
      <c r="G184" s="255"/>
      <c r="H184" s="256"/>
      <c r="I184" s="254"/>
      <c r="J184" s="255"/>
      <c r="K184" s="256"/>
      <c r="L184" s="257"/>
      <c r="M184" s="258"/>
      <c r="N184" s="254"/>
      <c r="O184" s="255"/>
      <c r="P184" s="256"/>
      <c r="Q184" s="257"/>
      <c r="R184" s="259"/>
      <c r="S184" s="254"/>
      <c r="T184" s="255"/>
      <c r="U184" s="256"/>
      <c r="V184" s="257"/>
      <c r="W184" s="700"/>
      <c r="X184" s="700"/>
      <c r="Y184" s="254"/>
      <c r="Z184" s="255"/>
      <c r="AA184" s="257"/>
      <c r="AB184" s="258"/>
      <c r="AC184" s="255"/>
      <c r="AD184" s="260"/>
      <c r="AE184" s="261"/>
      <c r="AF184" s="255"/>
      <c r="AG184" s="249"/>
    </row>
    <row r="185" spans="1:33" s="262" customFormat="1" ht="46.75" customHeight="1">
      <c r="A185" s="251"/>
      <c r="B185" s="252"/>
      <c r="C185" s="253"/>
      <c r="D185" s="254"/>
      <c r="E185" s="255"/>
      <c r="F185" s="254"/>
      <c r="G185" s="255"/>
      <c r="H185" s="256"/>
      <c r="I185" s="254"/>
      <c r="J185" s="255"/>
      <c r="K185" s="256"/>
      <c r="L185" s="257"/>
      <c r="M185" s="258"/>
      <c r="N185" s="254"/>
      <c r="O185" s="255"/>
      <c r="P185" s="256"/>
      <c r="Q185" s="257"/>
      <c r="R185" s="259"/>
      <c r="S185" s="254"/>
      <c r="T185" s="255"/>
      <c r="U185" s="256"/>
      <c r="V185" s="257"/>
      <c r="W185" s="700"/>
      <c r="X185" s="700"/>
      <c r="Y185" s="254"/>
      <c r="Z185" s="255"/>
      <c r="AA185" s="257"/>
      <c r="AB185" s="258"/>
      <c r="AC185" s="255"/>
      <c r="AD185" s="260"/>
      <c r="AE185" s="261"/>
      <c r="AF185" s="255"/>
      <c r="AG185" s="249"/>
    </row>
    <row r="186" spans="1:33" s="262" customFormat="1" ht="46.75" customHeight="1">
      <c r="A186" s="251"/>
      <c r="B186" s="252"/>
      <c r="C186" s="253"/>
      <c r="D186" s="254"/>
      <c r="E186" s="255"/>
      <c r="F186" s="254"/>
      <c r="G186" s="255"/>
      <c r="H186" s="256"/>
      <c r="I186" s="254"/>
      <c r="J186" s="255"/>
      <c r="K186" s="256"/>
      <c r="L186" s="257"/>
      <c r="M186" s="258"/>
      <c r="N186" s="254"/>
      <c r="O186" s="255"/>
      <c r="P186" s="256"/>
      <c r="Q186" s="257"/>
      <c r="R186" s="259"/>
      <c r="S186" s="254"/>
      <c r="T186" s="255"/>
      <c r="U186" s="256"/>
      <c r="V186" s="257"/>
      <c r="W186" s="700"/>
      <c r="X186" s="700"/>
      <c r="Y186" s="254"/>
      <c r="Z186" s="255"/>
      <c r="AA186" s="257"/>
      <c r="AB186" s="258"/>
      <c r="AC186" s="255"/>
      <c r="AD186" s="260"/>
      <c r="AE186" s="261"/>
      <c r="AF186" s="255"/>
      <c r="AG186" s="249"/>
    </row>
    <row r="187" spans="1:33" s="262" customFormat="1" ht="46.75" customHeight="1">
      <c r="A187" s="251"/>
      <c r="B187" s="252"/>
      <c r="C187" s="253"/>
      <c r="D187" s="254"/>
      <c r="E187" s="255"/>
      <c r="F187" s="254"/>
      <c r="G187" s="255"/>
      <c r="H187" s="256"/>
      <c r="I187" s="254"/>
      <c r="J187" s="255"/>
      <c r="K187" s="256"/>
      <c r="L187" s="257"/>
      <c r="M187" s="258"/>
      <c r="N187" s="254"/>
      <c r="O187" s="255"/>
      <c r="P187" s="256"/>
      <c r="Q187" s="257"/>
      <c r="R187" s="259"/>
      <c r="S187" s="254"/>
      <c r="T187" s="255"/>
      <c r="U187" s="256"/>
      <c r="V187" s="257"/>
      <c r="W187" s="700"/>
      <c r="X187" s="700"/>
      <c r="Y187" s="254"/>
      <c r="Z187" s="255"/>
      <c r="AA187" s="257"/>
      <c r="AB187" s="258"/>
      <c r="AC187" s="255"/>
      <c r="AD187" s="260"/>
      <c r="AE187" s="261"/>
      <c r="AF187" s="255"/>
      <c r="AG187" s="249"/>
    </row>
    <row r="188" spans="1:33" s="262" customFormat="1" ht="46.75" customHeight="1">
      <c r="A188" s="251"/>
      <c r="B188" s="252"/>
      <c r="C188" s="253"/>
      <c r="D188" s="254"/>
      <c r="E188" s="255"/>
      <c r="F188" s="254"/>
      <c r="G188" s="255"/>
      <c r="H188" s="256"/>
      <c r="I188" s="254"/>
      <c r="J188" s="255"/>
      <c r="K188" s="256"/>
      <c r="L188" s="257"/>
      <c r="M188" s="258"/>
      <c r="N188" s="254"/>
      <c r="O188" s="255"/>
      <c r="P188" s="256"/>
      <c r="Q188" s="257"/>
      <c r="R188" s="259"/>
      <c r="S188" s="254"/>
      <c r="T188" s="255"/>
      <c r="U188" s="256"/>
      <c r="V188" s="257"/>
      <c r="W188" s="700"/>
      <c r="X188" s="700"/>
      <c r="Y188" s="254"/>
      <c r="Z188" s="255"/>
      <c r="AA188" s="257"/>
      <c r="AB188" s="258"/>
      <c r="AC188" s="255"/>
      <c r="AD188" s="260"/>
      <c r="AE188" s="261"/>
      <c r="AF188" s="255"/>
      <c r="AG188" s="249"/>
    </row>
    <row r="189" spans="1:33" s="262" customFormat="1" ht="46.75" customHeight="1">
      <c r="A189" s="251"/>
      <c r="B189" s="252"/>
      <c r="C189" s="253"/>
      <c r="D189" s="254"/>
      <c r="E189" s="255"/>
      <c r="F189" s="254"/>
      <c r="G189" s="255"/>
      <c r="H189" s="256"/>
      <c r="I189" s="254"/>
      <c r="J189" s="255"/>
      <c r="K189" s="256"/>
      <c r="L189" s="257"/>
      <c r="M189" s="258"/>
      <c r="N189" s="254"/>
      <c r="O189" s="255"/>
      <c r="P189" s="256"/>
      <c r="Q189" s="257"/>
      <c r="R189" s="259"/>
      <c r="S189" s="254"/>
      <c r="T189" s="255"/>
      <c r="U189" s="256"/>
      <c r="V189" s="257"/>
      <c r="W189" s="700"/>
      <c r="X189" s="700"/>
      <c r="Y189" s="254"/>
      <c r="Z189" s="255"/>
      <c r="AA189" s="257"/>
      <c r="AB189" s="258"/>
      <c r="AC189" s="255"/>
      <c r="AD189" s="260"/>
      <c r="AE189" s="261"/>
      <c r="AF189" s="255"/>
      <c r="AG189" s="249"/>
    </row>
    <row r="190" spans="1:33" s="262" customFormat="1" ht="46.75" customHeight="1">
      <c r="A190" s="251"/>
      <c r="B190" s="252"/>
      <c r="C190" s="253"/>
      <c r="D190" s="254"/>
      <c r="E190" s="255"/>
      <c r="F190" s="254"/>
      <c r="G190" s="255"/>
      <c r="H190" s="256"/>
      <c r="I190" s="254"/>
      <c r="J190" s="255"/>
      <c r="K190" s="256"/>
      <c r="L190" s="257"/>
      <c r="M190" s="258"/>
      <c r="N190" s="254"/>
      <c r="O190" s="255"/>
      <c r="P190" s="256"/>
      <c r="Q190" s="257"/>
      <c r="R190" s="259"/>
      <c r="S190" s="254"/>
      <c r="T190" s="255"/>
      <c r="U190" s="256"/>
      <c r="V190" s="257"/>
      <c r="W190" s="700"/>
      <c r="X190" s="700"/>
      <c r="Y190" s="254"/>
      <c r="Z190" s="255"/>
      <c r="AA190" s="257"/>
      <c r="AB190" s="258"/>
      <c r="AC190" s="255"/>
      <c r="AD190" s="260"/>
      <c r="AE190" s="261"/>
      <c r="AF190" s="255"/>
      <c r="AG190" s="249"/>
    </row>
    <row r="191" spans="1:33" s="262" customFormat="1" ht="46.75" customHeight="1">
      <c r="A191" s="251"/>
      <c r="B191" s="252"/>
      <c r="C191" s="253"/>
      <c r="D191" s="254"/>
      <c r="E191" s="255"/>
      <c r="F191" s="254"/>
      <c r="G191" s="255"/>
      <c r="H191" s="256"/>
      <c r="I191" s="254"/>
      <c r="J191" s="255"/>
      <c r="K191" s="256"/>
      <c r="L191" s="257"/>
      <c r="M191" s="258"/>
      <c r="N191" s="254"/>
      <c r="O191" s="255"/>
      <c r="P191" s="256"/>
      <c r="Q191" s="257"/>
      <c r="R191" s="259"/>
      <c r="S191" s="254"/>
      <c r="T191" s="255"/>
      <c r="U191" s="256"/>
      <c r="V191" s="257"/>
      <c r="W191" s="700"/>
      <c r="X191" s="700"/>
      <c r="Y191" s="254"/>
      <c r="Z191" s="255"/>
      <c r="AA191" s="257"/>
      <c r="AB191" s="258"/>
      <c r="AC191" s="255"/>
      <c r="AD191" s="260"/>
      <c r="AE191" s="261"/>
      <c r="AF191" s="255"/>
      <c r="AG191" s="249"/>
    </row>
    <row r="192" spans="1:33" s="262" customFormat="1" ht="46.75" customHeight="1">
      <c r="A192" s="251"/>
      <c r="B192" s="252"/>
      <c r="C192" s="253"/>
      <c r="D192" s="254"/>
      <c r="E192" s="255"/>
      <c r="F192" s="254"/>
      <c r="G192" s="255"/>
      <c r="H192" s="256"/>
      <c r="I192" s="254"/>
      <c r="J192" s="255"/>
      <c r="K192" s="256"/>
      <c r="L192" s="257"/>
      <c r="M192" s="258"/>
      <c r="N192" s="254"/>
      <c r="O192" s="255"/>
      <c r="P192" s="256"/>
      <c r="Q192" s="257"/>
      <c r="R192" s="259"/>
      <c r="S192" s="254"/>
      <c r="T192" s="255"/>
      <c r="U192" s="256"/>
      <c r="V192" s="257"/>
      <c r="W192" s="700"/>
      <c r="X192" s="700"/>
      <c r="Y192" s="254"/>
      <c r="Z192" s="255"/>
      <c r="AA192" s="257"/>
      <c r="AB192" s="258"/>
      <c r="AC192" s="255"/>
      <c r="AD192" s="260"/>
      <c r="AE192" s="261"/>
      <c r="AF192" s="255"/>
      <c r="AG192" s="249"/>
    </row>
    <row r="193" spans="1:33" s="262" customFormat="1" ht="46.75" customHeight="1">
      <c r="A193" s="251"/>
      <c r="B193" s="252"/>
      <c r="C193" s="253"/>
      <c r="D193" s="254"/>
      <c r="E193" s="255"/>
      <c r="F193" s="254"/>
      <c r="G193" s="255"/>
      <c r="H193" s="256"/>
      <c r="I193" s="254"/>
      <c r="J193" s="255"/>
      <c r="K193" s="256"/>
      <c r="L193" s="257"/>
      <c r="M193" s="258"/>
      <c r="N193" s="254"/>
      <c r="O193" s="255"/>
      <c r="P193" s="256"/>
      <c r="Q193" s="257"/>
      <c r="R193" s="259"/>
      <c r="S193" s="254"/>
      <c r="T193" s="255"/>
      <c r="U193" s="256"/>
      <c r="V193" s="257"/>
      <c r="W193" s="700"/>
      <c r="X193" s="700"/>
      <c r="Y193" s="254"/>
      <c r="Z193" s="255"/>
      <c r="AA193" s="257"/>
      <c r="AB193" s="258"/>
      <c r="AC193" s="255"/>
      <c r="AD193" s="260"/>
      <c r="AE193" s="261"/>
      <c r="AF193" s="255"/>
      <c r="AG193" s="249"/>
    </row>
    <row r="194" spans="1:33" s="262" customFormat="1" ht="46.75" customHeight="1">
      <c r="A194" s="251"/>
      <c r="B194" s="252"/>
      <c r="C194" s="253"/>
      <c r="D194" s="254"/>
      <c r="E194" s="255"/>
      <c r="F194" s="254"/>
      <c r="G194" s="255"/>
      <c r="H194" s="256"/>
      <c r="I194" s="254"/>
      <c r="J194" s="255"/>
      <c r="K194" s="256"/>
      <c r="L194" s="257"/>
      <c r="M194" s="258"/>
      <c r="N194" s="254"/>
      <c r="O194" s="255"/>
      <c r="P194" s="256"/>
      <c r="Q194" s="257"/>
      <c r="R194" s="259"/>
      <c r="S194" s="254"/>
      <c r="T194" s="255"/>
      <c r="U194" s="256"/>
      <c r="V194" s="257"/>
      <c r="W194" s="700"/>
      <c r="X194" s="700"/>
      <c r="Y194" s="254"/>
      <c r="Z194" s="255"/>
      <c r="AA194" s="257"/>
      <c r="AB194" s="258"/>
      <c r="AC194" s="255"/>
      <c r="AD194" s="260"/>
      <c r="AE194" s="261"/>
      <c r="AF194" s="255"/>
      <c r="AG194" s="249"/>
    </row>
    <row r="195" spans="1:33" s="262" customFormat="1" ht="46.75" customHeight="1">
      <c r="A195" s="251"/>
      <c r="B195" s="252"/>
      <c r="C195" s="253"/>
      <c r="D195" s="254"/>
      <c r="E195" s="255"/>
      <c r="F195" s="254"/>
      <c r="G195" s="255"/>
      <c r="H195" s="256"/>
      <c r="I195" s="254"/>
      <c r="J195" s="255"/>
      <c r="K195" s="256"/>
      <c r="L195" s="257"/>
      <c r="M195" s="258"/>
      <c r="N195" s="254"/>
      <c r="O195" s="255"/>
      <c r="P195" s="256"/>
      <c r="Q195" s="257"/>
      <c r="R195" s="259"/>
      <c r="S195" s="254"/>
      <c r="T195" s="255"/>
      <c r="U195" s="256"/>
      <c r="V195" s="257"/>
      <c r="W195" s="700"/>
      <c r="X195" s="700"/>
      <c r="Y195" s="254"/>
      <c r="Z195" s="255"/>
      <c r="AA195" s="257"/>
      <c r="AB195" s="258"/>
      <c r="AC195" s="255"/>
      <c r="AD195" s="260"/>
      <c r="AE195" s="261"/>
      <c r="AF195" s="255"/>
      <c r="AG195" s="249"/>
    </row>
    <row r="196" spans="1:33" s="262" customFormat="1" ht="46.75" customHeight="1">
      <c r="A196" s="251"/>
      <c r="B196" s="252"/>
      <c r="C196" s="253"/>
      <c r="D196" s="254"/>
      <c r="E196" s="255"/>
      <c r="F196" s="254"/>
      <c r="G196" s="255"/>
      <c r="H196" s="256"/>
      <c r="I196" s="254"/>
      <c r="J196" s="255"/>
      <c r="K196" s="256"/>
      <c r="L196" s="257"/>
      <c r="M196" s="258"/>
      <c r="N196" s="254"/>
      <c r="O196" s="255"/>
      <c r="P196" s="256"/>
      <c r="Q196" s="257"/>
      <c r="R196" s="259"/>
      <c r="S196" s="254"/>
      <c r="T196" s="255"/>
      <c r="U196" s="256"/>
      <c r="V196" s="257"/>
      <c r="W196" s="700"/>
      <c r="X196" s="700"/>
      <c r="Y196" s="254"/>
      <c r="Z196" s="255"/>
      <c r="AA196" s="257"/>
      <c r="AB196" s="258"/>
      <c r="AC196" s="255"/>
      <c r="AD196" s="260"/>
      <c r="AE196" s="261"/>
      <c r="AF196" s="255"/>
      <c r="AG196" s="249"/>
    </row>
    <row r="197" spans="1:33" s="262" customFormat="1" ht="46.75" customHeight="1">
      <c r="A197" s="251"/>
      <c r="B197" s="252"/>
      <c r="C197" s="253"/>
      <c r="D197" s="254"/>
      <c r="E197" s="255"/>
      <c r="F197" s="254"/>
      <c r="G197" s="255"/>
      <c r="H197" s="256"/>
      <c r="I197" s="254"/>
      <c r="J197" s="255"/>
      <c r="K197" s="256"/>
      <c r="L197" s="257"/>
      <c r="M197" s="258"/>
      <c r="N197" s="254"/>
      <c r="O197" s="255"/>
      <c r="P197" s="256"/>
      <c r="Q197" s="257"/>
      <c r="R197" s="259"/>
      <c r="S197" s="254"/>
      <c r="T197" s="255"/>
      <c r="U197" s="256"/>
      <c r="V197" s="257"/>
      <c r="W197" s="700"/>
      <c r="X197" s="700"/>
      <c r="Y197" s="254"/>
      <c r="Z197" s="255"/>
      <c r="AA197" s="257"/>
      <c r="AB197" s="258"/>
      <c r="AC197" s="255"/>
      <c r="AD197" s="260"/>
      <c r="AE197" s="261"/>
      <c r="AF197" s="255"/>
      <c r="AG197" s="249"/>
    </row>
    <row r="198" spans="1:33" s="262" customFormat="1" ht="46.75" customHeight="1">
      <c r="A198" s="251"/>
      <c r="B198" s="252"/>
      <c r="C198" s="253"/>
      <c r="D198" s="254"/>
      <c r="E198" s="255"/>
      <c r="F198" s="254"/>
      <c r="G198" s="255"/>
      <c r="H198" s="256"/>
      <c r="I198" s="254"/>
      <c r="J198" s="255"/>
      <c r="K198" s="256"/>
      <c r="L198" s="257"/>
      <c r="M198" s="258"/>
      <c r="N198" s="254"/>
      <c r="O198" s="255"/>
      <c r="P198" s="256"/>
      <c r="Q198" s="257"/>
      <c r="R198" s="259"/>
      <c r="S198" s="254"/>
      <c r="T198" s="255"/>
      <c r="U198" s="256"/>
      <c r="V198" s="257"/>
      <c r="W198" s="700"/>
      <c r="X198" s="700"/>
      <c r="Y198" s="254"/>
      <c r="Z198" s="255"/>
      <c r="AA198" s="257"/>
      <c r="AB198" s="258"/>
      <c r="AC198" s="255"/>
      <c r="AD198" s="260"/>
      <c r="AE198" s="261"/>
      <c r="AF198" s="255"/>
      <c r="AG198" s="249"/>
    </row>
    <row r="199" spans="1:33" s="262" customFormat="1" ht="46.75" customHeight="1">
      <c r="A199" s="251"/>
      <c r="B199" s="252"/>
      <c r="C199" s="253"/>
      <c r="D199" s="254"/>
      <c r="E199" s="255"/>
      <c r="F199" s="254"/>
      <c r="G199" s="255"/>
      <c r="H199" s="256"/>
      <c r="I199" s="254"/>
      <c r="J199" s="255"/>
      <c r="K199" s="256"/>
      <c r="L199" s="257"/>
      <c r="M199" s="258"/>
      <c r="N199" s="254"/>
      <c r="O199" s="255"/>
      <c r="P199" s="256"/>
      <c r="Q199" s="257"/>
      <c r="R199" s="259"/>
      <c r="S199" s="254"/>
      <c r="T199" s="255"/>
      <c r="U199" s="256"/>
      <c r="V199" s="257"/>
      <c r="W199" s="700"/>
      <c r="X199" s="700"/>
      <c r="Y199" s="254"/>
      <c r="Z199" s="255"/>
      <c r="AA199" s="257"/>
      <c r="AB199" s="258"/>
      <c r="AC199" s="255"/>
      <c r="AD199" s="260"/>
      <c r="AE199" s="261"/>
      <c r="AF199" s="255"/>
      <c r="AG199" s="249"/>
    </row>
    <row r="200" spans="1:33" s="262" customFormat="1" ht="46.75" customHeight="1">
      <c r="A200" s="251"/>
      <c r="B200" s="252"/>
      <c r="C200" s="253"/>
      <c r="D200" s="254"/>
      <c r="E200" s="255"/>
      <c r="F200" s="254"/>
      <c r="G200" s="255"/>
      <c r="H200" s="256"/>
      <c r="I200" s="254"/>
      <c r="J200" s="255"/>
      <c r="K200" s="256"/>
      <c r="L200" s="257"/>
      <c r="M200" s="258"/>
      <c r="N200" s="254"/>
      <c r="O200" s="255"/>
      <c r="P200" s="256"/>
      <c r="Q200" s="257"/>
      <c r="R200" s="259"/>
      <c r="S200" s="254"/>
      <c r="T200" s="255"/>
      <c r="U200" s="256"/>
      <c r="V200" s="257"/>
      <c r="W200" s="700"/>
      <c r="X200" s="700"/>
      <c r="Y200" s="254"/>
      <c r="Z200" s="255"/>
      <c r="AA200" s="257"/>
      <c r="AB200" s="258"/>
      <c r="AC200" s="255"/>
      <c r="AD200" s="260"/>
      <c r="AE200" s="261"/>
      <c r="AF200" s="255"/>
      <c r="AG200" s="249"/>
    </row>
    <row r="201" spans="1:33" s="262" customFormat="1" ht="46.75" customHeight="1">
      <c r="A201" s="251"/>
      <c r="B201" s="252"/>
      <c r="C201" s="253"/>
      <c r="D201" s="254"/>
      <c r="E201" s="255"/>
      <c r="F201" s="254"/>
      <c r="G201" s="255"/>
      <c r="H201" s="256"/>
      <c r="I201" s="254"/>
      <c r="J201" s="255"/>
      <c r="K201" s="256"/>
      <c r="L201" s="257"/>
      <c r="M201" s="258"/>
      <c r="N201" s="254"/>
      <c r="O201" s="255"/>
      <c r="P201" s="256"/>
      <c r="Q201" s="257"/>
      <c r="R201" s="259"/>
      <c r="S201" s="254"/>
      <c r="T201" s="255"/>
      <c r="U201" s="256"/>
      <c r="V201" s="257"/>
      <c r="W201" s="700"/>
      <c r="X201" s="700"/>
      <c r="Y201" s="254"/>
      <c r="Z201" s="255"/>
      <c r="AA201" s="257"/>
      <c r="AB201" s="258"/>
      <c r="AC201" s="255"/>
      <c r="AD201" s="260"/>
      <c r="AE201" s="261"/>
      <c r="AF201" s="255"/>
      <c r="AG201" s="249"/>
    </row>
    <row r="202" spans="1:33" s="262" customFormat="1" ht="46.75" customHeight="1">
      <c r="A202" s="251"/>
      <c r="B202" s="252"/>
      <c r="C202" s="253"/>
      <c r="D202" s="254"/>
      <c r="E202" s="255"/>
      <c r="F202" s="254"/>
      <c r="G202" s="255"/>
      <c r="H202" s="256"/>
      <c r="I202" s="254"/>
      <c r="J202" s="255"/>
      <c r="K202" s="256"/>
      <c r="L202" s="257"/>
      <c r="M202" s="258"/>
      <c r="N202" s="254"/>
      <c r="O202" s="255"/>
      <c r="P202" s="256"/>
      <c r="Q202" s="257"/>
      <c r="R202" s="259"/>
      <c r="S202" s="254"/>
      <c r="T202" s="255"/>
      <c r="U202" s="256"/>
      <c r="V202" s="257"/>
      <c r="W202" s="700"/>
      <c r="X202" s="700"/>
      <c r="Y202" s="254"/>
      <c r="Z202" s="255"/>
      <c r="AA202" s="257"/>
      <c r="AB202" s="258"/>
      <c r="AC202" s="255"/>
      <c r="AD202" s="260"/>
      <c r="AE202" s="261"/>
      <c r="AF202" s="255"/>
      <c r="AG202" s="249"/>
    </row>
    <row r="203" spans="1:33" s="262" customFormat="1" ht="46.75" customHeight="1">
      <c r="A203" s="251"/>
      <c r="B203" s="252"/>
      <c r="C203" s="253"/>
      <c r="D203" s="254"/>
      <c r="E203" s="255"/>
      <c r="F203" s="254"/>
      <c r="G203" s="255"/>
      <c r="H203" s="256"/>
      <c r="I203" s="254"/>
      <c r="J203" s="255"/>
      <c r="K203" s="256"/>
      <c r="L203" s="257"/>
      <c r="M203" s="258"/>
      <c r="N203" s="254"/>
      <c r="O203" s="255"/>
      <c r="P203" s="256"/>
      <c r="Q203" s="257"/>
      <c r="R203" s="259"/>
      <c r="S203" s="254"/>
      <c r="T203" s="255"/>
      <c r="U203" s="256"/>
      <c r="V203" s="257"/>
      <c r="W203" s="700"/>
      <c r="X203" s="700"/>
      <c r="Y203" s="254"/>
      <c r="Z203" s="255"/>
      <c r="AA203" s="257"/>
      <c r="AB203" s="258"/>
      <c r="AC203" s="255"/>
      <c r="AD203" s="260"/>
      <c r="AE203" s="261"/>
      <c r="AF203" s="255"/>
      <c r="AG203" s="249"/>
    </row>
    <row r="204" spans="1:33" s="262" customFormat="1" ht="46.75" customHeight="1">
      <c r="A204" s="251"/>
      <c r="B204" s="252"/>
      <c r="C204" s="253"/>
      <c r="D204" s="254"/>
      <c r="E204" s="255"/>
      <c r="F204" s="254"/>
      <c r="G204" s="255"/>
      <c r="H204" s="256"/>
      <c r="I204" s="254"/>
      <c r="J204" s="255"/>
      <c r="K204" s="256"/>
      <c r="L204" s="257"/>
      <c r="M204" s="258"/>
      <c r="N204" s="254"/>
      <c r="O204" s="255"/>
      <c r="P204" s="256"/>
      <c r="Q204" s="257"/>
      <c r="R204" s="259"/>
      <c r="S204" s="254"/>
      <c r="T204" s="255"/>
      <c r="U204" s="256"/>
      <c r="V204" s="257"/>
      <c r="W204" s="700"/>
      <c r="X204" s="700"/>
      <c r="Y204" s="254"/>
      <c r="Z204" s="255"/>
      <c r="AA204" s="257"/>
      <c r="AB204" s="258"/>
      <c r="AC204" s="255"/>
      <c r="AD204" s="260"/>
      <c r="AE204" s="261"/>
      <c r="AF204" s="255"/>
      <c r="AG204" s="249"/>
    </row>
    <row r="205" spans="1:33" s="262" customFormat="1" ht="46.75" customHeight="1">
      <c r="A205" s="251"/>
      <c r="B205" s="252"/>
      <c r="C205" s="253"/>
      <c r="D205" s="254"/>
      <c r="E205" s="255"/>
      <c r="F205" s="254"/>
      <c r="G205" s="255"/>
      <c r="H205" s="256"/>
      <c r="I205" s="254"/>
      <c r="J205" s="255"/>
      <c r="K205" s="256"/>
      <c r="L205" s="257"/>
      <c r="M205" s="258"/>
      <c r="N205" s="254"/>
      <c r="O205" s="255"/>
      <c r="P205" s="256"/>
      <c r="Q205" s="257"/>
      <c r="R205" s="259"/>
      <c r="S205" s="254"/>
      <c r="T205" s="255"/>
      <c r="U205" s="256"/>
      <c r="V205" s="257"/>
      <c r="W205" s="700"/>
      <c r="X205" s="700"/>
      <c r="Y205" s="254"/>
      <c r="Z205" s="255"/>
      <c r="AA205" s="257"/>
      <c r="AB205" s="258"/>
      <c r="AC205" s="255"/>
      <c r="AD205" s="260"/>
      <c r="AE205" s="261"/>
      <c r="AF205" s="255"/>
      <c r="AG205" s="249"/>
    </row>
    <row r="206" spans="1:33" s="262" customFormat="1" ht="46.75" customHeight="1">
      <c r="A206" s="251"/>
      <c r="B206" s="252"/>
      <c r="C206" s="253"/>
      <c r="D206" s="254"/>
      <c r="E206" s="255"/>
      <c r="F206" s="254"/>
      <c r="G206" s="255"/>
      <c r="H206" s="256"/>
      <c r="I206" s="254"/>
      <c r="J206" s="255"/>
      <c r="K206" s="256"/>
      <c r="L206" s="257"/>
      <c r="M206" s="258"/>
      <c r="N206" s="254"/>
      <c r="O206" s="255"/>
      <c r="P206" s="256"/>
      <c r="Q206" s="257"/>
      <c r="R206" s="259"/>
      <c r="S206" s="254"/>
      <c r="T206" s="255"/>
      <c r="U206" s="256"/>
      <c r="V206" s="257"/>
      <c r="W206" s="700"/>
      <c r="X206" s="700"/>
      <c r="Y206" s="254"/>
      <c r="Z206" s="255"/>
      <c r="AA206" s="257"/>
      <c r="AB206" s="258"/>
      <c r="AC206" s="255"/>
      <c r="AD206" s="260"/>
      <c r="AE206" s="261"/>
      <c r="AF206" s="255"/>
      <c r="AG206" s="249"/>
    </row>
    <row r="207" spans="1:33" s="262" customFormat="1" ht="46.75" customHeight="1">
      <c r="A207" s="251"/>
      <c r="B207" s="252"/>
      <c r="C207" s="253"/>
      <c r="D207" s="254"/>
      <c r="E207" s="255"/>
      <c r="F207" s="254"/>
      <c r="G207" s="255"/>
      <c r="H207" s="256"/>
      <c r="I207" s="254"/>
      <c r="J207" s="255"/>
      <c r="K207" s="256"/>
      <c r="L207" s="257"/>
      <c r="M207" s="258"/>
      <c r="N207" s="254"/>
      <c r="O207" s="255"/>
      <c r="P207" s="256"/>
      <c r="Q207" s="257"/>
      <c r="R207" s="259"/>
      <c r="S207" s="254"/>
      <c r="T207" s="255"/>
      <c r="U207" s="256"/>
      <c r="V207" s="257"/>
      <c r="W207" s="700"/>
      <c r="X207" s="700"/>
      <c r="Y207" s="254"/>
      <c r="Z207" s="255"/>
      <c r="AA207" s="257"/>
      <c r="AB207" s="258"/>
      <c r="AC207" s="255"/>
      <c r="AD207" s="260"/>
      <c r="AE207" s="261"/>
      <c r="AF207" s="255"/>
      <c r="AG207" s="249"/>
    </row>
    <row r="208" spans="1:33" s="262" customFormat="1" ht="46.75" customHeight="1">
      <c r="A208" s="251"/>
      <c r="B208" s="252"/>
      <c r="C208" s="253"/>
      <c r="D208" s="254"/>
      <c r="E208" s="255"/>
      <c r="F208" s="254"/>
      <c r="G208" s="255"/>
      <c r="H208" s="256"/>
      <c r="I208" s="254"/>
      <c r="J208" s="255"/>
      <c r="K208" s="256"/>
      <c r="L208" s="257"/>
      <c r="M208" s="258"/>
      <c r="N208" s="254"/>
      <c r="O208" s="255"/>
      <c r="P208" s="256"/>
      <c r="Q208" s="257"/>
      <c r="R208" s="259"/>
      <c r="S208" s="254"/>
      <c r="T208" s="255"/>
      <c r="U208" s="256"/>
      <c r="V208" s="257"/>
      <c r="W208" s="700"/>
      <c r="X208" s="700"/>
      <c r="Y208" s="254"/>
      <c r="Z208" s="255"/>
      <c r="AA208" s="257"/>
      <c r="AB208" s="258"/>
      <c r="AC208" s="255"/>
      <c r="AD208" s="260"/>
      <c r="AE208" s="261"/>
      <c r="AF208" s="255"/>
      <c r="AG208" s="249"/>
    </row>
    <row r="209" spans="1:33" s="262" customFormat="1" ht="46.75" customHeight="1">
      <c r="A209" s="251"/>
      <c r="B209" s="252"/>
      <c r="C209" s="253"/>
      <c r="D209" s="254"/>
      <c r="E209" s="255"/>
      <c r="F209" s="254"/>
      <c r="G209" s="255"/>
      <c r="H209" s="256"/>
      <c r="I209" s="254"/>
      <c r="J209" s="255"/>
      <c r="K209" s="256"/>
      <c r="L209" s="257"/>
      <c r="M209" s="258"/>
      <c r="N209" s="254"/>
      <c r="O209" s="255"/>
      <c r="P209" s="256"/>
      <c r="Q209" s="257"/>
      <c r="R209" s="259"/>
      <c r="S209" s="254"/>
      <c r="T209" s="255"/>
      <c r="U209" s="256"/>
      <c r="V209" s="257"/>
      <c r="W209" s="700"/>
      <c r="X209" s="700"/>
      <c r="Y209" s="254"/>
      <c r="Z209" s="255"/>
      <c r="AA209" s="257"/>
      <c r="AB209" s="258"/>
      <c r="AC209" s="255"/>
      <c r="AD209" s="260"/>
      <c r="AE209" s="261"/>
      <c r="AF209" s="255"/>
      <c r="AG209" s="249"/>
    </row>
    <row r="210" spans="1:33" s="262" customFormat="1" ht="46.75" customHeight="1">
      <c r="A210" s="251"/>
      <c r="B210" s="252"/>
      <c r="C210" s="253"/>
      <c r="D210" s="254"/>
      <c r="E210" s="255"/>
      <c r="F210" s="254"/>
      <c r="G210" s="255"/>
      <c r="H210" s="256"/>
      <c r="I210" s="254"/>
      <c r="J210" s="255"/>
      <c r="K210" s="256"/>
      <c r="L210" s="257"/>
      <c r="M210" s="258"/>
      <c r="N210" s="254"/>
      <c r="O210" s="255"/>
      <c r="P210" s="256"/>
      <c r="Q210" s="257"/>
      <c r="R210" s="259"/>
      <c r="S210" s="254"/>
      <c r="T210" s="255"/>
      <c r="U210" s="256"/>
      <c r="V210" s="257"/>
      <c r="W210" s="700"/>
      <c r="X210" s="700"/>
      <c r="Y210" s="254"/>
      <c r="Z210" s="255"/>
      <c r="AA210" s="257"/>
      <c r="AB210" s="258"/>
      <c r="AC210" s="255"/>
      <c r="AD210" s="260"/>
      <c r="AE210" s="261"/>
      <c r="AF210" s="255"/>
      <c r="AG210" s="249"/>
    </row>
    <row r="211" spans="1:33" s="262" customFormat="1" ht="46.75" customHeight="1">
      <c r="A211" s="251"/>
      <c r="B211" s="252"/>
      <c r="C211" s="253"/>
      <c r="D211" s="254"/>
      <c r="E211" s="255"/>
      <c r="F211" s="254"/>
      <c r="G211" s="255"/>
      <c r="H211" s="256"/>
      <c r="I211" s="254"/>
      <c r="J211" s="255"/>
      <c r="K211" s="256"/>
      <c r="L211" s="257"/>
      <c r="M211" s="258"/>
      <c r="N211" s="254"/>
      <c r="O211" s="255"/>
      <c r="P211" s="256"/>
      <c r="Q211" s="257"/>
      <c r="R211" s="259"/>
      <c r="S211" s="254"/>
      <c r="T211" s="255"/>
      <c r="U211" s="256"/>
      <c r="V211" s="257"/>
      <c r="W211" s="700"/>
      <c r="X211" s="700"/>
      <c r="Y211" s="254"/>
      <c r="Z211" s="255"/>
      <c r="AA211" s="257"/>
      <c r="AB211" s="258"/>
      <c r="AC211" s="255"/>
      <c r="AD211" s="260"/>
      <c r="AE211" s="261"/>
      <c r="AF211" s="255"/>
      <c r="AG211" s="249"/>
    </row>
    <row r="212" spans="1:33" s="262" customFormat="1" ht="46.75" customHeight="1">
      <c r="A212" s="251"/>
      <c r="B212" s="252"/>
      <c r="C212" s="253"/>
      <c r="D212" s="254"/>
      <c r="E212" s="255"/>
      <c r="F212" s="254"/>
      <c r="G212" s="255"/>
      <c r="H212" s="256"/>
      <c r="I212" s="254"/>
      <c r="J212" s="255"/>
      <c r="K212" s="256"/>
      <c r="L212" s="257"/>
      <c r="M212" s="258"/>
      <c r="N212" s="254"/>
      <c r="O212" s="255"/>
      <c r="P212" s="256"/>
      <c r="Q212" s="257"/>
      <c r="R212" s="259"/>
      <c r="S212" s="254"/>
      <c r="T212" s="255"/>
      <c r="U212" s="256"/>
      <c r="V212" s="257"/>
      <c r="W212" s="700"/>
      <c r="X212" s="700"/>
      <c r="Y212" s="254"/>
      <c r="Z212" s="255"/>
      <c r="AA212" s="257"/>
      <c r="AB212" s="258"/>
      <c r="AC212" s="255"/>
      <c r="AD212" s="260"/>
      <c r="AE212" s="261"/>
      <c r="AF212" s="255"/>
      <c r="AG212" s="249"/>
    </row>
    <row r="213" spans="1:33" s="262" customFormat="1" ht="46.75" customHeight="1">
      <c r="A213" s="251"/>
      <c r="B213" s="252"/>
      <c r="C213" s="253"/>
      <c r="D213" s="254"/>
      <c r="E213" s="255"/>
      <c r="F213" s="254"/>
      <c r="G213" s="255"/>
      <c r="H213" s="256"/>
      <c r="I213" s="254"/>
      <c r="J213" s="255"/>
      <c r="K213" s="256"/>
      <c r="L213" s="257"/>
      <c r="M213" s="258"/>
      <c r="N213" s="254"/>
      <c r="O213" s="255"/>
      <c r="P213" s="256"/>
      <c r="Q213" s="257"/>
      <c r="R213" s="259"/>
      <c r="S213" s="254"/>
      <c r="T213" s="255"/>
      <c r="U213" s="256"/>
      <c r="V213" s="257"/>
      <c r="W213" s="700"/>
      <c r="X213" s="700"/>
      <c r="Y213" s="254"/>
      <c r="Z213" s="255"/>
      <c r="AA213" s="257"/>
      <c r="AB213" s="258"/>
      <c r="AC213" s="255"/>
      <c r="AD213" s="260"/>
      <c r="AE213" s="261"/>
      <c r="AF213" s="255"/>
      <c r="AG213" s="249"/>
    </row>
    <row r="214" spans="1:33" s="262" customFormat="1" ht="46.75" customHeight="1">
      <c r="A214" s="251"/>
      <c r="B214" s="252"/>
      <c r="C214" s="253"/>
      <c r="D214" s="254"/>
      <c r="E214" s="255"/>
      <c r="F214" s="254"/>
      <c r="G214" s="255"/>
      <c r="H214" s="256"/>
      <c r="I214" s="254"/>
      <c r="J214" s="255"/>
      <c r="K214" s="256"/>
      <c r="L214" s="257"/>
      <c r="M214" s="258"/>
      <c r="N214" s="254"/>
      <c r="O214" s="255"/>
      <c r="P214" s="256"/>
      <c r="Q214" s="257"/>
      <c r="R214" s="259"/>
      <c r="S214" s="254"/>
      <c r="T214" s="255"/>
      <c r="U214" s="256"/>
      <c r="V214" s="257"/>
      <c r="W214" s="700"/>
      <c r="X214" s="700"/>
      <c r="Y214" s="254"/>
      <c r="Z214" s="255"/>
      <c r="AA214" s="257"/>
      <c r="AB214" s="258"/>
      <c r="AC214" s="255"/>
      <c r="AD214" s="260"/>
      <c r="AE214" s="261"/>
      <c r="AF214" s="255"/>
      <c r="AG214" s="249"/>
    </row>
    <row r="215" spans="1:33" s="262" customFormat="1" ht="46.75" customHeight="1">
      <c r="A215" s="251"/>
      <c r="B215" s="252"/>
      <c r="C215" s="253"/>
      <c r="D215" s="254"/>
      <c r="E215" s="255"/>
      <c r="F215" s="254"/>
      <c r="G215" s="255"/>
      <c r="H215" s="256"/>
      <c r="I215" s="254"/>
      <c r="J215" s="255"/>
      <c r="K215" s="256"/>
      <c r="L215" s="257"/>
      <c r="M215" s="258"/>
      <c r="N215" s="254"/>
      <c r="O215" s="255"/>
      <c r="P215" s="256"/>
      <c r="Q215" s="257"/>
      <c r="R215" s="259"/>
      <c r="S215" s="254"/>
      <c r="T215" s="255"/>
      <c r="U215" s="256"/>
      <c r="V215" s="257"/>
      <c r="W215" s="700"/>
      <c r="X215" s="700"/>
      <c r="Y215" s="254"/>
      <c r="Z215" s="255"/>
      <c r="AA215" s="257"/>
      <c r="AB215" s="258"/>
      <c r="AC215" s="255"/>
      <c r="AD215" s="260"/>
      <c r="AE215" s="261"/>
      <c r="AF215" s="255"/>
      <c r="AG215" s="249"/>
    </row>
    <row r="216" spans="1:33" s="262" customFormat="1" ht="46.75" customHeight="1">
      <c r="A216" s="251"/>
      <c r="B216" s="252"/>
      <c r="C216" s="253"/>
      <c r="D216" s="254"/>
      <c r="E216" s="255"/>
      <c r="F216" s="254"/>
      <c r="G216" s="255"/>
      <c r="H216" s="256"/>
      <c r="I216" s="254"/>
      <c r="J216" s="255"/>
      <c r="K216" s="256"/>
      <c r="L216" s="257"/>
      <c r="M216" s="258"/>
      <c r="N216" s="254"/>
      <c r="O216" s="255"/>
      <c r="P216" s="256"/>
      <c r="Q216" s="257"/>
      <c r="R216" s="259"/>
      <c r="S216" s="254"/>
      <c r="T216" s="255"/>
      <c r="U216" s="256"/>
      <c r="V216" s="257"/>
      <c r="W216" s="700"/>
      <c r="X216" s="700"/>
      <c r="Y216" s="254"/>
      <c r="Z216" s="255"/>
      <c r="AA216" s="257"/>
      <c r="AB216" s="258"/>
      <c r="AC216" s="255"/>
      <c r="AD216" s="260"/>
      <c r="AE216" s="261"/>
      <c r="AF216" s="255"/>
      <c r="AG216" s="249"/>
    </row>
    <row r="217" spans="1:33" s="262" customFormat="1" ht="46.75" customHeight="1">
      <c r="A217" s="251"/>
      <c r="B217" s="252"/>
      <c r="C217" s="253"/>
      <c r="D217" s="254"/>
      <c r="E217" s="255"/>
      <c r="F217" s="254"/>
      <c r="G217" s="255"/>
      <c r="H217" s="256"/>
      <c r="I217" s="254"/>
      <c r="J217" s="255"/>
      <c r="K217" s="256"/>
      <c r="L217" s="257"/>
      <c r="M217" s="258"/>
      <c r="N217" s="254"/>
      <c r="O217" s="255"/>
      <c r="P217" s="256"/>
      <c r="Q217" s="257"/>
      <c r="R217" s="259"/>
      <c r="S217" s="254"/>
      <c r="T217" s="255"/>
      <c r="U217" s="256"/>
      <c r="V217" s="257"/>
      <c r="W217" s="700"/>
      <c r="X217" s="700"/>
      <c r="Y217" s="254"/>
      <c r="Z217" s="255"/>
      <c r="AA217" s="257"/>
      <c r="AB217" s="258"/>
      <c r="AC217" s="255"/>
      <c r="AD217" s="260"/>
      <c r="AE217" s="261"/>
      <c r="AF217" s="255"/>
      <c r="AG217" s="249"/>
    </row>
    <row r="218" spans="1:33" s="262" customFormat="1" ht="46.75" customHeight="1">
      <c r="A218" s="251"/>
      <c r="B218" s="252"/>
      <c r="C218" s="253"/>
      <c r="D218" s="254"/>
      <c r="E218" s="255"/>
      <c r="F218" s="254"/>
      <c r="G218" s="255"/>
      <c r="H218" s="256"/>
      <c r="I218" s="254"/>
      <c r="J218" s="255"/>
      <c r="K218" s="256"/>
      <c r="L218" s="257"/>
      <c r="M218" s="258"/>
      <c r="N218" s="254"/>
      <c r="O218" s="255"/>
      <c r="P218" s="256"/>
      <c r="Q218" s="257"/>
      <c r="R218" s="259"/>
      <c r="S218" s="254"/>
      <c r="T218" s="255"/>
      <c r="U218" s="256"/>
      <c r="V218" s="257"/>
      <c r="W218" s="700"/>
      <c r="X218" s="700"/>
      <c r="Y218" s="254"/>
      <c r="Z218" s="255"/>
      <c r="AA218" s="257"/>
      <c r="AB218" s="258"/>
      <c r="AC218" s="255"/>
      <c r="AD218" s="260"/>
      <c r="AE218" s="261"/>
      <c r="AF218" s="255"/>
      <c r="AG218" s="249"/>
    </row>
    <row r="219" spans="1:33" s="262" customFormat="1" ht="46.75" customHeight="1">
      <c r="A219" s="251"/>
      <c r="B219" s="252"/>
      <c r="C219" s="253"/>
      <c r="D219" s="254"/>
      <c r="E219" s="255"/>
      <c r="F219" s="254"/>
      <c r="G219" s="255"/>
      <c r="H219" s="256"/>
      <c r="I219" s="254"/>
      <c r="J219" s="255"/>
      <c r="K219" s="256"/>
      <c r="L219" s="257"/>
      <c r="M219" s="258"/>
      <c r="N219" s="254"/>
      <c r="O219" s="255"/>
      <c r="P219" s="256"/>
      <c r="Q219" s="257"/>
      <c r="R219" s="259"/>
      <c r="S219" s="254"/>
      <c r="T219" s="255"/>
      <c r="U219" s="256"/>
      <c r="V219" s="257"/>
      <c r="W219" s="700"/>
      <c r="X219" s="700"/>
      <c r="Y219" s="254"/>
      <c r="Z219" s="255"/>
      <c r="AA219" s="257"/>
      <c r="AB219" s="258"/>
      <c r="AC219" s="255"/>
      <c r="AD219" s="260"/>
      <c r="AE219" s="261"/>
      <c r="AF219" s="255"/>
      <c r="AG219" s="249"/>
    </row>
    <row r="220" spans="1:33" s="262" customFormat="1" ht="46.75" customHeight="1">
      <c r="A220" s="251"/>
      <c r="B220" s="252"/>
      <c r="C220" s="253"/>
      <c r="D220" s="254"/>
      <c r="E220" s="255"/>
      <c r="F220" s="254"/>
      <c r="G220" s="255"/>
      <c r="H220" s="256"/>
      <c r="I220" s="254"/>
      <c r="J220" s="255"/>
      <c r="K220" s="256"/>
      <c r="L220" s="257"/>
      <c r="M220" s="258"/>
      <c r="N220" s="254"/>
      <c r="O220" s="255"/>
      <c r="P220" s="256"/>
      <c r="Q220" s="257"/>
      <c r="R220" s="259"/>
      <c r="S220" s="254"/>
      <c r="T220" s="255"/>
      <c r="U220" s="256"/>
      <c r="V220" s="257"/>
      <c r="W220" s="700"/>
      <c r="X220" s="700"/>
      <c r="Y220" s="254"/>
      <c r="Z220" s="255"/>
      <c r="AA220" s="257"/>
      <c r="AB220" s="258"/>
      <c r="AC220" s="255"/>
      <c r="AD220" s="260"/>
      <c r="AE220" s="261"/>
      <c r="AF220" s="255"/>
      <c r="AG220" s="249"/>
    </row>
    <row r="221" spans="1:33" s="262" customFormat="1" ht="46.75" customHeight="1">
      <c r="A221" s="251"/>
      <c r="B221" s="252"/>
      <c r="C221" s="253"/>
      <c r="D221" s="254"/>
      <c r="E221" s="255"/>
      <c r="F221" s="254"/>
      <c r="G221" s="255"/>
      <c r="H221" s="256"/>
      <c r="I221" s="254"/>
      <c r="J221" s="255"/>
      <c r="K221" s="256"/>
      <c r="L221" s="257"/>
      <c r="M221" s="258"/>
      <c r="N221" s="254"/>
      <c r="O221" s="255"/>
      <c r="P221" s="256"/>
      <c r="Q221" s="257"/>
      <c r="R221" s="259"/>
      <c r="S221" s="254"/>
      <c r="T221" s="255"/>
      <c r="U221" s="256"/>
      <c r="V221" s="257"/>
      <c r="W221" s="700"/>
      <c r="X221" s="700"/>
      <c r="Y221" s="254"/>
      <c r="Z221" s="255"/>
      <c r="AA221" s="257"/>
      <c r="AB221" s="258"/>
      <c r="AC221" s="255"/>
      <c r="AD221" s="260"/>
      <c r="AE221" s="261"/>
      <c r="AF221" s="255"/>
      <c r="AG221" s="249"/>
    </row>
    <row r="222" spans="1:33" s="262" customFormat="1" ht="46.75" customHeight="1">
      <c r="A222" s="251"/>
      <c r="B222" s="252"/>
      <c r="C222" s="253"/>
      <c r="D222" s="254"/>
      <c r="E222" s="255"/>
      <c r="F222" s="254"/>
      <c r="G222" s="255"/>
      <c r="H222" s="256"/>
      <c r="I222" s="254"/>
      <c r="J222" s="255"/>
      <c r="K222" s="256"/>
      <c r="L222" s="257"/>
      <c r="M222" s="258"/>
      <c r="N222" s="254"/>
      <c r="O222" s="255"/>
      <c r="P222" s="256"/>
      <c r="Q222" s="257"/>
      <c r="R222" s="259"/>
      <c r="S222" s="254"/>
      <c r="T222" s="255"/>
      <c r="U222" s="256"/>
      <c r="V222" s="257"/>
      <c r="W222" s="700"/>
      <c r="X222" s="700"/>
      <c r="Y222" s="254"/>
      <c r="Z222" s="255"/>
      <c r="AA222" s="257"/>
      <c r="AB222" s="258"/>
      <c r="AC222" s="255"/>
      <c r="AD222" s="260"/>
      <c r="AE222" s="261"/>
      <c r="AF222" s="255"/>
      <c r="AG222" s="249"/>
    </row>
    <row r="223" spans="1:33" s="262" customFormat="1" ht="46.75" customHeight="1">
      <c r="A223" s="251"/>
      <c r="B223" s="252"/>
      <c r="C223" s="253"/>
      <c r="D223" s="254"/>
      <c r="E223" s="255"/>
      <c r="F223" s="254"/>
      <c r="G223" s="255"/>
      <c r="H223" s="256"/>
      <c r="I223" s="254"/>
      <c r="J223" s="255"/>
      <c r="K223" s="256"/>
      <c r="L223" s="257"/>
      <c r="M223" s="258"/>
      <c r="N223" s="254"/>
      <c r="O223" s="255"/>
      <c r="P223" s="256"/>
      <c r="Q223" s="257"/>
      <c r="R223" s="259"/>
      <c r="S223" s="254"/>
      <c r="T223" s="255"/>
      <c r="U223" s="256"/>
      <c r="V223" s="257"/>
      <c r="W223" s="700"/>
      <c r="X223" s="700"/>
      <c r="Y223" s="254"/>
      <c r="Z223" s="255"/>
      <c r="AA223" s="257"/>
      <c r="AB223" s="258"/>
      <c r="AC223" s="255"/>
      <c r="AD223" s="260"/>
      <c r="AE223" s="261"/>
      <c r="AF223" s="255"/>
      <c r="AG223" s="249"/>
    </row>
    <row r="224" spans="1:33" ht="46.75" customHeight="1">
      <c r="A224" s="263"/>
      <c r="B224" s="264"/>
      <c r="C224" s="265"/>
      <c r="D224" s="266"/>
      <c r="E224" s="267"/>
      <c r="F224" s="266"/>
      <c r="G224" s="267"/>
      <c r="H224" s="268"/>
      <c r="I224" s="266"/>
      <c r="J224" s="267"/>
      <c r="K224" s="268"/>
      <c r="L224" s="269"/>
      <c r="M224" s="270"/>
      <c r="N224" s="266"/>
      <c r="O224" s="267"/>
      <c r="P224" s="268"/>
      <c r="Q224" s="269"/>
      <c r="R224" s="271"/>
      <c r="S224" s="266"/>
      <c r="T224" s="267"/>
      <c r="U224" s="268"/>
      <c r="V224" s="269"/>
      <c r="W224" s="701"/>
      <c r="X224" s="701"/>
      <c r="Y224" s="266"/>
      <c r="Z224" s="267"/>
      <c r="AA224" s="269"/>
      <c r="AB224" s="270"/>
      <c r="AC224" s="267"/>
      <c r="AD224" s="272"/>
      <c r="AE224" s="273"/>
      <c r="AF224" s="267"/>
    </row>
    <row r="225" spans="1:32" ht="46.75" customHeight="1">
      <c r="A225" s="274"/>
      <c r="B225" s="275"/>
      <c r="C225" s="276"/>
      <c r="D225" s="277"/>
      <c r="E225" s="278"/>
      <c r="F225" s="277"/>
      <c r="G225" s="278"/>
      <c r="H225" s="279"/>
      <c r="I225" s="277"/>
      <c r="J225" s="278"/>
      <c r="K225" s="279"/>
      <c r="L225" s="280"/>
      <c r="M225" s="281"/>
      <c r="N225" s="277"/>
      <c r="O225" s="278"/>
      <c r="P225" s="279"/>
      <c r="Q225" s="280"/>
      <c r="R225" s="282"/>
      <c r="S225" s="277"/>
      <c r="T225" s="278"/>
      <c r="U225" s="279"/>
      <c r="V225" s="280"/>
      <c r="W225" s="702"/>
      <c r="X225" s="702"/>
      <c r="Y225" s="277"/>
      <c r="Z225" s="278"/>
      <c r="AA225" s="280"/>
      <c r="AB225" s="281"/>
      <c r="AC225" s="278"/>
      <c r="AD225" s="283"/>
      <c r="AE225" s="284"/>
      <c r="AF225" s="278"/>
    </row>
    <row r="226" spans="1:32" ht="46.75" customHeight="1">
      <c r="A226" s="274"/>
      <c r="B226" s="275"/>
      <c r="C226" s="276"/>
      <c r="D226" s="277"/>
      <c r="E226" s="278"/>
      <c r="F226" s="277"/>
      <c r="G226" s="278"/>
      <c r="H226" s="279"/>
      <c r="I226" s="277"/>
      <c r="J226" s="278"/>
      <c r="K226" s="279"/>
      <c r="L226" s="280"/>
      <c r="M226" s="281"/>
      <c r="N226" s="277"/>
      <c r="O226" s="278"/>
      <c r="P226" s="279"/>
      <c r="Q226" s="280"/>
      <c r="R226" s="282"/>
      <c r="S226" s="277"/>
      <c r="T226" s="278"/>
      <c r="U226" s="279"/>
      <c r="V226" s="280"/>
      <c r="W226" s="702"/>
      <c r="X226" s="702"/>
      <c r="Y226" s="277"/>
      <c r="Z226" s="278"/>
      <c r="AA226" s="280"/>
      <c r="AB226" s="281"/>
      <c r="AC226" s="278"/>
      <c r="AD226" s="283"/>
      <c r="AE226" s="284"/>
      <c r="AF226" s="278"/>
    </row>
    <row r="227" spans="1:32" ht="46.75" customHeight="1">
      <c r="A227" s="274"/>
      <c r="B227" s="275"/>
      <c r="C227" s="276"/>
      <c r="D227" s="277"/>
      <c r="E227" s="278"/>
      <c r="F227" s="277"/>
      <c r="G227" s="278"/>
      <c r="H227" s="279"/>
      <c r="I227" s="277"/>
      <c r="J227" s="278"/>
      <c r="K227" s="279"/>
      <c r="L227" s="280"/>
      <c r="M227" s="281"/>
      <c r="N227" s="277"/>
      <c r="O227" s="278"/>
      <c r="P227" s="279"/>
      <c r="Q227" s="280"/>
      <c r="R227" s="282"/>
      <c r="S227" s="277"/>
      <c r="T227" s="278"/>
      <c r="U227" s="279"/>
      <c r="V227" s="280"/>
      <c r="W227" s="702"/>
      <c r="X227" s="702"/>
      <c r="Y227" s="277"/>
      <c r="Z227" s="278"/>
      <c r="AA227" s="280"/>
      <c r="AB227" s="281"/>
      <c r="AC227" s="278"/>
      <c r="AD227" s="283"/>
      <c r="AE227" s="284"/>
      <c r="AF227" s="278"/>
    </row>
    <row r="228" spans="1:32" ht="46.75" customHeight="1">
      <c r="A228" s="274"/>
      <c r="B228" s="275"/>
      <c r="C228" s="276"/>
      <c r="D228" s="277"/>
      <c r="E228" s="278"/>
      <c r="F228" s="277"/>
      <c r="G228" s="278"/>
      <c r="H228" s="279"/>
      <c r="I228" s="277"/>
      <c r="J228" s="278"/>
      <c r="K228" s="279"/>
      <c r="L228" s="280"/>
      <c r="M228" s="281"/>
      <c r="N228" s="277"/>
      <c r="O228" s="278"/>
      <c r="P228" s="279"/>
      <c r="Q228" s="280"/>
      <c r="R228" s="282"/>
      <c r="S228" s="277"/>
      <c r="T228" s="278"/>
      <c r="U228" s="279"/>
      <c r="V228" s="280"/>
      <c r="W228" s="702"/>
      <c r="X228" s="702"/>
      <c r="Y228" s="277"/>
      <c r="Z228" s="278"/>
      <c r="AA228" s="280"/>
      <c r="AB228" s="281"/>
      <c r="AC228" s="278"/>
      <c r="AD228" s="283"/>
      <c r="AE228" s="284"/>
      <c r="AF228" s="278"/>
    </row>
    <row r="229" spans="1:32" ht="46.75" customHeight="1">
      <c r="A229" s="274"/>
      <c r="B229" s="275"/>
      <c r="C229" s="276"/>
      <c r="D229" s="277"/>
      <c r="E229" s="278"/>
      <c r="F229" s="277"/>
      <c r="G229" s="278"/>
      <c r="H229" s="279"/>
      <c r="I229" s="277"/>
      <c r="J229" s="278"/>
      <c r="K229" s="279"/>
      <c r="L229" s="280"/>
      <c r="M229" s="281"/>
      <c r="N229" s="277"/>
      <c r="O229" s="278"/>
      <c r="P229" s="279"/>
      <c r="Q229" s="280"/>
      <c r="R229" s="282"/>
      <c r="S229" s="277"/>
      <c r="T229" s="278"/>
      <c r="U229" s="279"/>
      <c r="V229" s="280"/>
      <c r="W229" s="702"/>
      <c r="X229" s="702"/>
      <c r="Y229" s="277"/>
      <c r="Z229" s="278"/>
      <c r="AA229" s="280"/>
      <c r="AB229" s="281"/>
      <c r="AC229" s="278"/>
      <c r="AD229" s="283"/>
      <c r="AE229" s="284"/>
      <c r="AF229" s="278"/>
    </row>
    <row r="230" spans="1:32" ht="46.75" customHeight="1">
      <c r="A230" s="274"/>
      <c r="B230" s="275"/>
      <c r="C230" s="276"/>
      <c r="D230" s="277"/>
      <c r="E230" s="278"/>
      <c r="F230" s="277"/>
      <c r="G230" s="278"/>
      <c r="H230" s="279"/>
      <c r="I230" s="277"/>
      <c r="J230" s="278"/>
      <c r="K230" s="279"/>
      <c r="L230" s="280"/>
      <c r="M230" s="281"/>
      <c r="N230" s="277"/>
      <c r="O230" s="278"/>
      <c r="P230" s="279"/>
      <c r="Q230" s="280"/>
      <c r="R230" s="282"/>
      <c r="S230" s="277"/>
      <c r="T230" s="278"/>
      <c r="U230" s="279"/>
      <c r="V230" s="280"/>
      <c r="W230" s="702"/>
      <c r="X230" s="702"/>
      <c r="Y230" s="277"/>
      <c r="Z230" s="278"/>
      <c r="AA230" s="280"/>
      <c r="AB230" s="281"/>
      <c r="AC230" s="278"/>
      <c r="AD230" s="283"/>
      <c r="AE230" s="284"/>
      <c r="AF230" s="278"/>
    </row>
    <row r="231" spans="1:32" ht="46.75" customHeight="1">
      <c r="A231" s="274"/>
      <c r="B231" s="275"/>
      <c r="C231" s="276"/>
      <c r="D231" s="277"/>
      <c r="E231" s="278"/>
      <c r="F231" s="277"/>
      <c r="G231" s="278"/>
      <c r="H231" s="279"/>
      <c r="I231" s="277"/>
      <c r="J231" s="278"/>
      <c r="K231" s="279"/>
      <c r="L231" s="280"/>
      <c r="M231" s="281"/>
      <c r="N231" s="277"/>
      <c r="O231" s="278"/>
      <c r="P231" s="279"/>
      <c r="Q231" s="280"/>
      <c r="R231" s="282"/>
      <c r="S231" s="277"/>
      <c r="T231" s="278"/>
      <c r="U231" s="279"/>
      <c r="V231" s="280"/>
      <c r="W231" s="702"/>
      <c r="X231" s="702"/>
      <c r="Y231" s="277"/>
      <c r="Z231" s="278"/>
      <c r="AA231" s="280"/>
      <c r="AB231" s="281"/>
      <c r="AC231" s="278"/>
      <c r="AD231" s="283"/>
      <c r="AE231" s="284"/>
      <c r="AF231" s="278"/>
    </row>
    <row r="232" spans="1:32" ht="46.75" customHeight="1">
      <c r="A232" s="274"/>
      <c r="B232" s="275"/>
      <c r="C232" s="276"/>
      <c r="D232" s="277"/>
      <c r="E232" s="278"/>
      <c r="F232" s="277"/>
      <c r="G232" s="278"/>
      <c r="H232" s="279"/>
      <c r="I232" s="277"/>
      <c r="J232" s="278"/>
      <c r="K232" s="279"/>
      <c r="L232" s="280"/>
      <c r="M232" s="281"/>
      <c r="N232" s="277"/>
      <c r="O232" s="278"/>
      <c r="P232" s="279"/>
      <c r="Q232" s="280"/>
      <c r="R232" s="282"/>
      <c r="S232" s="277"/>
      <c r="T232" s="278"/>
      <c r="U232" s="279"/>
      <c r="V232" s="280"/>
      <c r="W232" s="702"/>
      <c r="X232" s="702"/>
      <c r="Y232" s="277"/>
      <c r="Z232" s="278"/>
      <c r="AA232" s="280"/>
      <c r="AB232" s="281"/>
      <c r="AC232" s="278"/>
      <c r="AD232" s="283"/>
      <c r="AE232" s="284"/>
      <c r="AF232" s="278"/>
    </row>
    <row r="233" spans="1:32" ht="46.75" customHeight="1">
      <c r="A233" s="274"/>
      <c r="B233" s="275"/>
      <c r="C233" s="276"/>
      <c r="D233" s="277"/>
      <c r="E233" s="278"/>
      <c r="F233" s="277"/>
      <c r="G233" s="278"/>
      <c r="H233" s="279"/>
      <c r="I233" s="277"/>
      <c r="J233" s="278"/>
      <c r="K233" s="279"/>
      <c r="L233" s="280"/>
      <c r="M233" s="281"/>
      <c r="N233" s="277"/>
      <c r="O233" s="278"/>
      <c r="P233" s="279"/>
      <c r="Q233" s="280"/>
      <c r="R233" s="282"/>
      <c r="S233" s="277"/>
      <c r="T233" s="278"/>
      <c r="U233" s="279"/>
      <c r="V233" s="280"/>
      <c r="W233" s="702"/>
      <c r="X233" s="702"/>
      <c r="Y233" s="277"/>
      <c r="Z233" s="278"/>
      <c r="AA233" s="280"/>
      <c r="AB233" s="281"/>
      <c r="AC233" s="278"/>
      <c r="AD233" s="283"/>
      <c r="AE233" s="284"/>
      <c r="AF233" s="278"/>
    </row>
    <row r="234" spans="1:32" ht="46.75" customHeight="1">
      <c r="A234" s="274"/>
      <c r="B234" s="275"/>
      <c r="C234" s="276"/>
      <c r="D234" s="277"/>
      <c r="E234" s="278"/>
      <c r="F234" s="277"/>
      <c r="G234" s="278"/>
      <c r="H234" s="279"/>
      <c r="I234" s="277"/>
      <c r="J234" s="278"/>
      <c r="K234" s="279"/>
      <c r="L234" s="280"/>
      <c r="M234" s="281"/>
      <c r="N234" s="277"/>
      <c r="O234" s="278"/>
      <c r="P234" s="279"/>
      <c r="Q234" s="280"/>
      <c r="R234" s="282"/>
      <c r="S234" s="277"/>
      <c r="T234" s="278"/>
      <c r="U234" s="279"/>
      <c r="V234" s="280"/>
      <c r="W234" s="702"/>
      <c r="X234" s="702"/>
      <c r="Y234" s="277"/>
      <c r="Z234" s="278"/>
      <c r="AA234" s="280"/>
      <c r="AB234" s="281"/>
      <c r="AC234" s="278"/>
      <c r="AD234" s="283"/>
      <c r="AE234" s="284"/>
      <c r="AF234" s="278"/>
    </row>
    <row r="235" spans="1:32" ht="46.75" customHeight="1">
      <c r="A235" s="274"/>
      <c r="B235" s="275"/>
      <c r="C235" s="276"/>
      <c r="D235" s="277"/>
      <c r="E235" s="278"/>
      <c r="F235" s="277"/>
      <c r="G235" s="278"/>
      <c r="H235" s="279"/>
      <c r="I235" s="277"/>
      <c r="J235" s="278"/>
      <c r="K235" s="279"/>
      <c r="L235" s="280"/>
      <c r="M235" s="281"/>
      <c r="N235" s="277"/>
      <c r="O235" s="278"/>
      <c r="P235" s="279"/>
      <c r="Q235" s="280"/>
      <c r="R235" s="282"/>
      <c r="S235" s="277"/>
      <c r="T235" s="278"/>
      <c r="U235" s="279"/>
      <c r="V235" s="280"/>
      <c r="W235" s="702"/>
      <c r="X235" s="702"/>
      <c r="Y235" s="277"/>
      <c r="Z235" s="278"/>
      <c r="AA235" s="280"/>
      <c r="AB235" s="281"/>
      <c r="AC235" s="278"/>
      <c r="AD235" s="283"/>
      <c r="AE235" s="284"/>
      <c r="AF235" s="278"/>
    </row>
    <row r="236" spans="1:32" ht="46.75" customHeight="1">
      <c r="A236" s="274"/>
      <c r="B236" s="275"/>
      <c r="C236" s="276"/>
      <c r="D236" s="277"/>
      <c r="E236" s="278"/>
      <c r="F236" s="277"/>
      <c r="G236" s="278"/>
      <c r="H236" s="279"/>
      <c r="I236" s="277"/>
      <c r="J236" s="278"/>
      <c r="K236" s="279"/>
      <c r="L236" s="280"/>
      <c r="M236" s="281"/>
      <c r="N236" s="277"/>
      <c r="O236" s="278"/>
      <c r="P236" s="279"/>
      <c r="Q236" s="280"/>
      <c r="R236" s="282"/>
      <c r="S236" s="277"/>
      <c r="T236" s="278"/>
      <c r="U236" s="279"/>
      <c r="V236" s="280"/>
      <c r="W236" s="702"/>
      <c r="X236" s="702"/>
      <c r="Y236" s="277"/>
      <c r="Z236" s="278"/>
      <c r="AA236" s="280"/>
      <c r="AB236" s="281"/>
      <c r="AC236" s="278"/>
      <c r="AD236" s="283"/>
      <c r="AE236" s="284"/>
      <c r="AF236" s="278"/>
    </row>
    <row r="237" spans="1:32" ht="46.75" customHeight="1">
      <c r="A237" s="274"/>
      <c r="B237" s="275"/>
      <c r="C237" s="276"/>
      <c r="D237" s="277"/>
      <c r="E237" s="278"/>
      <c r="F237" s="277"/>
      <c r="G237" s="278"/>
      <c r="H237" s="279"/>
      <c r="I237" s="277"/>
      <c r="J237" s="278"/>
      <c r="K237" s="279"/>
      <c r="L237" s="280"/>
      <c r="M237" s="281"/>
      <c r="N237" s="277"/>
      <c r="O237" s="278"/>
      <c r="P237" s="279"/>
      <c r="Q237" s="280"/>
      <c r="R237" s="282"/>
      <c r="S237" s="277"/>
      <c r="T237" s="278"/>
      <c r="U237" s="279"/>
      <c r="V237" s="280"/>
      <c r="W237" s="702"/>
      <c r="X237" s="702"/>
      <c r="Y237" s="277"/>
      <c r="Z237" s="278"/>
      <c r="AA237" s="280"/>
      <c r="AB237" s="281"/>
      <c r="AC237" s="278"/>
      <c r="AD237" s="283"/>
      <c r="AE237" s="284"/>
      <c r="AF237" s="278"/>
    </row>
    <row r="238" spans="1:32" ht="46.75" customHeight="1">
      <c r="A238" s="274"/>
      <c r="B238" s="275"/>
      <c r="C238" s="276"/>
      <c r="D238" s="277"/>
      <c r="E238" s="278"/>
      <c r="F238" s="277"/>
      <c r="G238" s="278"/>
      <c r="H238" s="279"/>
      <c r="I238" s="277"/>
      <c r="J238" s="278"/>
      <c r="K238" s="279"/>
      <c r="L238" s="280"/>
      <c r="M238" s="281"/>
      <c r="N238" s="277"/>
      <c r="O238" s="278"/>
      <c r="P238" s="279"/>
      <c r="Q238" s="280"/>
      <c r="R238" s="282"/>
      <c r="S238" s="277"/>
      <c r="T238" s="278"/>
      <c r="U238" s="279"/>
      <c r="V238" s="280"/>
      <c r="W238" s="702"/>
      <c r="X238" s="702"/>
      <c r="Y238" s="277"/>
      <c r="Z238" s="278"/>
      <c r="AA238" s="280"/>
      <c r="AB238" s="281"/>
      <c r="AC238" s="278"/>
      <c r="AD238" s="283"/>
      <c r="AE238" s="284"/>
      <c r="AF238" s="278"/>
    </row>
    <row r="239" spans="1:32" ht="46.75" customHeight="1">
      <c r="A239" s="274"/>
      <c r="B239" s="275"/>
      <c r="C239" s="276"/>
      <c r="D239" s="277"/>
      <c r="E239" s="278"/>
      <c r="F239" s="277"/>
      <c r="G239" s="278"/>
      <c r="H239" s="279"/>
      <c r="I239" s="277"/>
      <c r="J239" s="278"/>
      <c r="K239" s="279"/>
      <c r="L239" s="280"/>
      <c r="M239" s="281"/>
      <c r="N239" s="277"/>
      <c r="O239" s="278"/>
      <c r="P239" s="279"/>
      <c r="Q239" s="280"/>
      <c r="R239" s="282"/>
      <c r="S239" s="277"/>
      <c r="T239" s="278"/>
      <c r="U239" s="279"/>
      <c r="V239" s="280"/>
      <c r="W239" s="702"/>
      <c r="X239" s="702"/>
      <c r="Y239" s="277"/>
      <c r="Z239" s="278"/>
      <c r="AA239" s="280"/>
      <c r="AB239" s="281"/>
      <c r="AC239" s="278"/>
      <c r="AD239" s="283"/>
      <c r="AE239" s="284"/>
      <c r="AF239" s="278"/>
    </row>
    <row r="240" spans="1:32" ht="46.75" customHeight="1">
      <c r="A240" s="274"/>
      <c r="B240" s="275"/>
      <c r="C240" s="276"/>
      <c r="D240" s="277"/>
      <c r="E240" s="278"/>
      <c r="F240" s="277"/>
      <c r="G240" s="278"/>
      <c r="H240" s="279"/>
      <c r="I240" s="277"/>
      <c r="J240" s="278"/>
      <c r="K240" s="279"/>
      <c r="L240" s="280"/>
      <c r="M240" s="281"/>
      <c r="N240" s="277"/>
      <c r="O240" s="278"/>
      <c r="P240" s="279"/>
      <c r="Q240" s="280"/>
      <c r="R240" s="282"/>
      <c r="S240" s="277"/>
      <c r="T240" s="278"/>
      <c r="U240" s="279"/>
      <c r="V240" s="280"/>
      <c r="W240" s="702"/>
      <c r="X240" s="702"/>
      <c r="Y240" s="277"/>
      <c r="Z240" s="278"/>
      <c r="AA240" s="280"/>
      <c r="AB240" s="281"/>
      <c r="AC240" s="278"/>
      <c r="AD240" s="283"/>
      <c r="AE240" s="284"/>
      <c r="AF240" s="278"/>
    </row>
    <row r="241" spans="1:32" ht="46.75" customHeight="1">
      <c r="A241" s="274"/>
      <c r="B241" s="275"/>
      <c r="C241" s="276"/>
      <c r="D241" s="277"/>
      <c r="E241" s="278"/>
      <c r="F241" s="277"/>
      <c r="G241" s="278"/>
      <c r="H241" s="279"/>
      <c r="I241" s="277"/>
      <c r="J241" s="278"/>
      <c r="K241" s="279"/>
      <c r="L241" s="280"/>
      <c r="M241" s="281"/>
      <c r="N241" s="277"/>
      <c r="O241" s="278"/>
      <c r="P241" s="279"/>
      <c r="Q241" s="280"/>
      <c r="R241" s="282"/>
      <c r="S241" s="277"/>
      <c r="T241" s="278"/>
      <c r="U241" s="279"/>
      <c r="V241" s="280"/>
      <c r="W241" s="702"/>
      <c r="X241" s="702"/>
      <c r="Y241" s="277"/>
      <c r="Z241" s="278"/>
      <c r="AA241" s="280"/>
      <c r="AB241" s="281"/>
      <c r="AC241" s="278"/>
      <c r="AD241" s="283"/>
      <c r="AE241" s="284"/>
      <c r="AF241" s="278"/>
    </row>
    <row r="242" spans="1:32" ht="46.75" customHeight="1">
      <c r="A242" s="274"/>
      <c r="B242" s="275"/>
      <c r="C242" s="276"/>
      <c r="D242" s="277"/>
      <c r="E242" s="278"/>
      <c r="F242" s="277"/>
      <c r="G242" s="278"/>
      <c r="H242" s="279"/>
      <c r="I242" s="277"/>
      <c r="J242" s="278"/>
      <c r="K242" s="279"/>
      <c r="L242" s="280"/>
      <c r="M242" s="281"/>
      <c r="N242" s="277"/>
      <c r="O242" s="278"/>
      <c r="P242" s="279"/>
      <c r="Q242" s="280"/>
      <c r="R242" s="282"/>
      <c r="S242" s="277"/>
      <c r="T242" s="278"/>
      <c r="U242" s="279"/>
      <c r="V242" s="280"/>
      <c r="W242" s="702"/>
      <c r="X242" s="702"/>
      <c r="Y242" s="277"/>
      <c r="Z242" s="278"/>
      <c r="AA242" s="280"/>
      <c r="AB242" s="281"/>
      <c r="AC242" s="278"/>
      <c r="AD242" s="283"/>
      <c r="AE242" s="284"/>
      <c r="AF242" s="278"/>
    </row>
    <row r="243" spans="1:32" ht="46.75" customHeight="1">
      <c r="A243" s="274"/>
      <c r="B243" s="275"/>
      <c r="C243" s="276"/>
      <c r="D243" s="277"/>
      <c r="E243" s="278"/>
      <c r="F243" s="277"/>
      <c r="G243" s="278"/>
      <c r="H243" s="279"/>
      <c r="I243" s="277"/>
      <c r="J243" s="278"/>
      <c r="K243" s="279"/>
      <c r="L243" s="280"/>
      <c r="M243" s="281"/>
      <c r="N243" s="277"/>
      <c r="O243" s="278"/>
      <c r="P243" s="279"/>
      <c r="Q243" s="280"/>
      <c r="R243" s="282"/>
      <c r="S243" s="277"/>
      <c r="T243" s="278"/>
      <c r="U243" s="279"/>
      <c r="V243" s="280"/>
      <c r="W243" s="702"/>
      <c r="X243" s="702"/>
      <c r="Y243" s="277"/>
      <c r="Z243" s="278"/>
      <c r="AA243" s="280"/>
      <c r="AB243" s="281"/>
      <c r="AC243" s="278"/>
      <c r="AD243" s="283"/>
      <c r="AE243" s="284"/>
      <c r="AF243" s="278"/>
    </row>
    <row r="244" spans="1:32" ht="46.75" customHeight="1">
      <c r="A244" s="274"/>
      <c r="B244" s="275"/>
      <c r="C244" s="276"/>
      <c r="D244" s="277"/>
      <c r="E244" s="278"/>
      <c r="F244" s="277"/>
      <c r="G244" s="278"/>
      <c r="H244" s="279"/>
      <c r="I244" s="277"/>
      <c r="J244" s="278"/>
      <c r="K244" s="279"/>
      <c r="L244" s="280"/>
      <c r="M244" s="281"/>
      <c r="N244" s="277"/>
      <c r="O244" s="278"/>
      <c r="P244" s="279"/>
      <c r="Q244" s="280"/>
      <c r="R244" s="282"/>
      <c r="S244" s="277"/>
      <c r="T244" s="278"/>
      <c r="U244" s="279"/>
      <c r="V244" s="280"/>
      <c r="W244" s="702"/>
      <c r="X244" s="702"/>
      <c r="Y244" s="277"/>
      <c r="Z244" s="278"/>
      <c r="AA244" s="280"/>
      <c r="AB244" s="281"/>
      <c r="AC244" s="278"/>
      <c r="AD244" s="283"/>
      <c r="AE244" s="284"/>
      <c r="AF244" s="278"/>
    </row>
    <row r="245" spans="1:32" ht="46.75" customHeight="1">
      <c r="A245" s="274"/>
      <c r="B245" s="275"/>
      <c r="C245" s="276"/>
      <c r="D245" s="277"/>
      <c r="E245" s="278"/>
      <c r="F245" s="277"/>
      <c r="G245" s="278"/>
      <c r="H245" s="279"/>
      <c r="I245" s="277"/>
      <c r="J245" s="278"/>
      <c r="K245" s="279"/>
      <c r="L245" s="280"/>
      <c r="M245" s="281"/>
      <c r="N245" s="277"/>
      <c r="O245" s="278"/>
      <c r="P245" s="279"/>
      <c r="Q245" s="280"/>
      <c r="R245" s="282"/>
      <c r="S245" s="277"/>
      <c r="T245" s="278"/>
      <c r="U245" s="279"/>
      <c r="V245" s="280"/>
      <c r="W245" s="702"/>
      <c r="X245" s="702"/>
      <c r="Y245" s="277"/>
      <c r="Z245" s="278"/>
      <c r="AA245" s="280"/>
      <c r="AB245" s="281"/>
      <c r="AC245" s="278"/>
      <c r="AD245" s="283"/>
      <c r="AE245" s="284"/>
      <c r="AF245" s="278"/>
    </row>
    <row r="246" spans="1:32" ht="46.75" customHeight="1">
      <c r="A246" s="274"/>
      <c r="B246" s="275"/>
      <c r="C246" s="276"/>
      <c r="D246" s="277"/>
      <c r="E246" s="278"/>
      <c r="F246" s="277"/>
      <c r="G246" s="278"/>
      <c r="H246" s="279"/>
      <c r="I246" s="277"/>
      <c r="J246" s="278"/>
      <c r="K246" s="279"/>
      <c r="L246" s="280"/>
      <c r="M246" s="281"/>
      <c r="N246" s="277"/>
      <c r="O246" s="278"/>
      <c r="P246" s="279"/>
      <c r="Q246" s="280"/>
      <c r="R246" s="282"/>
      <c r="S246" s="277"/>
      <c r="T246" s="278"/>
      <c r="U246" s="279"/>
      <c r="V246" s="280"/>
      <c r="W246" s="702"/>
      <c r="X246" s="702"/>
      <c r="Y246" s="277"/>
      <c r="Z246" s="278"/>
      <c r="AA246" s="280"/>
      <c r="AB246" s="281"/>
      <c r="AC246" s="278"/>
      <c r="AD246" s="283"/>
      <c r="AE246" s="284"/>
      <c r="AF246" s="278"/>
    </row>
    <row r="247" spans="1:32" ht="46.75" customHeight="1">
      <c r="A247" s="274"/>
      <c r="B247" s="275"/>
      <c r="C247" s="276"/>
      <c r="D247" s="277"/>
      <c r="E247" s="278"/>
      <c r="F247" s="277"/>
      <c r="G247" s="278"/>
      <c r="H247" s="279"/>
      <c r="I247" s="277"/>
      <c r="J247" s="278"/>
      <c r="K247" s="279"/>
      <c r="L247" s="280"/>
      <c r="M247" s="281"/>
      <c r="N247" s="277"/>
      <c r="O247" s="278"/>
      <c r="P247" s="279"/>
      <c r="Q247" s="280"/>
      <c r="R247" s="282"/>
      <c r="S247" s="277"/>
      <c r="T247" s="278"/>
      <c r="U247" s="279"/>
      <c r="V247" s="280"/>
      <c r="W247" s="702"/>
      <c r="X247" s="702"/>
      <c r="Y247" s="277"/>
      <c r="Z247" s="278"/>
      <c r="AA247" s="280"/>
      <c r="AB247" s="281"/>
      <c r="AC247" s="278"/>
      <c r="AD247" s="283"/>
      <c r="AE247" s="284"/>
      <c r="AF247" s="278"/>
    </row>
    <row r="248" spans="1:32" ht="46.75" customHeight="1">
      <c r="A248" s="274"/>
      <c r="B248" s="275"/>
      <c r="C248" s="276"/>
      <c r="D248" s="277"/>
      <c r="E248" s="278"/>
      <c r="F248" s="277"/>
      <c r="G248" s="278"/>
      <c r="H248" s="279"/>
      <c r="I248" s="277"/>
      <c r="J248" s="278"/>
      <c r="K248" s="279"/>
      <c r="L248" s="280"/>
      <c r="M248" s="281"/>
      <c r="N248" s="277"/>
      <c r="O248" s="278"/>
      <c r="P248" s="279"/>
      <c r="Q248" s="280"/>
      <c r="R248" s="282"/>
      <c r="S248" s="277"/>
      <c r="T248" s="278"/>
      <c r="U248" s="279"/>
      <c r="V248" s="280"/>
      <c r="W248" s="702"/>
      <c r="X248" s="702"/>
      <c r="Y248" s="277"/>
      <c r="Z248" s="278"/>
      <c r="AA248" s="280"/>
      <c r="AB248" s="281"/>
      <c r="AC248" s="278"/>
      <c r="AD248" s="283"/>
      <c r="AE248" s="284"/>
      <c r="AF248" s="278"/>
    </row>
    <row r="249" spans="1:32" ht="46.75" customHeight="1">
      <c r="A249" s="274"/>
      <c r="B249" s="275"/>
      <c r="C249" s="276"/>
      <c r="D249" s="277"/>
      <c r="E249" s="278"/>
      <c r="F249" s="277"/>
      <c r="G249" s="278"/>
      <c r="H249" s="279"/>
      <c r="I249" s="277"/>
      <c r="J249" s="278"/>
      <c r="K249" s="279"/>
      <c r="L249" s="280"/>
      <c r="M249" s="281"/>
      <c r="N249" s="277"/>
      <c r="O249" s="278"/>
      <c r="P249" s="279"/>
      <c r="Q249" s="280"/>
      <c r="R249" s="282"/>
      <c r="S249" s="277"/>
      <c r="T249" s="278"/>
      <c r="U249" s="279"/>
      <c r="V249" s="280"/>
      <c r="W249" s="702"/>
      <c r="X249" s="702"/>
      <c r="Y249" s="277"/>
      <c r="Z249" s="278"/>
      <c r="AA249" s="280"/>
      <c r="AB249" s="281"/>
      <c r="AC249" s="278"/>
      <c r="AD249" s="283"/>
      <c r="AE249" s="284"/>
      <c r="AF249" s="278"/>
    </row>
    <row r="250" spans="1:32" ht="46.75" customHeight="1">
      <c r="A250" s="274"/>
      <c r="B250" s="275"/>
      <c r="C250" s="276"/>
      <c r="D250" s="277"/>
      <c r="E250" s="278"/>
      <c r="F250" s="277"/>
      <c r="G250" s="278"/>
      <c r="H250" s="279"/>
      <c r="I250" s="277"/>
      <c r="J250" s="278"/>
      <c r="K250" s="279"/>
      <c r="L250" s="280"/>
      <c r="M250" s="281"/>
      <c r="N250" s="277"/>
      <c r="O250" s="278"/>
      <c r="P250" s="279"/>
      <c r="Q250" s="280"/>
      <c r="R250" s="282"/>
      <c r="S250" s="277"/>
      <c r="T250" s="278"/>
      <c r="U250" s="279"/>
      <c r="V250" s="280"/>
      <c r="W250" s="702"/>
      <c r="X250" s="702"/>
      <c r="Y250" s="277"/>
      <c r="Z250" s="278"/>
      <c r="AA250" s="280"/>
      <c r="AB250" s="281"/>
      <c r="AC250" s="278"/>
      <c r="AD250" s="283"/>
      <c r="AE250" s="284"/>
      <c r="AF250" s="278"/>
    </row>
    <row r="251" spans="1:32" ht="46.75" customHeight="1">
      <c r="A251" s="274"/>
      <c r="B251" s="275"/>
      <c r="C251" s="276"/>
      <c r="D251" s="277"/>
      <c r="E251" s="278"/>
      <c r="F251" s="277"/>
      <c r="G251" s="278"/>
      <c r="H251" s="279"/>
      <c r="I251" s="277"/>
      <c r="J251" s="278"/>
      <c r="K251" s="279"/>
      <c r="L251" s="280"/>
      <c r="M251" s="281"/>
      <c r="N251" s="277"/>
      <c r="O251" s="278"/>
      <c r="P251" s="279"/>
      <c r="Q251" s="280"/>
      <c r="R251" s="282"/>
      <c r="S251" s="277"/>
      <c r="T251" s="278"/>
      <c r="U251" s="279"/>
      <c r="V251" s="280"/>
      <c r="W251" s="702"/>
      <c r="X251" s="702"/>
      <c r="Y251" s="277"/>
      <c r="Z251" s="278"/>
      <c r="AA251" s="280"/>
      <c r="AB251" s="281"/>
      <c r="AC251" s="278"/>
      <c r="AD251" s="283"/>
      <c r="AE251" s="284"/>
      <c r="AF251" s="278"/>
    </row>
    <row r="252" spans="1:32" ht="46.75" customHeight="1">
      <c r="A252" s="274"/>
      <c r="B252" s="275"/>
      <c r="C252" s="276"/>
      <c r="D252" s="277"/>
      <c r="E252" s="278"/>
      <c r="F252" s="277"/>
      <c r="G252" s="278"/>
      <c r="H252" s="279"/>
      <c r="I252" s="277"/>
      <c r="J252" s="278"/>
      <c r="K252" s="279"/>
      <c r="L252" s="280"/>
      <c r="M252" s="281"/>
      <c r="N252" s="277"/>
      <c r="O252" s="278"/>
      <c r="P252" s="279"/>
      <c r="Q252" s="280"/>
      <c r="R252" s="282"/>
      <c r="S252" s="277"/>
      <c r="T252" s="278"/>
      <c r="U252" s="279"/>
      <c r="V252" s="280"/>
      <c r="W252" s="702"/>
      <c r="X252" s="702"/>
      <c r="Y252" s="277"/>
      <c r="Z252" s="278"/>
      <c r="AA252" s="280"/>
      <c r="AB252" s="281"/>
      <c r="AC252" s="278"/>
      <c r="AD252" s="283"/>
      <c r="AE252" s="284"/>
      <c r="AF252" s="278"/>
    </row>
    <row r="253" spans="1:32" ht="46.75" customHeight="1">
      <c r="A253" s="274"/>
      <c r="B253" s="275"/>
      <c r="C253" s="276"/>
      <c r="D253" s="277"/>
      <c r="E253" s="278"/>
      <c r="F253" s="277"/>
      <c r="G253" s="278"/>
      <c r="H253" s="279"/>
      <c r="I253" s="277"/>
      <c r="J253" s="278"/>
      <c r="K253" s="279"/>
      <c r="L253" s="280"/>
      <c r="M253" s="281"/>
      <c r="N253" s="277"/>
      <c r="O253" s="278"/>
      <c r="P253" s="279"/>
      <c r="Q253" s="280"/>
      <c r="R253" s="282"/>
      <c r="S253" s="277"/>
      <c r="T253" s="278"/>
      <c r="U253" s="279"/>
      <c r="V253" s="280"/>
      <c r="W253" s="702"/>
      <c r="X253" s="702"/>
      <c r="Y253" s="277"/>
      <c r="Z253" s="278"/>
      <c r="AA253" s="280"/>
      <c r="AB253" s="281"/>
      <c r="AC253" s="278"/>
      <c r="AD253" s="283"/>
      <c r="AE253" s="284"/>
      <c r="AF253" s="278"/>
    </row>
    <row r="254" spans="1:32" ht="46.75" customHeight="1">
      <c r="A254" s="274"/>
      <c r="B254" s="275"/>
      <c r="C254" s="276"/>
      <c r="D254" s="277"/>
      <c r="E254" s="278"/>
      <c r="F254" s="277"/>
      <c r="G254" s="278"/>
      <c r="H254" s="279"/>
      <c r="I254" s="277"/>
      <c r="J254" s="278"/>
      <c r="K254" s="279"/>
      <c r="L254" s="280"/>
      <c r="M254" s="281"/>
      <c r="N254" s="277"/>
      <c r="O254" s="278"/>
      <c r="P254" s="279"/>
      <c r="Q254" s="280"/>
      <c r="R254" s="282"/>
      <c r="S254" s="277"/>
      <c r="T254" s="278"/>
      <c r="U254" s="279"/>
      <c r="V254" s="280"/>
      <c r="W254" s="702"/>
      <c r="X254" s="702"/>
      <c r="Y254" s="277"/>
      <c r="Z254" s="278"/>
      <c r="AA254" s="280"/>
      <c r="AB254" s="281"/>
      <c r="AC254" s="278"/>
      <c r="AD254" s="283"/>
      <c r="AE254" s="284"/>
      <c r="AF254" s="278"/>
    </row>
    <row r="255" spans="1:32" ht="46.75" customHeight="1">
      <c r="A255" s="274"/>
      <c r="B255" s="275"/>
      <c r="C255" s="276"/>
      <c r="D255" s="277"/>
      <c r="E255" s="278"/>
      <c r="F255" s="277"/>
      <c r="G255" s="278"/>
      <c r="H255" s="279"/>
      <c r="I255" s="277"/>
      <c r="J255" s="278"/>
      <c r="K255" s="279"/>
      <c r="L255" s="280"/>
      <c r="M255" s="281"/>
      <c r="N255" s="277"/>
      <c r="O255" s="278"/>
      <c r="P255" s="279"/>
      <c r="Q255" s="280"/>
      <c r="R255" s="282"/>
      <c r="S255" s="277"/>
      <c r="T255" s="278"/>
      <c r="U255" s="279"/>
      <c r="V255" s="280"/>
      <c r="W255" s="702"/>
      <c r="X255" s="702"/>
      <c r="Y255" s="277"/>
      <c r="Z255" s="278"/>
      <c r="AA255" s="280"/>
      <c r="AB255" s="281"/>
      <c r="AC255" s="278"/>
      <c r="AD255" s="283"/>
      <c r="AE255" s="284"/>
      <c r="AF255" s="278"/>
    </row>
    <row r="256" spans="1:32" ht="46.75" customHeight="1">
      <c r="A256" s="274"/>
      <c r="B256" s="275"/>
      <c r="C256" s="276"/>
      <c r="D256" s="277"/>
      <c r="E256" s="278"/>
      <c r="F256" s="277"/>
      <c r="G256" s="278"/>
      <c r="H256" s="279"/>
      <c r="I256" s="277"/>
      <c r="J256" s="278"/>
      <c r="K256" s="279"/>
      <c r="L256" s="280"/>
      <c r="M256" s="281"/>
      <c r="N256" s="277"/>
      <c r="O256" s="278"/>
      <c r="P256" s="279"/>
      <c r="Q256" s="280"/>
      <c r="R256" s="282"/>
      <c r="S256" s="277"/>
      <c r="T256" s="278"/>
      <c r="U256" s="279"/>
      <c r="V256" s="280"/>
      <c r="W256" s="702"/>
      <c r="X256" s="702"/>
      <c r="Y256" s="277"/>
      <c r="Z256" s="278"/>
      <c r="AA256" s="280"/>
      <c r="AB256" s="281"/>
      <c r="AC256" s="278"/>
      <c r="AD256" s="283"/>
      <c r="AE256" s="284"/>
      <c r="AF256" s="278"/>
    </row>
    <row r="257" spans="1:32" ht="46.75" customHeight="1">
      <c r="A257" s="274"/>
      <c r="B257" s="275"/>
      <c r="C257" s="276"/>
      <c r="D257" s="277"/>
      <c r="E257" s="278"/>
      <c r="F257" s="277"/>
      <c r="G257" s="278"/>
      <c r="H257" s="279"/>
      <c r="I257" s="277"/>
      <c r="J257" s="278"/>
      <c r="K257" s="279"/>
      <c r="L257" s="280"/>
      <c r="M257" s="281"/>
      <c r="N257" s="277"/>
      <c r="O257" s="278"/>
      <c r="P257" s="279"/>
      <c r="Q257" s="280"/>
      <c r="R257" s="282"/>
      <c r="S257" s="277"/>
      <c r="T257" s="278"/>
      <c r="U257" s="279"/>
      <c r="V257" s="280"/>
      <c r="W257" s="702"/>
      <c r="X257" s="702"/>
      <c r="Y257" s="277"/>
      <c r="Z257" s="278"/>
      <c r="AA257" s="280"/>
      <c r="AB257" s="281"/>
      <c r="AC257" s="278"/>
      <c r="AD257" s="283"/>
      <c r="AE257" s="284"/>
      <c r="AF257" s="278"/>
    </row>
    <row r="258" spans="1:32" ht="46.75" customHeight="1">
      <c r="A258" s="274"/>
      <c r="B258" s="275"/>
      <c r="C258" s="276"/>
      <c r="D258" s="277"/>
      <c r="E258" s="278"/>
      <c r="F258" s="277"/>
      <c r="G258" s="278"/>
      <c r="H258" s="279"/>
      <c r="I258" s="277"/>
      <c r="J258" s="278"/>
      <c r="K258" s="279"/>
      <c r="L258" s="280"/>
      <c r="M258" s="281"/>
      <c r="N258" s="277"/>
      <c r="O258" s="278"/>
      <c r="P258" s="279"/>
      <c r="Q258" s="280"/>
      <c r="R258" s="282"/>
      <c r="S258" s="277"/>
      <c r="T258" s="278"/>
      <c r="U258" s="279"/>
      <c r="V258" s="280"/>
      <c r="W258" s="702"/>
      <c r="X258" s="702"/>
      <c r="Y258" s="277"/>
      <c r="Z258" s="278"/>
      <c r="AA258" s="280"/>
      <c r="AB258" s="281"/>
      <c r="AC258" s="278"/>
      <c r="AD258" s="283"/>
      <c r="AE258" s="284"/>
      <c r="AF258" s="278"/>
    </row>
    <row r="259" spans="1:32" ht="46.75" customHeight="1">
      <c r="A259" s="274"/>
      <c r="B259" s="275"/>
      <c r="C259" s="276"/>
      <c r="D259" s="277"/>
      <c r="E259" s="278"/>
      <c r="F259" s="277"/>
      <c r="G259" s="278"/>
      <c r="H259" s="279"/>
      <c r="I259" s="277"/>
      <c r="J259" s="278"/>
      <c r="K259" s="279"/>
      <c r="L259" s="280"/>
      <c r="M259" s="281"/>
      <c r="N259" s="277"/>
      <c r="O259" s="278"/>
      <c r="P259" s="279"/>
      <c r="Q259" s="280"/>
      <c r="R259" s="282"/>
      <c r="S259" s="277"/>
      <c r="T259" s="278"/>
      <c r="U259" s="279"/>
      <c r="V259" s="280"/>
      <c r="W259" s="702"/>
      <c r="X259" s="702"/>
      <c r="Y259" s="277"/>
      <c r="Z259" s="278"/>
      <c r="AA259" s="280"/>
      <c r="AB259" s="281"/>
      <c r="AC259" s="278"/>
      <c r="AD259" s="283"/>
      <c r="AE259" s="284"/>
      <c r="AF259" s="278"/>
    </row>
    <row r="260" spans="1:32" ht="46.75" customHeight="1">
      <c r="A260" s="274"/>
      <c r="B260" s="275"/>
      <c r="C260" s="276"/>
      <c r="D260" s="277"/>
      <c r="E260" s="278"/>
      <c r="F260" s="277"/>
      <c r="G260" s="278"/>
      <c r="H260" s="279"/>
      <c r="I260" s="277"/>
      <c r="J260" s="278"/>
      <c r="K260" s="279"/>
      <c r="L260" s="280"/>
      <c r="M260" s="281"/>
      <c r="N260" s="277"/>
      <c r="O260" s="278"/>
      <c r="P260" s="279"/>
      <c r="Q260" s="280"/>
      <c r="R260" s="282"/>
      <c r="S260" s="277"/>
      <c r="T260" s="278"/>
      <c r="U260" s="279"/>
      <c r="V260" s="280"/>
      <c r="W260" s="702"/>
      <c r="X260" s="702"/>
      <c r="Y260" s="277"/>
      <c r="Z260" s="278"/>
      <c r="AA260" s="280"/>
      <c r="AB260" s="281"/>
      <c r="AC260" s="278"/>
      <c r="AD260" s="283"/>
      <c r="AE260" s="284"/>
      <c r="AF260" s="278"/>
    </row>
    <row r="261" spans="1:32" ht="46.75" customHeight="1">
      <c r="A261" s="274"/>
      <c r="B261" s="275"/>
      <c r="C261" s="276"/>
      <c r="D261" s="277"/>
      <c r="E261" s="278"/>
      <c r="F261" s="277"/>
      <c r="G261" s="278"/>
      <c r="H261" s="279"/>
      <c r="I261" s="277"/>
      <c r="J261" s="278"/>
      <c r="K261" s="279"/>
      <c r="L261" s="280"/>
      <c r="M261" s="281"/>
      <c r="N261" s="277"/>
      <c r="O261" s="278"/>
      <c r="P261" s="279"/>
      <c r="Q261" s="280"/>
      <c r="R261" s="282"/>
      <c r="S261" s="277"/>
      <c r="T261" s="278"/>
      <c r="U261" s="279"/>
      <c r="V261" s="280"/>
      <c r="W261" s="702"/>
      <c r="X261" s="702"/>
      <c r="Y261" s="277"/>
      <c r="Z261" s="278"/>
      <c r="AA261" s="280"/>
      <c r="AB261" s="281"/>
      <c r="AC261" s="278"/>
      <c r="AD261" s="283"/>
      <c r="AE261" s="284"/>
      <c r="AF261" s="278"/>
    </row>
    <row r="262" spans="1:32" ht="46.75" customHeight="1">
      <c r="A262" s="274"/>
      <c r="B262" s="275"/>
      <c r="C262" s="276"/>
      <c r="D262" s="277"/>
      <c r="E262" s="278"/>
      <c r="F262" s="277"/>
      <c r="G262" s="278"/>
      <c r="H262" s="279"/>
      <c r="I262" s="277"/>
      <c r="J262" s="278"/>
      <c r="K262" s="279"/>
      <c r="L262" s="280"/>
      <c r="M262" s="281"/>
      <c r="N262" s="277"/>
      <c r="O262" s="278"/>
      <c r="P262" s="279"/>
      <c r="Q262" s="280"/>
      <c r="R262" s="282"/>
      <c r="S262" s="277"/>
      <c r="T262" s="278"/>
      <c r="U262" s="279"/>
      <c r="V262" s="280"/>
      <c r="W262" s="702"/>
      <c r="X262" s="702"/>
      <c r="Y262" s="277"/>
      <c r="Z262" s="278"/>
      <c r="AA262" s="280"/>
      <c r="AB262" s="281"/>
      <c r="AC262" s="278"/>
      <c r="AD262" s="283"/>
      <c r="AE262" s="284"/>
      <c r="AF262" s="278"/>
    </row>
    <row r="263" spans="1:32" ht="46.75" customHeight="1">
      <c r="A263" s="274"/>
      <c r="B263" s="275"/>
      <c r="C263" s="276"/>
      <c r="D263" s="277"/>
      <c r="E263" s="278"/>
      <c r="F263" s="277"/>
      <c r="G263" s="278"/>
      <c r="H263" s="279"/>
      <c r="I263" s="277"/>
      <c r="J263" s="278"/>
      <c r="K263" s="279"/>
      <c r="L263" s="280"/>
      <c r="M263" s="281"/>
      <c r="N263" s="277"/>
      <c r="O263" s="278"/>
      <c r="P263" s="279"/>
      <c r="Q263" s="280"/>
      <c r="R263" s="282"/>
      <c r="S263" s="277"/>
      <c r="T263" s="278"/>
      <c r="U263" s="279"/>
      <c r="V263" s="280"/>
      <c r="W263" s="702"/>
      <c r="X263" s="702"/>
      <c r="Y263" s="277"/>
      <c r="Z263" s="278"/>
      <c r="AA263" s="280"/>
      <c r="AB263" s="281"/>
      <c r="AC263" s="278"/>
      <c r="AD263" s="283"/>
      <c r="AE263" s="284"/>
      <c r="AF263" s="278"/>
    </row>
    <row r="264" spans="1:32" ht="46.75" customHeight="1">
      <c r="A264" s="274"/>
      <c r="B264" s="275"/>
      <c r="C264" s="276"/>
      <c r="D264" s="277"/>
      <c r="E264" s="278"/>
      <c r="F264" s="277"/>
      <c r="G264" s="278"/>
      <c r="H264" s="279"/>
      <c r="I264" s="277"/>
      <c r="J264" s="278"/>
      <c r="K264" s="279"/>
      <c r="L264" s="280"/>
      <c r="M264" s="281"/>
      <c r="N264" s="277"/>
      <c r="O264" s="278"/>
      <c r="P264" s="279"/>
      <c r="Q264" s="280"/>
      <c r="R264" s="282"/>
      <c r="S264" s="277"/>
      <c r="T264" s="278"/>
      <c r="U264" s="279"/>
      <c r="V264" s="280"/>
      <c r="W264" s="702"/>
      <c r="X264" s="702"/>
      <c r="Y264" s="277"/>
      <c r="Z264" s="278"/>
      <c r="AA264" s="280"/>
      <c r="AB264" s="281"/>
      <c r="AC264" s="278"/>
      <c r="AD264" s="283"/>
      <c r="AE264" s="284"/>
      <c r="AF264" s="278"/>
    </row>
    <row r="265" spans="1:32" ht="46.75" customHeight="1">
      <c r="A265" s="274"/>
      <c r="B265" s="275"/>
      <c r="C265" s="276"/>
      <c r="D265" s="277"/>
      <c r="E265" s="278"/>
      <c r="F265" s="277"/>
      <c r="G265" s="278"/>
      <c r="H265" s="279"/>
      <c r="I265" s="277"/>
      <c r="J265" s="278"/>
      <c r="K265" s="279"/>
      <c r="L265" s="280"/>
      <c r="M265" s="281"/>
      <c r="N265" s="277"/>
      <c r="O265" s="278"/>
      <c r="P265" s="279"/>
      <c r="Q265" s="280"/>
      <c r="R265" s="282"/>
      <c r="S265" s="277"/>
      <c r="T265" s="278"/>
      <c r="U265" s="279"/>
      <c r="V265" s="280"/>
      <c r="W265" s="702"/>
      <c r="X265" s="702"/>
      <c r="Y265" s="277"/>
      <c r="Z265" s="278"/>
      <c r="AA265" s="280"/>
      <c r="AB265" s="281"/>
      <c r="AC265" s="278"/>
      <c r="AD265" s="283"/>
      <c r="AE265" s="284"/>
      <c r="AF265" s="278"/>
    </row>
    <row r="266" spans="1:32" ht="46.75" customHeight="1">
      <c r="A266" s="274"/>
      <c r="B266" s="275"/>
      <c r="C266" s="276"/>
      <c r="D266" s="277"/>
      <c r="E266" s="278"/>
      <c r="F266" s="277"/>
      <c r="G266" s="278"/>
      <c r="H266" s="279"/>
      <c r="I266" s="277"/>
      <c r="J266" s="278"/>
      <c r="K266" s="279"/>
      <c r="L266" s="280"/>
      <c r="M266" s="281"/>
      <c r="N266" s="277"/>
      <c r="O266" s="278"/>
      <c r="P266" s="279"/>
      <c r="Q266" s="280"/>
      <c r="R266" s="282"/>
      <c r="S266" s="277"/>
      <c r="T266" s="278"/>
      <c r="U266" s="279"/>
      <c r="V266" s="280"/>
      <c r="W266" s="702"/>
      <c r="X266" s="702"/>
      <c r="Y266" s="277"/>
      <c r="Z266" s="278"/>
      <c r="AA266" s="280"/>
      <c r="AB266" s="281"/>
      <c r="AC266" s="278"/>
      <c r="AD266" s="283"/>
      <c r="AE266" s="284"/>
      <c r="AF266" s="278"/>
    </row>
    <row r="267" spans="1:32" ht="46.75" customHeight="1">
      <c r="A267" s="274"/>
      <c r="B267" s="275"/>
      <c r="C267" s="276"/>
      <c r="D267" s="277"/>
      <c r="E267" s="278"/>
      <c r="F267" s="277"/>
      <c r="G267" s="278"/>
      <c r="H267" s="279"/>
      <c r="I267" s="277"/>
      <c r="J267" s="278"/>
      <c r="K267" s="279"/>
      <c r="L267" s="280"/>
      <c r="M267" s="281"/>
      <c r="N267" s="277"/>
      <c r="O267" s="278"/>
      <c r="P267" s="279"/>
      <c r="Q267" s="280"/>
      <c r="R267" s="282"/>
      <c r="S267" s="277"/>
      <c r="T267" s="278"/>
      <c r="U267" s="279"/>
      <c r="V267" s="280"/>
      <c r="W267" s="702"/>
      <c r="X267" s="702"/>
      <c r="Y267" s="277"/>
      <c r="Z267" s="278"/>
      <c r="AA267" s="280"/>
      <c r="AB267" s="281"/>
      <c r="AC267" s="278"/>
      <c r="AD267" s="283"/>
      <c r="AE267" s="284"/>
      <c r="AF267" s="278"/>
    </row>
    <row r="268" spans="1:32" ht="46.75" customHeight="1">
      <c r="A268" s="274"/>
      <c r="B268" s="275"/>
      <c r="C268" s="276"/>
      <c r="D268" s="277"/>
      <c r="E268" s="278"/>
      <c r="F268" s="277"/>
      <c r="G268" s="278"/>
      <c r="H268" s="279"/>
      <c r="I268" s="277"/>
      <c r="J268" s="278"/>
      <c r="K268" s="279"/>
      <c r="L268" s="280"/>
      <c r="M268" s="281"/>
      <c r="N268" s="277"/>
      <c r="O268" s="278"/>
      <c r="P268" s="279"/>
      <c r="Q268" s="280"/>
      <c r="R268" s="282"/>
      <c r="S268" s="277"/>
      <c r="T268" s="278"/>
      <c r="U268" s="279"/>
      <c r="V268" s="280"/>
      <c r="W268" s="702"/>
      <c r="X268" s="702"/>
      <c r="Y268" s="277"/>
      <c r="Z268" s="278"/>
      <c r="AA268" s="280"/>
      <c r="AB268" s="281"/>
      <c r="AC268" s="278"/>
      <c r="AD268" s="283"/>
      <c r="AE268" s="284"/>
      <c r="AF268" s="278"/>
    </row>
    <row r="269" spans="1:32" ht="46.75" customHeight="1">
      <c r="A269" s="274"/>
      <c r="B269" s="275"/>
      <c r="C269" s="276"/>
      <c r="D269" s="277"/>
      <c r="E269" s="278"/>
      <c r="F269" s="277"/>
      <c r="G269" s="278"/>
      <c r="H269" s="279"/>
      <c r="I269" s="277"/>
      <c r="J269" s="278"/>
      <c r="K269" s="279"/>
      <c r="L269" s="280"/>
      <c r="M269" s="281"/>
      <c r="N269" s="277"/>
      <c r="O269" s="278"/>
      <c r="P269" s="279"/>
      <c r="Q269" s="280"/>
      <c r="R269" s="282"/>
      <c r="S269" s="277"/>
      <c r="T269" s="278"/>
      <c r="U269" s="279"/>
      <c r="V269" s="280"/>
      <c r="W269" s="702"/>
      <c r="X269" s="702"/>
      <c r="Y269" s="277"/>
      <c r="Z269" s="278"/>
      <c r="AA269" s="280"/>
      <c r="AB269" s="281"/>
      <c r="AC269" s="278"/>
      <c r="AD269" s="283"/>
      <c r="AE269" s="284"/>
      <c r="AF269" s="278"/>
    </row>
    <row r="270" spans="1:32" ht="46.75" customHeight="1">
      <c r="A270" s="274"/>
      <c r="B270" s="275"/>
      <c r="C270" s="276"/>
      <c r="D270" s="277"/>
      <c r="E270" s="278"/>
      <c r="F270" s="277"/>
      <c r="G270" s="278"/>
      <c r="H270" s="279"/>
      <c r="I270" s="277"/>
      <c r="J270" s="278"/>
      <c r="K270" s="279"/>
      <c r="L270" s="280"/>
      <c r="M270" s="281"/>
      <c r="N270" s="277"/>
      <c r="O270" s="278"/>
      <c r="P270" s="279"/>
      <c r="Q270" s="280"/>
      <c r="R270" s="282"/>
      <c r="S270" s="277"/>
      <c r="T270" s="278"/>
      <c r="U270" s="279"/>
      <c r="V270" s="280"/>
      <c r="W270" s="702"/>
      <c r="X270" s="702"/>
      <c r="Y270" s="277"/>
      <c r="Z270" s="278"/>
      <c r="AA270" s="280"/>
      <c r="AB270" s="281"/>
      <c r="AC270" s="278"/>
      <c r="AD270" s="283"/>
      <c r="AE270" s="284"/>
      <c r="AF270" s="278"/>
    </row>
    <row r="271" spans="1:32" ht="46.75" customHeight="1">
      <c r="A271" s="274"/>
      <c r="B271" s="275"/>
      <c r="C271" s="276"/>
      <c r="D271" s="277"/>
      <c r="E271" s="278"/>
      <c r="F271" s="277"/>
      <c r="G271" s="278"/>
      <c r="H271" s="279"/>
      <c r="I271" s="277"/>
      <c r="J271" s="278"/>
      <c r="K271" s="279"/>
      <c r="L271" s="280"/>
      <c r="M271" s="281"/>
      <c r="N271" s="277"/>
      <c r="O271" s="278"/>
      <c r="P271" s="279"/>
      <c r="Q271" s="280"/>
      <c r="R271" s="282"/>
      <c r="S271" s="277"/>
      <c r="T271" s="278"/>
      <c r="U271" s="279"/>
      <c r="V271" s="280"/>
      <c r="W271" s="702"/>
      <c r="X271" s="702"/>
      <c r="Y271" s="277"/>
      <c r="Z271" s="278"/>
      <c r="AA271" s="280"/>
      <c r="AB271" s="281"/>
      <c r="AC271" s="278"/>
      <c r="AD271" s="283"/>
      <c r="AE271" s="284"/>
      <c r="AF271" s="278"/>
    </row>
    <row r="272" spans="1:32" ht="46.75" customHeight="1">
      <c r="A272" s="274"/>
      <c r="B272" s="275"/>
      <c r="C272" s="276"/>
      <c r="D272" s="277"/>
      <c r="E272" s="278"/>
      <c r="F272" s="277"/>
      <c r="G272" s="278"/>
      <c r="H272" s="279"/>
      <c r="I272" s="277"/>
      <c r="J272" s="278"/>
      <c r="K272" s="279"/>
      <c r="L272" s="280"/>
      <c r="M272" s="281"/>
      <c r="N272" s="277"/>
      <c r="O272" s="278"/>
      <c r="P272" s="279"/>
      <c r="Q272" s="280"/>
      <c r="R272" s="282"/>
      <c r="S272" s="277"/>
      <c r="T272" s="278"/>
      <c r="U272" s="279"/>
      <c r="V272" s="280"/>
      <c r="W272" s="702"/>
      <c r="X272" s="702"/>
      <c r="Y272" s="277"/>
      <c r="Z272" s="278"/>
      <c r="AA272" s="280"/>
      <c r="AB272" s="281"/>
      <c r="AC272" s="278"/>
      <c r="AD272" s="283"/>
      <c r="AE272" s="284"/>
      <c r="AF272" s="278"/>
    </row>
    <row r="273" spans="1:32" ht="46.75" customHeight="1">
      <c r="A273" s="274"/>
      <c r="B273" s="275"/>
      <c r="C273" s="276"/>
      <c r="D273" s="277"/>
      <c r="E273" s="278"/>
      <c r="F273" s="277"/>
      <c r="G273" s="278"/>
      <c r="H273" s="279"/>
      <c r="I273" s="277"/>
      <c r="J273" s="278"/>
      <c r="K273" s="279"/>
      <c r="L273" s="280"/>
      <c r="M273" s="281"/>
      <c r="N273" s="277"/>
      <c r="O273" s="278"/>
      <c r="P273" s="279"/>
      <c r="Q273" s="280"/>
      <c r="R273" s="282"/>
      <c r="S273" s="277"/>
      <c r="T273" s="278"/>
      <c r="U273" s="279"/>
      <c r="V273" s="280"/>
      <c r="W273" s="702"/>
      <c r="X273" s="702"/>
      <c r="Y273" s="277"/>
      <c r="Z273" s="278"/>
      <c r="AA273" s="280"/>
      <c r="AB273" s="281"/>
      <c r="AC273" s="278"/>
      <c r="AD273" s="283"/>
      <c r="AE273" s="284"/>
      <c r="AF273" s="278"/>
    </row>
    <row r="274" spans="1:32" ht="46.75" customHeight="1">
      <c r="A274" s="274"/>
      <c r="B274" s="275"/>
      <c r="C274" s="276"/>
      <c r="D274" s="277"/>
      <c r="E274" s="278"/>
      <c r="F274" s="277"/>
      <c r="G274" s="278"/>
      <c r="H274" s="279"/>
      <c r="I274" s="277"/>
      <c r="J274" s="278"/>
      <c r="K274" s="279"/>
      <c r="L274" s="280"/>
      <c r="M274" s="281"/>
      <c r="N274" s="277"/>
      <c r="O274" s="278"/>
      <c r="P274" s="279"/>
      <c r="Q274" s="280"/>
      <c r="R274" s="282"/>
      <c r="S274" s="277"/>
      <c r="T274" s="278"/>
      <c r="U274" s="279"/>
      <c r="V274" s="280"/>
      <c r="W274" s="702"/>
      <c r="X274" s="702"/>
      <c r="Y274" s="277"/>
      <c r="Z274" s="278"/>
      <c r="AA274" s="280"/>
      <c r="AB274" s="281"/>
      <c r="AC274" s="278"/>
      <c r="AD274" s="283"/>
      <c r="AE274" s="284"/>
      <c r="AF274" s="278"/>
    </row>
    <row r="275" spans="1:32" ht="46.75" customHeight="1">
      <c r="A275" s="274"/>
      <c r="B275" s="275"/>
      <c r="C275" s="276"/>
      <c r="D275" s="277"/>
      <c r="E275" s="278"/>
      <c r="F275" s="277"/>
      <c r="G275" s="278"/>
      <c r="H275" s="279"/>
      <c r="I275" s="277"/>
      <c r="J275" s="278"/>
      <c r="K275" s="279"/>
      <c r="L275" s="280"/>
      <c r="M275" s="281"/>
      <c r="N275" s="277"/>
      <c r="O275" s="278"/>
      <c r="P275" s="279"/>
      <c r="Q275" s="280"/>
      <c r="R275" s="282"/>
      <c r="S275" s="277"/>
      <c r="T275" s="278"/>
      <c r="U275" s="279"/>
      <c r="V275" s="280"/>
      <c r="W275" s="702"/>
      <c r="X275" s="702"/>
      <c r="Y275" s="277"/>
      <c r="Z275" s="278"/>
      <c r="AA275" s="280"/>
      <c r="AB275" s="281"/>
      <c r="AC275" s="278"/>
      <c r="AD275" s="283"/>
      <c r="AE275" s="284"/>
      <c r="AF275" s="278"/>
    </row>
    <row r="276" spans="1:32" ht="46.75" customHeight="1">
      <c r="A276" s="274"/>
      <c r="B276" s="275"/>
      <c r="C276" s="276"/>
      <c r="D276" s="277"/>
      <c r="E276" s="278"/>
      <c r="F276" s="277"/>
      <c r="G276" s="278"/>
      <c r="H276" s="279"/>
      <c r="I276" s="277"/>
      <c r="J276" s="278"/>
      <c r="K276" s="279"/>
      <c r="L276" s="280"/>
      <c r="M276" s="281"/>
      <c r="N276" s="277"/>
      <c r="O276" s="278"/>
      <c r="P276" s="279"/>
      <c r="Q276" s="280"/>
      <c r="R276" s="282"/>
      <c r="S276" s="277"/>
      <c r="T276" s="278"/>
      <c r="U276" s="279"/>
      <c r="V276" s="280"/>
      <c r="W276" s="702"/>
      <c r="X276" s="702"/>
      <c r="Y276" s="277"/>
      <c r="Z276" s="278"/>
      <c r="AA276" s="280"/>
      <c r="AB276" s="281"/>
      <c r="AC276" s="278"/>
      <c r="AD276" s="283"/>
      <c r="AE276" s="284"/>
      <c r="AF276" s="278"/>
    </row>
    <row r="277" spans="1:32" ht="46.75" customHeight="1">
      <c r="A277" s="274"/>
      <c r="B277" s="275"/>
      <c r="C277" s="276"/>
      <c r="D277" s="277"/>
      <c r="E277" s="278"/>
      <c r="F277" s="277"/>
      <c r="G277" s="278"/>
      <c r="H277" s="279"/>
      <c r="I277" s="277"/>
      <c r="J277" s="278"/>
      <c r="K277" s="279"/>
      <c r="L277" s="280"/>
      <c r="M277" s="281"/>
      <c r="N277" s="277"/>
      <c r="O277" s="278"/>
      <c r="P277" s="279"/>
      <c r="Q277" s="280"/>
      <c r="R277" s="282"/>
      <c r="S277" s="277"/>
      <c r="T277" s="278"/>
      <c r="U277" s="279"/>
      <c r="V277" s="280"/>
      <c r="W277" s="702"/>
      <c r="X277" s="702"/>
      <c r="Y277" s="277"/>
      <c r="Z277" s="278"/>
      <c r="AA277" s="280"/>
      <c r="AB277" s="281"/>
      <c r="AC277" s="278"/>
      <c r="AD277" s="283"/>
      <c r="AE277" s="284"/>
      <c r="AF277" s="278"/>
    </row>
    <row r="278" spans="1:32" ht="46.75" customHeight="1">
      <c r="A278" s="274"/>
      <c r="B278" s="275"/>
      <c r="C278" s="276"/>
      <c r="D278" s="277"/>
      <c r="E278" s="278"/>
      <c r="F278" s="277"/>
      <c r="G278" s="278"/>
      <c r="H278" s="279"/>
      <c r="I278" s="277"/>
      <c r="J278" s="278"/>
      <c r="K278" s="279"/>
      <c r="L278" s="280"/>
      <c r="M278" s="281"/>
      <c r="N278" s="277"/>
      <c r="O278" s="278"/>
      <c r="P278" s="279"/>
      <c r="Q278" s="280"/>
      <c r="R278" s="282"/>
      <c r="S278" s="277"/>
      <c r="T278" s="278"/>
      <c r="U278" s="279"/>
      <c r="V278" s="280"/>
      <c r="W278" s="702"/>
      <c r="X278" s="702"/>
      <c r="Y278" s="277"/>
      <c r="Z278" s="278"/>
      <c r="AA278" s="280"/>
      <c r="AB278" s="281"/>
      <c r="AC278" s="278"/>
      <c r="AD278" s="283"/>
      <c r="AE278" s="284"/>
      <c r="AF278" s="278"/>
    </row>
    <row r="279" spans="1:32" ht="46.75" customHeight="1">
      <c r="A279" s="274"/>
      <c r="B279" s="275"/>
      <c r="C279" s="276"/>
      <c r="D279" s="277"/>
      <c r="E279" s="278"/>
      <c r="F279" s="277"/>
      <c r="G279" s="278"/>
      <c r="H279" s="279"/>
      <c r="I279" s="277"/>
      <c r="J279" s="278"/>
      <c r="K279" s="279"/>
      <c r="L279" s="280"/>
      <c r="M279" s="281"/>
      <c r="N279" s="277"/>
      <c r="O279" s="278"/>
      <c r="P279" s="279"/>
      <c r="Q279" s="280"/>
      <c r="R279" s="282"/>
      <c r="S279" s="277"/>
      <c r="T279" s="278"/>
      <c r="U279" s="279"/>
      <c r="V279" s="280"/>
      <c r="W279" s="702"/>
      <c r="X279" s="702"/>
      <c r="Y279" s="277"/>
      <c r="Z279" s="278"/>
      <c r="AA279" s="280"/>
      <c r="AB279" s="281"/>
      <c r="AC279" s="278"/>
      <c r="AD279" s="283"/>
      <c r="AE279" s="284"/>
      <c r="AF279" s="278"/>
    </row>
    <row r="280" spans="1:32" ht="46.75" customHeight="1">
      <c r="A280" s="274"/>
      <c r="B280" s="275"/>
      <c r="C280" s="276"/>
      <c r="D280" s="277"/>
      <c r="E280" s="278"/>
      <c r="F280" s="277"/>
      <c r="G280" s="278"/>
      <c r="H280" s="279"/>
      <c r="I280" s="277"/>
      <c r="J280" s="278"/>
      <c r="K280" s="279"/>
      <c r="L280" s="280"/>
      <c r="M280" s="281"/>
      <c r="N280" s="277"/>
      <c r="O280" s="278"/>
      <c r="P280" s="279"/>
      <c r="Q280" s="280"/>
      <c r="R280" s="282"/>
      <c r="S280" s="277"/>
      <c r="T280" s="278"/>
      <c r="U280" s="279"/>
      <c r="V280" s="280"/>
      <c r="W280" s="702"/>
      <c r="X280" s="702"/>
      <c r="Y280" s="277"/>
      <c r="Z280" s="278"/>
      <c r="AA280" s="280"/>
      <c r="AB280" s="281"/>
      <c r="AC280" s="278"/>
      <c r="AD280" s="283"/>
      <c r="AE280" s="284"/>
      <c r="AF280" s="278"/>
    </row>
    <row r="281" spans="1:32" ht="18.649999999999999" customHeight="1">
      <c r="A281" s="274"/>
      <c r="B281" s="275"/>
      <c r="C281" s="276"/>
      <c r="D281" s="277"/>
      <c r="E281" s="278"/>
      <c r="F281" s="277"/>
      <c r="G281" s="278"/>
      <c r="H281" s="279"/>
      <c r="I281" s="277"/>
      <c r="J281" s="278"/>
      <c r="K281" s="279"/>
      <c r="L281" s="280"/>
      <c r="M281" s="281"/>
      <c r="N281" s="277"/>
      <c r="O281" s="278"/>
      <c r="P281" s="279"/>
      <c r="Q281" s="280"/>
      <c r="R281" s="282"/>
      <c r="S281" s="277"/>
      <c r="T281" s="278"/>
      <c r="U281" s="279"/>
      <c r="V281" s="280"/>
      <c r="W281" s="702"/>
      <c r="X281" s="702"/>
      <c r="Y281" s="277"/>
      <c r="Z281" s="278"/>
      <c r="AA281" s="280"/>
      <c r="AB281" s="281"/>
      <c r="AC281" s="278"/>
      <c r="AD281" s="283"/>
      <c r="AE281" s="284"/>
      <c r="AF281" s="278"/>
    </row>
    <row r="282" spans="1:32" ht="18.649999999999999" customHeight="1">
      <c r="A282" s="274"/>
      <c r="B282" s="275"/>
      <c r="C282" s="276"/>
      <c r="D282" s="277"/>
      <c r="E282" s="278"/>
      <c r="F282" s="277"/>
      <c r="G282" s="278"/>
      <c r="H282" s="279"/>
      <c r="I282" s="277"/>
      <c r="J282" s="278"/>
      <c r="K282" s="279"/>
      <c r="L282" s="280"/>
      <c r="M282" s="281"/>
      <c r="N282" s="277"/>
      <c r="O282" s="278"/>
      <c r="P282" s="279"/>
      <c r="Q282" s="280"/>
      <c r="R282" s="282"/>
      <c r="S282" s="277"/>
      <c r="T282" s="278"/>
      <c r="U282" s="279"/>
      <c r="V282" s="280"/>
      <c r="W282" s="702"/>
      <c r="X282" s="702"/>
      <c r="Y282" s="277"/>
      <c r="Z282" s="278"/>
      <c r="AA282" s="280"/>
      <c r="AB282" s="281"/>
      <c r="AC282" s="278"/>
      <c r="AD282" s="283"/>
      <c r="AE282" s="284"/>
      <c r="AF282" s="278"/>
    </row>
    <row r="283" spans="1:32" ht="18.649999999999999" customHeight="1">
      <c r="A283" s="274"/>
      <c r="B283" s="275"/>
      <c r="C283" s="276"/>
      <c r="D283" s="277"/>
      <c r="E283" s="278"/>
      <c r="F283" s="277"/>
      <c r="G283" s="278"/>
      <c r="H283" s="279"/>
      <c r="I283" s="277"/>
      <c r="J283" s="278"/>
      <c r="K283" s="279"/>
      <c r="L283" s="280"/>
      <c r="M283" s="281"/>
      <c r="N283" s="277"/>
      <c r="O283" s="278"/>
      <c r="P283" s="279"/>
      <c r="Q283" s="280"/>
      <c r="R283" s="282"/>
      <c r="S283" s="277"/>
      <c r="T283" s="278"/>
      <c r="U283" s="279"/>
      <c r="V283" s="280"/>
      <c r="W283" s="702"/>
      <c r="X283" s="702"/>
      <c r="Y283" s="277"/>
      <c r="Z283" s="278"/>
      <c r="AA283" s="280"/>
      <c r="AB283" s="281"/>
      <c r="AC283" s="278"/>
      <c r="AD283" s="283"/>
      <c r="AE283" s="284"/>
      <c r="AF283" s="278"/>
    </row>
    <row r="284" spans="1:32" ht="18.649999999999999" customHeight="1">
      <c r="A284" s="274"/>
      <c r="B284" s="275"/>
      <c r="C284" s="276"/>
      <c r="D284" s="277"/>
      <c r="E284" s="278"/>
      <c r="F284" s="277"/>
      <c r="G284" s="278"/>
      <c r="H284" s="279"/>
      <c r="I284" s="277"/>
      <c r="J284" s="278"/>
      <c r="K284" s="279"/>
      <c r="L284" s="280"/>
      <c r="M284" s="281"/>
      <c r="N284" s="277"/>
      <c r="O284" s="278"/>
      <c r="P284" s="279"/>
      <c r="Q284" s="280"/>
      <c r="R284" s="282"/>
      <c r="S284" s="277"/>
      <c r="T284" s="278"/>
      <c r="U284" s="279"/>
      <c r="V284" s="280"/>
      <c r="W284" s="702"/>
      <c r="X284" s="702"/>
      <c r="Y284" s="277"/>
      <c r="Z284" s="278"/>
      <c r="AA284" s="280"/>
      <c r="AB284" s="281"/>
      <c r="AC284" s="278"/>
      <c r="AD284" s="283"/>
      <c r="AE284" s="284"/>
      <c r="AF284" s="278"/>
    </row>
    <row r="285" spans="1:32" ht="18.649999999999999" customHeight="1">
      <c r="A285" s="274"/>
      <c r="B285" s="275"/>
      <c r="C285" s="276"/>
      <c r="D285" s="277"/>
      <c r="E285" s="278"/>
      <c r="F285" s="277"/>
      <c r="G285" s="278"/>
      <c r="H285" s="279"/>
      <c r="I285" s="277"/>
      <c r="J285" s="278"/>
      <c r="K285" s="279"/>
      <c r="L285" s="280"/>
      <c r="M285" s="281"/>
      <c r="N285" s="277"/>
      <c r="O285" s="278"/>
      <c r="P285" s="279"/>
      <c r="Q285" s="280"/>
      <c r="R285" s="282"/>
      <c r="S285" s="277"/>
      <c r="T285" s="278"/>
      <c r="U285" s="279"/>
      <c r="V285" s="280"/>
      <c r="W285" s="702"/>
      <c r="X285" s="702"/>
      <c r="Y285" s="277"/>
      <c r="Z285" s="278"/>
      <c r="AA285" s="280"/>
      <c r="AB285" s="281"/>
      <c r="AC285" s="278"/>
      <c r="AD285" s="283"/>
      <c r="AE285" s="284"/>
      <c r="AF285" s="278"/>
    </row>
    <row r="286" spans="1:32" ht="18.649999999999999" customHeight="1">
      <c r="A286" s="274"/>
      <c r="B286" s="275"/>
      <c r="C286" s="276"/>
      <c r="D286" s="277"/>
      <c r="E286" s="278"/>
      <c r="F286" s="277"/>
      <c r="G286" s="278"/>
      <c r="H286" s="279"/>
      <c r="I286" s="277"/>
      <c r="J286" s="278"/>
      <c r="K286" s="279"/>
      <c r="L286" s="280"/>
      <c r="M286" s="281"/>
      <c r="N286" s="277"/>
      <c r="O286" s="278"/>
      <c r="P286" s="279"/>
      <c r="Q286" s="280"/>
      <c r="R286" s="282"/>
      <c r="S286" s="277"/>
      <c r="T286" s="278"/>
      <c r="U286" s="279"/>
      <c r="V286" s="280"/>
      <c r="W286" s="702"/>
      <c r="X286" s="702"/>
      <c r="Y286" s="277"/>
      <c r="Z286" s="278"/>
      <c r="AA286" s="280"/>
      <c r="AB286" s="281"/>
      <c r="AC286" s="278"/>
      <c r="AD286" s="283"/>
      <c r="AE286" s="284"/>
      <c r="AF286" s="278"/>
    </row>
    <row r="287" spans="1:32" ht="18.649999999999999" customHeight="1">
      <c r="A287" s="274"/>
      <c r="B287" s="275"/>
      <c r="C287" s="276"/>
      <c r="D287" s="277"/>
      <c r="E287" s="278"/>
      <c r="F287" s="277"/>
      <c r="G287" s="278"/>
      <c r="H287" s="279"/>
      <c r="I287" s="277"/>
      <c r="J287" s="278"/>
      <c r="K287" s="279"/>
      <c r="L287" s="280"/>
      <c r="M287" s="281"/>
      <c r="N287" s="277"/>
      <c r="O287" s="278"/>
      <c r="P287" s="279"/>
      <c r="Q287" s="280"/>
      <c r="R287" s="282"/>
      <c r="S287" s="277"/>
      <c r="T287" s="278"/>
      <c r="U287" s="279"/>
      <c r="V287" s="280"/>
      <c r="W287" s="702"/>
      <c r="X287" s="702"/>
      <c r="Y287" s="277"/>
      <c r="Z287" s="278"/>
      <c r="AA287" s="280"/>
      <c r="AB287" s="281"/>
      <c r="AC287" s="278"/>
      <c r="AD287" s="283"/>
      <c r="AE287" s="284"/>
      <c r="AF287" s="278"/>
    </row>
    <row r="288" spans="1:32" ht="18.649999999999999" customHeight="1">
      <c r="A288" s="274"/>
      <c r="B288" s="275"/>
      <c r="C288" s="276"/>
      <c r="D288" s="277"/>
      <c r="E288" s="278"/>
      <c r="F288" s="277"/>
      <c r="G288" s="278"/>
      <c r="H288" s="279"/>
      <c r="I288" s="277"/>
      <c r="J288" s="278"/>
      <c r="K288" s="279"/>
      <c r="L288" s="280"/>
      <c r="M288" s="281"/>
      <c r="N288" s="277"/>
      <c r="O288" s="278"/>
      <c r="P288" s="279"/>
      <c r="Q288" s="280"/>
      <c r="R288" s="282"/>
      <c r="S288" s="277"/>
      <c r="T288" s="278"/>
      <c r="U288" s="279"/>
      <c r="V288" s="280"/>
      <c r="W288" s="702"/>
      <c r="X288" s="702"/>
      <c r="Y288" s="277"/>
      <c r="Z288" s="278"/>
      <c r="AA288" s="280"/>
      <c r="AB288" s="281"/>
      <c r="AC288" s="278"/>
      <c r="AD288" s="283"/>
      <c r="AE288" s="284"/>
      <c r="AF288" s="278"/>
    </row>
    <row r="289" spans="1:32" ht="18.649999999999999" customHeight="1">
      <c r="A289" s="274"/>
      <c r="B289" s="275"/>
      <c r="C289" s="276"/>
      <c r="D289" s="277"/>
      <c r="E289" s="278"/>
      <c r="F289" s="277"/>
      <c r="G289" s="278"/>
      <c r="H289" s="279"/>
      <c r="I289" s="277"/>
      <c r="J289" s="278"/>
      <c r="K289" s="279"/>
      <c r="L289" s="280"/>
      <c r="M289" s="281"/>
      <c r="N289" s="277"/>
      <c r="O289" s="278"/>
      <c r="P289" s="279"/>
      <c r="Q289" s="280"/>
      <c r="R289" s="282"/>
      <c r="S289" s="277"/>
      <c r="T289" s="278"/>
      <c r="U289" s="279"/>
      <c r="V289" s="280"/>
      <c r="W289" s="702"/>
      <c r="X289" s="702"/>
      <c r="Y289" s="277"/>
      <c r="Z289" s="278"/>
      <c r="AA289" s="280"/>
      <c r="AB289" s="281"/>
      <c r="AC289" s="278"/>
      <c r="AD289" s="283"/>
      <c r="AE289" s="284"/>
      <c r="AF289" s="278"/>
    </row>
    <row r="290" spans="1:32" ht="18.649999999999999" customHeight="1">
      <c r="A290" s="274"/>
      <c r="B290" s="275"/>
      <c r="C290" s="276"/>
      <c r="D290" s="277"/>
      <c r="E290" s="278"/>
      <c r="F290" s="277"/>
      <c r="G290" s="278"/>
      <c r="H290" s="279"/>
      <c r="I290" s="277"/>
      <c r="J290" s="278"/>
      <c r="K290" s="279"/>
      <c r="L290" s="280"/>
      <c r="M290" s="281"/>
      <c r="N290" s="277"/>
      <c r="O290" s="278"/>
      <c r="P290" s="279"/>
      <c r="Q290" s="280"/>
      <c r="R290" s="282"/>
      <c r="S290" s="277"/>
      <c r="T290" s="278"/>
      <c r="U290" s="279"/>
      <c r="V290" s="280"/>
      <c r="W290" s="702"/>
      <c r="X290" s="702"/>
      <c r="Y290" s="277"/>
      <c r="Z290" s="278"/>
      <c r="AA290" s="280"/>
      <c r="AB290" s="281"/>
      <c r="AC290" s="278"/>
      <c r="AD290" s="283"/>
      <c r="AE290" s="284"/>
      <c r="AF290" s="278"/>
    </row>
    <row r="291" spans="1:32" ht="18.649999999999999" customHeight="1">
      <c r="A291" s="274"/>
      <c r="B291" s="275"/>
      <c r="C291" s="276"/>
      <c r="D291" s="277"/>
      <c r="E291" s="278"/>
      <c r="F291" s="277"/>
      <c r="G291" s="278"/>
      <c r="H291" s="279"/>
      <c r="I291" s="277"/>
      <c r="J291" s="278"/>
      <c r="K291" s="279"/>
      <c r="L291" s="280"/>
      <c r="M291" s="281"/>
      <c r="N291" s="277"/>
      <c r="O291" s="278"/>
      <c r="P291" s="279"/>
      <c r="Q291" s="280"/>
      <c r="R291" s="282"/>
      <c r="S291" s="277"/>
      <c r="T291" s="278"/>
      <c r="U291" s="279"/>
      <c r="V291" s="280"/>
      <c r="W291" s="702"/>
      <c r="X291" s="702"/>
      <c r="Y291" s="277"/>
      <c r="Z291" s="278"/>
      <c r="AA291" s="280"/>
      <c r="AB291" s="281"/>
      <c r="AC291" s="278"/>
      <c r="AD291" s="283"/>
      <c r="AE291" s="284"/>
      <c r="AF291" s="278"/>
    </row>
    <row r="292" spans="1:32" ht="18.649999999999999" customHeight="1">
      <c r="A292" s="274"/>
      <c r="B292" s="275"/>
      <c r="C292" s="276"/>
      <c r="D292" s="277"/>
      <c r="E292" s="278"/>
      <c r="F292" s="277"/>
      <c r="G292" s="278"/>
      <c r="H292" s="279"/>
      <c r="I292" s="277"/>
      <c r="J292" s="278"/>
      <c r="K292" s="279"/>
      <c r="L292" s="280"/>
      <c r="M292" s="281"/>
      <c r="N292" s="277"/>
      <c r="O292" s="278"/>
      <c r="P292" s="279"/>
      <c r="Q292" s="280"/>
      <c r="R292" s="282"/>
      <c r="S292" s="277"/>
      <c r="T292" s="278"/>
      <c r="U292" s="279"/>
      <c r="V292" s="280"/>
      <c r="W292" s="702"/>
      <c r="X292" s="702"/>
      <c r="Y292" s="277"/>
      <c r="Z292" s="278"/>
      <c r="AA292" s="280"/>
      <c r="AB292" s="281"/>
      <c r="AC292" s="278"/>
      <c r="AD292" s="283"/>
      <c r="AE292" s="284"/>
      <c r="AF292" s="278"/>
    </row>
    <row r="293" spans="1:32" ht="18.649999999999999" customHeight="1">
      <c r="A293" s="274"/>
      <c r="B293" s="275"/>
      <c r="C293" s="276"/>
      <c r="D293" s="277"/>
      <c r="E293" s="278"/>
      <c r="F293" s="277"/>
      <c r="G293" s="278"/>
      <c r="H293" s="279"/>
      <c r="I293" s="277"/>
      <c r="J293" s="278"/>
      <c r="K293" s="279"/>
      <c r="L293" s="280"/>
      <c r="M293" s="281"/>
      <c r="N293" s="277"/>
      <c r="O293" s="278"/>
      <c r="P293" s="279"/>
      <c r="Q293" s="280"/>
      <c r="R293" s="282"/>
      <c r="S293" s="277"/>
      <c r="T293" s="278"/>
      <c r="U293" s="279"/>
      <c r="V293" s="280"/>
      <c r="W293" s="702"/>
      <c r="X293" s="702"/>
      <c r="Y293" s="277"/>
      <c r="Z293" s="278"/>
      <c r="AA293" s="280"/>
      <c r="AB293" s="281"/>
      <c r="AC293" s="278"/>
      <c r="AD293" s="283"/>
      <c r="AE293" s="284"/>
      <c r="AF293" s="278"/>
    </row>
    <row r="294" spans="1:32" ht="18.649999999999999" customHeight="1">
      <c r="A294" s="274"/>
      <c r="B294" s="275"/>
      <c r="C294" s="276"/>
      <c r="D294" s="277"/>
      <c r="E294" s="278"/>
      <c r="F294" s="277"/>
      <c r="G294" s="278"/>
      <c r="H294" s="279"/>
      <c r="I294" s="277"/>
      <c r="J294" s="278"/>
      <c r="K294" s="279"/>
      <c r="L294" s="280"/>
      <c r="M294" s="281"/>
      <c r="N294" s="277"/>
      <c r="O294" s="278"/>
      <c r="P294" s="279"/>
      <c r="Q294" s="280"/>
      <c r="R294" s="282"/>
      <c r="S294" s="277"/>
      <c r="T294" s="278"/>
      <c r="U294" s="279"/>
      <c r="V294" s="280"/>
      <c r="W294" s="702"/>
      <c r="X294" s="702"/>
      <c r="Y294" s="277"/>
      <c r="Z294" s="278"/>
      <c r="AA294" s="280"/>
      <c r="AB294" s="281"/>
      <c r="AC294" s="278"/>
      <c r="AD294" s="283"/>
      <c r="AE294" s="284"/>
      <c r="AF294" s="278"/>
    </row>
    <row r="295" spans="1:32" ht="18.649999999999999" customHeight="1">
      <c r="A295" s="274"/>
      <c r="B295" s="275"/>
      <c r="C295" s="276"/>
      <c r="D295" s="277"/>
      <c r="E295" s="278"/>
      <c r="F295" s="277"/>
      <c r="G295" s="278"/>
      <c r="H295" s="279"/>
      <c r="I295" s="277"/>
      <c r="J295" s="278"/>
      <c r="K295" s="279"/>
      <c r="L295" s="280"/>
      <c r="M295" s="281"/>
      <c r="N295" s="277"/>
      <c r="O295" s="278"/>
      <c r="P295" s="279"/>
      <c r="Q295" s="280"/>
      <c r="R295" s="282"/>
      <c r="S295" s="277"/>
      <c r="T295" s="278"/>
      <c r="U295" s="279"/>
      <c r="V295" s="280"/>
      <c r="W295" s="702"/>
      <c r="X295" s="702"/>
      <c r="Y295" s="277"/>
      <c r="Z295" s="278"/>
      <c r="AA295" s="280"/>
      <c r="AB295" s="281"/>
      <c r="AC295" s="278"/>
      <c r="AD295" s="283"/>
      <c r="AE295" s="284"/>
      <c r="AF295" s="278"/>
    </row>
    <row r="296" spans="1:32" ht="18.649999999999999" customHeight="1">
      <c r="A296" s="274"/>
      <c r="B296" s="275"/>
      <c r="C296" s="276"/>
      <c r="D296" s="277"/>
      <c r="E296" s="278"/>
      <c r="F296" s="277"/>
      <c r="G296" s="278"/>
      <c r="H296" s="279"/>
      <c r="I296" s="277"/>
      <c r="J296" s="278"/>
      <c r="K296" s="279"/>
      <c r="L296" s="280"/>
      <c r="M296" s="281"/>
      <c r="N296" s="277"/>
      <c r="O296" s="278"/>
      <c r="P296" s="279"/>
      <c r="Q296" s="280"/>
      <c r="R296" s="282"/>
      <c r="S296" s="277"/>
      <c r="T296" s="278"/>
      <c r="U296" s="279"/>
      <c r="V296" s="280"/>
      <c r="W296" s="702"/>
      <c r="X296" s="702"/>
      <c r="Y296" s="277"/>
      <c r="Z296" s="278"/>
      <c r="AA296" s="280"/>
      <c r="AB296" s="281"/>
      <c r="AC296" s="278"/>
      <c r="AD296" s="283"/>
      <c r="AE296" s="284"/>
      <c r="AF296" s="278"/>
    </row>
    <row r="297" spans="1:32" ht="18.649999999999999" customHeight="1">
      <c r="A297" s="274"/>
      <c r="B297" s="275"/>
      <c r="C297" s="276"/>
      <c r="D297" s="277"/>
      <c r="E297" s="278"/>
      <c r="F297" s="277"/>
      <c r="G297" s="278"/>
      <c r="H297" s="279"/>
      <c r="I297" s="277"/>
      <c r="J297" s="278"/>
      <c r="K297" s="279"/>
      <c r="L297" s="280"/>
      <c r="M297" s="281"/>
      <c r="N297" s="277"/>
      <c r="O297" s="278"/>
      <c r="P297" s="279"/>
      <c r="Q297" s="280"/>
      <c r="R297" s="282"/>
      <c r="S297" s="277"/>
      <c r="T297" s="278"/>
      <c r="U297" s="279"/>
      <c r="V297" s="280"/>
      <c r="W297" s="702"/>
      <c r="X297" s="702"/>
      <c r="Y297" s="277"/>
      <c r="Z297" s="278"/>
      <c r="AA297" s="280"/>
      <c r="AB297" s="281"/>
      <c r="AC297" s="278"/>
      <c r="AD297" s="283"/>
      <c r="AE297" s="284"/>
      <c r="AF297" s="278"/>
    </row>
    <row r="298" spans="1:32" ht="18.649999999999999" customHeight="1">
      <c r="A298" s="274"/>
      <c r="B298" s="275"/>
      <c r="C298" s="276"/>
      <c r="D298" s="277"/>
      <c r="E298" s="278"/>
      <c r="F298" s="277"/>
      <c r="G298" s="278"/>
      <c r="H298" s="279"/>
      <c r="I298" s="277"/>
      <c r="J298" s="278"/>
      <c r="K298" s="279"/>
      <c r="L298" s="280"/>
      <c r="M298" s="281"/>
      <c r="N298" s="277"/>
      <c r="O298" s="278"/>
      <c r="P298" s="279"/>
      <c r="Q298" s="280"/>
      <c r="R298" s="282"/>
      <c r="S298" s="277"/>
      <c r="T298" s="278"/>
      <c r="U298" s="279"/>
      <c r="V298" s="280"/>
      <c r="W298" s="702"/>
      <c r="X298" s="702"/>
      <c r="Y298" s="277"/>
      <c r="Z298" s="278"/>
      <c r="AA298" s="280"/>
      <c r="AB298" s="281"/>
      <c r="AC298" s="278"/>
      <c r="AD298" s="283"/>
      <c r="AE298" s="284"/>
      <c r="AF298" s="278"/>
    </row>
    <row r="299" spans="1:32" ht="18.649999999999999" customHeight="1">
      <c r="A299" s="274"/>
      <c r="B299" s="275"/>
      <c r="C299" s="276"/>
      <c r="D299" s="277"/>
      <c r="E299" s="278"/>
      <c r="F299" s="277"/>
      <c r="G299" s="278"/>
      <c r="H299" s="279"/>
      <c r="I299" s="277"/>
      <c r="J299" s="278"/>
      <c r="K299" s="279"/>
      <c r="L299" s="280"/>
      <c r="M299" s="281"/>
      <c r="N299" s="277"/>
      <c r="O299" s="278"/>
      <c r="P299" s="279"/>
      <c r="Q299" s="280"/>
      <c r="R299" s="282"/>
      <c r="S299" s="277"/>
      <c r="T299" s="278"/>
      <c r="U299" s="279"/>
      <c r="V299" s="280"/>
      <c r="W299" s="702"/>
      <c r="X299" s="702"/>
      <c r="Y299" s="277"/>
      <c r="Z299" s="278"/>
      <c r="AA299" s="280"/>
      <c r="AB299" s="281"/>
      <c r="AC299" s="278"/>
      <c r="AD299" s="283"/>
      <c r="AE299" s="284"/>
      <c r="AF299" s="278"/>
    </row>
    <row r="300" spans="1:32" ht="18.649999999999999" customHeight="1">
      <c r="A300" s="274"/>
      <c r="B300" s="275"/>
      <c r="C300" s="276"/>
      <c r="D300" s="277"/>
      <c r="E300" s="278"/>
      <c r="F300" s="277"/>
      <c r="G300" s="278"/>
      <c r="H300" s="279"/>
      <c r="I300" s="277"/>
      <c r="J300" s="278"/>
      <c r="K300" s="279"/>
      <c r="L300" s="280"/>
      <c r="M300" s="281"/>
      <c r="N300" s="277"/>
      <c r="O300" s="278"/>
      <c r="P300" s="279"/>
      <c r="Q300" s="280"/>
      <c r="R300" s="282"/>
      <c r="S300" s="277"/>
      <c r="T300" s="278"/>
      <c r="U300" s="279"/>
      <c r="V300" s="280"/>
      <c r="W300" s="702"/>
      <c r="X300" s="702"/>
      <c r="Y300" s="277"/>
      <c r="Z300" s="278"/>
      <c r="AA300" s="280"/>
      <c r="AB300" s="281"/>
      <c r="AC300" s="278"/>
      <c r="AD300" s="283"/>
      <c r="AE300" s="284"/>
      <c r="AF300" s="278"/>
    </row>
    <row r="301" spans="1:32" ht="18.649999999999999" customHeight="1">
      <c r="A301" s="274"/>
      <c r="B301" s="275"/>
      <c r="C301" s="276"/>
      <c r="D301" s="277"/>
      <c r="E301" s="278"/>
      <c r="F301" s="277"/>
      <c r="G301" s="278"/>
      <c r="H301" s="279"/>
      <c r="I301" s="277"/>
      <c r="J301" s="278"/>
      <c r="K301" s="279"/>
      <c r="L301" s="280"/>
      <c r="M301" s="281"/>
      <c r="N301" s="277"/>
      <c r="O301" s="278"/>
      <c r="P301" s="279"/>
      <c r="Q301" s="280"/>
      <c r="R301" s="282"/>
      <c r="S301" s="277"/>
      <c r="T301" s="278"/>
      <c r="U301" s="279"/>
      <c r="V301" s="280"/>
      <c r="W301" s="702"/>
      <c r="X301" s="702"/>
      <c r="Y301" s="277"/>
      <c r="Z301" s="278"/>
      <c r="AA301" s="280"/>
      <c r="AB301" s="281"/>
      <c r="AC301" s="278"/>
      <c r="AD301" s="283"/>
      <c r="AE301" s="284"/>
      <c r="AF301" s="278"/>
    </row>
    <row r="302" spans="1:32" ht="18.649999999999999" customHeight="1">
      <c r="A302" s="274"/>
      <c r="B302" s="275"/>
      <c r="C302" s="276"/>
      <c r="D302" s="277"/>
      <c r="E302" s="278"/>
      <c r="F302" s="277"/>
      <c r="G302" s="278"/>
      <c r="H302" s="279"/>
      <c r="I302" s="277"/>
      <c r="J302" s="278"/>
      <c r="K302" s="279"/>
      <c r="L302" s="280"/>
      <c r="M302" s="281"/>
      <c r="N302" s="277"/>
      <c r="O302" s="278"/>
      <c r="P302" s="279"/>
      <c r="Q302" s="280"/>
      <c r="R302" s="282"/>
      <c r="S302" s="277"/>
      <c r="T302" s="278"/>
      <c r="U302" s="279"/>
      <c r="V302" s="280"/>
      <c r="W302" s="702"/>
      <c r="X302" s="702"/>
      <c r="Y302" s="277"/>
      <c r="Z302" s="278"/>
      <c r="AA302" s="280"/>
      <c r="AB302" s="281"/>
      <c r="AC302" s="278"/>
      <c r="AD302" s="283"/>
      <c r="AE302" s="284"/>
      <c r="AF302" s="278"/>
    </row>
    <row r="303" spans="1:32" ht="18.649999999999999" customHeight="1">
      <c r="A303" s="274"/>
      <c r="B303" s="275"/>
      <c r="C303" s="276"/>
      <c r="D303" s="277"/>
      <c r="E303" s="278"/>
      <c r="F303" s="277"/>
      <c r="G303" s="278"/>
      <c r="H303" s="279"/>
      <c r="I303" s="277"/>
      <c r="J303" s="278"/>
      <c r="K303" s="279"/>
      <c r="L303" s="280"/>
      <c r="M303" s="281"/>
      <c r="N303" s="277"/>
      <c r="O303" s="278"/>
      <c r="P303" s="279"/>
      <c r="Q303" s="280"/>
      <c r="R303" s="282"/>
      <c r="S303" s="277"/>
      <c r="T303" s="278"/>
      <c r="U303" s="279"/>
      <c r="V303" s="280"/>
      <c r="W303" s="702"/>
      <c r="X303" s="702"/>
      <c r="Y303" s="277"/>
      <c r="Z303" s="278"/>
      <c r="AA303" s="280"/>
      <c r="AB303" s="281"/>
      <c r="AC303" s="278"/>
      <c r="AD303" s="283"/>
      <c r="AE303" s="284"/>
      <c r="AF303" s="278"/>
    </row>
    <row r="304" spans="1:32" ht="18.649999999999999" customHeight="1">
      <c r="A304" s="274"/>
      <c r="B304" s="275"/>
      <c r="C304" s="276"/>
      <c r="D304" s="277"/>
      <c r="E304" s="278"/>
      <c r="F304" s="277"/>
      <c r="G304" s="278"/>
      <c r="H304" s="279"/>
      <c r="I304" s="277"/>
      <c r="J304" s="278"/>
      <c r="K304" s="279"/>
      <c r="L304" s="280"/>
      <c r="M304" s="281"/>
      <c r="N304" s="277"/>
      <c r="O304" s="278"/>
      <c r="P304" s="279"/>
      <c r="Q304" s="280"/>
      <c r="R304" s="282"/>
      <c r="S304" s="277"/>
      <c r="T304" s="278"/>
      <c r="U304" s="279"/>
      <c r="V304" s="280"/>
      <c r="W304" s="702"/>
      <c r="X304" s="702"/>
      <c r="Y304" s="277"/>
      <c r="Z304" s="278"/>
      <c r="AA304" s="280"/>
      <c r="AB304" s="281"/>
      <c r="AC304" s="278"/>
      <c r="AD304" s="283"/>
      <c r="AE304" s="284"/>
      <c r="AF304" s="278"/>
    </row>
    <row r="305" spans="1:32" ht="18.649999999999999" customHeight="1">
      <c r="A305" s="274"/>
      <c r="B305" s="275"/>
      <c r="C305" s="276"/>
      <c r="D305" s="277"/>
      <c r="E305" s="278"/>
      <c r="F305" s="277"/>
      <c r="G305" s="278"/>
      <c r="H305" s="279"/>
      <c r="I305" s="277"/>
      <c r="J305" s="278"/>
      <c r="K305" s="279"/>
      <c r="L305" s="280"/>
      <c r="M305" s="281"/>
      <c r="N305" s="277"/>
      <c r="O305" s="278"/>
      <c r="P305" s="279"/>
      <c r="Q305" s="280"/>
      <c r="R305" s="282"/>
      <c r="S305" s="277"/>
      <c r="T305" s="278"/>
      <c r="U305" s="279"/>
      <c r="V305" s="280"/>
      <c r="W305" s="702"/>
      <c r="X305" s="702"/>
      <c r="Y305" s="277"/>
      <c r="Z305" s="278"/>
      <c r="AA305" s="280"/>
      <c r="AB305" s="281"/>
      <c r="AC305" s="278"/>
      <c r="AD305" s="283"/>
      <c r="AE305" s="284"/>
      <c r="AF305" s="278"/>
    </row>
    <row r="306" spans="1:32" ht="18.649999999999999" customHeight="1">
      <c r="A306" s="274"/>
      <c r="B306" s="275"/>
      <c r="C306" s="276"/>
      <c r="D306" s="277"/>
      <c r="E306" s="278"/>
      <c r="F306" s="277"/>
      <c r="G306" s="278"/>
      <c r="H306" s="279"/>
      <c r="I306" s="277"/>
      <c r="J306" s="278"/>
      <c r="K306" s="279"/>
      <c r="L306" s="280"/>
      <c r="M306" s="281"/>
      <c r="N306" s="277"/>
      <c r="O306" s="278"/>
      <c r="P306" s="279"/>
      <c r="Q306" s="280"/>
      <c r="R306" s="282"/>
      <c r="S306" s="277"/>
      <c r="T306" s="278"/>
      <c r="U306" s="279"/>
      <c r="V306" s="280"/>
      <c r="W306" s="702"/>
      <c r="X306" s="702"/>
      <c r="Y306" s="277"/>
      <c r="Z306" s="278"/>
      <c r="AA306" s="280"/>
      <c r="AB306" s="281"/>
      <c r="AC306" s="278"/>
      <c r="AD306" s="283"/>
      <c r="AE306" s="284"/>
      <c r="AF306" s="278"/>
    </row>
    <row r="307" spans="1:32" ht="18.649999999999999" customHeight="1">
      <c r="A307" s="274"/>
      <c r="B307" s="275"/>
      <c r="C307" s="276"/>
      <c r="D307" s="277"/>
      <c r="E307" s="278"/>
      <c r="F307" s="277"/>
      <c r="G307" s="278"/>
      <c r="H307" s="279"/>
      <c r="I307" s="277"/>
      <c r="J307" s="278"/>
      <c r="K307" s="279"/>
      <c r="L307" s="280"/>
      <c r="M307" s="281"/>
      <c r="N307" s="277"/>
      <c r="O307" s="278"/>
      <c r="P307" s="279"/>
      <c r="Q307" s="280"/>
      <c r="R307" s="282"/>
      <c r="S307" s="277"/>
      <c r="T307" s="278"/>
      <c r="U307" s="279"/>
      <c r="V307" s="280"/>
      <c r="W307" s="702"/>
      <c r="X307" s="702"/>
      <c r="Y307" s="277"/>
      <c r="Z307" s="278"/>
      <c r="AA307" s="280"/>
      <c r="AB307" s="281"/>
      <c r="AC307" s="278"/>
      <c r="AD307" s="283"/>
      <c r="AE307" s="284"/>
      <c r="AF307" s="278"/>
    </row>
    <row r="308" spans="1:32" ht="18.649999999999999" customHeight="1">
      <c r="A308" s="274"/>
      <c r="B308" s="275"/>
      <c r="C308" s="276"/>
      <c r="D308" s="277"/>
      <c r="E308" s="278"/>
      <c r="F308" s="277"/>
      <c r="G308" s="278"/>
      <c r="H308" s="279"/>
      <c r="I308" s="277"/>
      <c r="J308" s="278"/>
      <c r="K308" s="279"/>
      <c r="L308" s="280"/>
      <c r="M308" s="281"/>
      <c r="N308" s="277"/>
      <c r="O308" s="278"/>
      <c r="P308" s="279"/>
      <c r="Q308" s="280"/>
      <c r="R308" s="282"/>
      <c r="S308" s="277"/>
      <c r="T308" s="278"/>
      <c r="U308" s="279"/>
      <c r="V308" s="280"/>
      <c r="W308" s="702"/>
      <c r="X308" s="702"/>
      <c r="Y308" s="277"/>
      <c r="Z308" s="278"/>
      <c r="AA308" s="280"/>
      <c r="AB308" s="281"/>
      <c r="AC308" s="278"/>
      <c r="AD308" s="283"/>
      <c r="AE308" s="284"/>
      <c r="AF308" s="278"/>
    </row>
    <row r="309" spans="1:32" ht="18.649999999999999" customHeight="1">
      <c r="A309" s="274"/>
      <c r="B309" s="275"/>
      <c r="C309" s="276"/>
      <c r="D309" s="277"/>
      <c r="E309" s="278"/>
      <c r="F309" s="277"/>
      <c r="G309" s="278"/>
      <c r="H309" s="279"/>
      <c r="I309" s="277"/>
      <c r="J309" s="278"/>
      <c r="K309" s="279"/>
      <c r="L309" s="280"/>
      <c r="M309" s="281"/>
      <c r="N309" s="277"/>
      <c r="O309" s="278"/>
      <c r="P309" s="279"/>
      <c r="Q309" s="280"/>
      <c r="R309" s="282"/>
      <c r="S309" s="277"/>
      <c r="T309" s="278"/>
      <c r="U309" s="279"/>
      <c r="V309" s="280"/>
      <c r="W309" s="702"/>
      <c r="X309" s="702"/>
      <c r="Y309" s="277"/>
      <c r="Z309" s="278"/>
      <c r="AA309" s="280"/>
      <c r="AB309" s="281"/>
      <c r="AC309" s="278"/>
      <c r="AD309" s="283"/>
      <c r="AE309" s="284"/>
      <c r="AF309" s="278"/>
    </row>
    <row r="310" spans="1:32" ht="18.649999999999999" customHeight="1">
      <c r="A310" s="274"/>
      <c r="B310" s="275"/>
      <c r="C310" s="276"/>
      <c r="D310" s="277"/>
      <c r="E310" s="278"/>
      <c r="F310" s="277"/>
      <c r="G310" s="278"/>
      <c r="H310" s="279"/>
      <c r="I310" s="277"/>
      <c r="J310" s="278"/>
      <c r="K310" s="279"/>
      <c r="L310" s="280"/>
      <c r="M310" s="281"/>
      <c r="N310" s="277"/>
      <c r="O310" s="278"/>
      <c r="P310" s="279"/>
      <c r="Q310" s="280"/>
      <c r="R310" s="282"/>
      <c r="S310" s="277"/>
      <c r="T310" s="278"/>
      <c r="U310" s="279"/>
      <c r="V310" s="280"/>
      <c r="W310" s="702"/>
      <c r="X310" s="702"/>
      <c r="Y310" s="277"/>
      <c r="Z310" s="278"/>
      <c r="AA310" s="280"/>
      <c r="AB310" s="281"/>
      <c r="AC310" s="278"/>
      <c r="AD310" s="283"/>
      <c r="AE310" s="284"/>
      <c r="AF310" s="278"/>
    </row>
    <row r="311" spans="1:32" ht="18.649999999999999" customHeight="1">
      <c r="A311" s="274"/>
      <c r="B311" s="275"/>
      <c r="C311" s="276"/>
      <c r="D311" s="277"/>
      <c r="E311" s="278"/>
      <c r="F311" s="277"/>
      <c r="G311" s="278"/>
      <c r="H311" s="279"/>
      <c r="I311" s="277"/>
      <c r="J311" s="278"/>
      <c r="K311" s="279"/>
      <c r="L311" s="280"/>
      <c r="M311" s="281"/>
      <c r="N311" s="277"/>
      <c r="O311" s="278"/>
      <c r="P311" s="279"/>
      <c r="Q311" s="280"/>
      <c r="R311" s="282"/>
      <c r="S311" s="277"/>
      <c r="T311" s="278"/>
      <c r="U311" s="279"/>
      <c r="V311" s="280"/>
      <c r="W311" s="702"/>
      <c r="X311" s="702"/>
      <c r="Y311" s="277"/>
      <c r="Z311" s="278"/>
      <c r="AA311" s="280"/>
      <c r="AB311" s="281"/>
      <c r="AC311" s="278"/>
      <c r="AD311" s="283"/>
      <c r="AE311" s="284"/>
      <c r="AF311" s="278"/>
    </row>
    <row r="312" spans="1:32" ht="18.649999999999999" customHeight="1">
      <c r="A312" s="274"/>
      <c r="B312" s="275"/>
      <c r="C312" s="276"/>
      <c r="D312" s="277"/>
      <c r="E312" s="278"/>
      <c r="F312" s="277"/>
      <c r="G312" s="278"/>
      <c r="H312" s="279"/>
      <c r="I312" s="277"/>
      <c r="J312" s="278"/>
      <c r="K312" s="279"/>
      <c r="L312" s="280"/>
      <c r="M312" s="281"/>
      <c r="N312" s="277"/>
      <c r="O312" s="278"/>
      <c r="P312" s="279"/>
      <c r="Q312" s="280"/>
      <c r="R312" s="282"/>
      <c r="S312" s="277"/>
      <c r="T312" s="278"/>
      <c r="U312" s="279"/>
      <c r="V312" s="280"/>
      <c r="W312" s="702"/>
      <c r="X312" s="702"/>
      <c r="Y312" s="277"/>
      <c r="Z312" s="278"/>
      <c r="AA312" s="280"/>
      <c r="AB312" s="281"/>
      <c r="AC312" s="278"/>
      <c r="AD312" s="283"/>
      <c r="AE312" s="284"/>
      <c r="AF312" s="278"/>
    </row>
    <row r="313" spans="1:32" ht="18.649999999999999" customHeight="1">
      <c r="A313" s="274"/>
      <c r="B313" s="275"/>
      <c r="C313" s="276"/>
      <c r="D313" s="277"/>
      <c r="E313" s="278"/>
      <c r="F313" s="277"/>
      <c r="G313" s="278"/>
      <c r="H313" s="279"/>
      <c r="I313" s="277"/>
      <c r="J313" s="278"/>
      <c r="K313" s="279"/>
      <c r="L313" s="280"/>
      <c r="M313" s="281"/>
      <c r="N313" s="277"/>
      <c r="O313" s="278"/>
      <c r="P313" s="279"/>
      <c r="Q313" s="280"/>
      <c r="R313" s="282"/>
      <c r="S313" s="277"/>
      <c r="T313" s="278"/>
      <c r="U313" s="279"/>
      <c r="V313" s="280"/>
      <c r="W313" s="702"/>
      <c r="X313" s="702"/>
      <c r="Y313" s="277"/>
      <c r="Z313" s="278"/>
      <c r="AA313" s="280"/>
      <c r="AB313" s="281"/>
      <c r="AC313" s="278"/>
      <c r="AD313" s="283"/>
      <c r="AE313" s="284"/>
      <c r="AF313" s="278"/>
    </row>
    <row r="314" spans="1:32" ht="18.649999999999999" customHeight="1">
      <c r="A314" s="274"/>
      <c r="B314" s="275"/>
      <c r="C314" s="276"/>
      <c r="D314" s="277"/>
      <c r="E314" s="278"/>
      <c r="F314" s="277"/>
      <c r="G314" s="278"/>
      <c r="H314" s="279"/>
      <c r="I314" s="277"/>
      <c r="J314" s="278"/>
      <c r="K314" s="279"/>
      <c r="L314" s="280"/>
      <c r="M314" s="281"/>
      <c r="N314" s="277"/>
      <c r="O314" s="278"/>
      <c r="P314" s="279"/>
      <c r="Q314" s="280"/>
      <c r="R314" s="282"/>
      <c r="S314" s="277"/>
      <c r="T314" s="278"/>
      <c r="U314" s="279"/>
      <c r="V314" s="280"/>
      <c r="W314" s="702"/>
      <c r="X314" s="702"/>
      <c r="Y314" s="277"/>
      <c r="Z314" s="278"/>
      <c r="AA314" s="280"/>
      <c r="AB314" s="281"/>
      <c r="AC314" s="278"/>
      <c r="AD314" s="283"/>
      <c r="AE314" s="284"/>
      <c r="AF314" s="278"/>
    </row>
    <row r="315" spans="1:32" ht="18.649999999999999" customHeight="1">
      <c r="A315" s="274"/>
      <c r="B315" s="275"/>
      <c r="C315" s="276"/>
      <c r="D315" s="277"/>
      <c r="E315" s="278"/>
      <c r="F315" s="277"/>
      <c r="G315" s="278"/>
      <c r="H315" s="279"/>
      <c r="I315" s="277"/>
      <c r="J315" s="278"/>
      <c r="K315" s="279"/>
      <c r="L315" s="280"/>
      <c r="M315" s="281"/>
      <c r="N315" s="277"/>
      <c r="O315" s="278"/>
      <c r="P315" s="279"/>
      <c r="Q315" s="280"/>
      <c r="R315" s="282"/>
      <c r="S315" s="277"/>
      <c r="T315" s="278"/>
      <c r="U315" s="279"/>
      <c r="V315" s="280"/>
      <c r="W315" s="702"/>
      <c r="X315" s="702"/>
      <c r="Y315" s="277"/>
      <c r="Z315" s="278"/>
      <c r="AA315" s="280"/>
      <c r="AB315" s="281"/>
      <c r="AC315" s="278"/>
      <c r="AD315" s="283"/>
      <c r="AE315" s="284"/>
      <c r="AF315" s="278"/>
    </row>
    <row r="316" spans="1:32" ht="18.649999999999999" customHeight="1">
      <c r="A316" s="274"/>
      <c r="B316" s="275"/>
      <c r="C316" s="276"/>
      <c r="D316" s="277"/>
      <c r="E316" s="278"/>
      <c r="F316" s="277"/>
      <c r="G316" s="278"/>
      <c r="H316" s="279"/>
      <c r="I316" s="277"/>
      <c r="J316" s="278"/>
      <c r="K316" s="279"/>
      <c r="L316" s="280"/>
      <c r="M316" s="281"/>
      <c r="N316" s="277"/>
      <c r="O316" s="278"/>
      <c r="P316" s="279"/>
      <c r="Q316" s="280"/>
      <c r="R316" s="282"/>
      <c r="S316" s="277"/>
      <c r="T316" s="278"/>
      <c r="U316" s="279"/>
      <c r="V316" s="280"/>
      <c r="W316" s="702"/>
      <c r="X316" s="702"/>
      <c r="Y316" s="277"/>
      <c r="Z316" s="278"/>
      <c r="AA316" s="280"/>
      <c r="AB316" s="281"/>
      <c r="AC316" s="278"/>
      <c r="AD316" s="283"/>
      <c r="AE316" s="284"/>
      <c r="AF316" s="278"/>
    </row>
    <row r="317" spans="1:32" ht="18.649999999999999" customHeight="1">
      <c r="A317" s="274"/>
      <c r="B317" s="275"/>
      <c r="C317" s="276"/>
      <c r="D317" s="277"/>
      <c r="E317" s="278"/>
      <c r="F317" s="277"/>
      <c r="G317" s="278"/>
      <c r="H317" s="279"/>
      <c r="I317" s="277"/>
      <c r="J317" s="278"/>
      <c r="K317" s="279"/>
      <c r="L317" s="280"/>
      <c r="M317" s="281"/>
      <c r="N317" s="277"/>
      <c r="O317" s="278"/>
      <c r="P317" s="279"/>
      <c r="Q317" s="280"/>
      <c r="R317" s="282"/>
      <c r="S317" s="277"/>
      <c r="T317" s="278"/>
      <c r="U317" s="279"/>
      <c r="V317" s="280"/>
      <c r="W317" s="702"/>
      <c r="X317" s="702"/>
      <c r="Y317" s="277"/>
      <c r="Z317" s="278"/>
      <c r="AA317" s="280"/>
      <c r="AB317" s="281"/>
      <c r="AC317" s="278"/>
      <c r="AD317" s="283"/>
      <c r="AE317" s="284"/>
      <c r="AF317" s="278"/>
    </row>
    <row r="318" spans="1:32" ht="18.649999999999999" customHeight="1">
      <c r="A318" s="274"/>
      <c r="B318" s="275"/>
      <c r="C318" s="276"/>
      <c r="D318" s="277"/>
      <c r="E318" s="278"/>
      <c r="F318" s="277"/>
      <c r="G318" s="278"/>
      <c r="H318" s="279"/>
      <c r="I318" s="277"/>
      <c r="J318" s="278"/>
      <c r="K318" s="279"/>
      <c r="L318" s="280"/>
      <c r="M318" s="281"/>
      <c r="N318" s="277"/>
      <c r="O318" s="278"/>
      <c r="P318" s="279"/>
      <c r="Q318" s="280"/>
      <c r="R318" s="282"/>
      <c r="S318" s="277"/>
      <c r="T318" s="278"/>
      <c r="U318" s="279"/>
      <c r="V318" s="280"/>
      <c r="W318" s="702"/>
      <c r="X318" s="702"/>
      <c r="Y318" s="277"/>
      <c r="Z318" s="278"/>
      <c r="AA318" s="280"/>
      <c r="AB318" s="281"/>
      <c r="AC318" s="278"/>
      <c r="AD318" s="283"/>
      <c r="AE318" s="284"/>
      <c r="AF318" s="278"/>
    </row>
    <row r="319" spans="1:32" ht="18.649999999999999" customHeight="1">
      <c r="A319" s="274"/>
      <c r="B319" s="275"/>
      <c r="C319" s="276"/>
      <c r="D319" s="277"/>
      <c r="E319" s="278"/>
      <c r="F319" s="277"/>
      <c r="G319" s="278"/>
      <c r="H319" s="279"/>
      <c r="I319" s="277"/>
      <c r="J319" s="278"/>
      <c r="K319" s="279"/>
      <c r="L319" s="280"/>
      <c r="M319" s="281"/>
      <c r="N319" s="277"/>
      <c r="O319" s="278"/>
      <c r="P319" s="279"/>
      <c r="Q319" s="280"/>
      <c r="R319" s="282"/>
      <c r="S319" s="277"/>
      <c r="T319" s="278"/>
      <c r="U319" s="279"/>
      <c r="V319" s="280"/>
      <c r="W319" s="702"/>
      <c r="X319" s="702"/>
      <c r="Y319" s="277"/>
      <c r="Z319" s="278"/>
      <c r="AA319" s="280"/>
      <c r="AB319" s="281"/>
      <c r="AC319" s="278"/>
      <c r="AD319" s="283"/>
      <c r="AE319" s="284"/>
      <c r="AF319" s="278"/>
    </row>
    <row r="320" spans="1:32" ht="18.649999999999999" customHeight="1">
      <c r="A320" s="274"/>
      <c r="B320" s="275"/>
      <c r="C320" s="276"/>
      <c r="D320" s="277"/>
      <c r="E320" s="278"/>
      <c r="F320" s="277"/>
      <c r="G320" s="278"/>
      <c r="H320" s="279"/>
      <c r="I320" s="277"/>
      <c r="J320" s="278"/>
      <c r="K320" s="279"/>
      <c r="L320" s="280"/>
      <c r="M320" s="281"/>
      <c r="N320" s="277"/>
      <c r="O320" s="278"/>
      <c r="P320" s="279"/>
      <c r="Q320" s="280"/>
      <c r="R320" s="282"/>
      <c r="S320" s="277"/>
      <c r="T320" s="278"/>
      <c r="U320" s="279"/>
      <c r="V320" s="280"/>
      <c r="W320" s="702"/>
      <c r="X320" s="702"/>
      <c r="Y320" s="277"/>
      <c r="Z320" s="278"/>
      <c r="AA320" s="280"/>
      <c r="AB320" s="281"/>
      <c r="AC320" s="278"/>
      <c r="AD320" s="283"/>
      <c r="AE320" s="284"/>
      <c r="AF320" s="278"/>
    </row>
    <row r="321" spans="1:32" ht="18.649999999999999" customHeight="1">
      <c r="A321" s="274"/>
      <c r="B321" s="275"/>
      <c r="C321" s="276"/>
      <c r="D321" s="277"/>
      <c r="E321" s="278"/>
      <c r="F321" s="277"/>
      <c r="G321" s="278"/>
      <c r="H321" s="279"/>
      <c r="I321" s="277"/>
      <c r="J321" s="278"/>
      <c r="K321" s="279"/>
      <c r="L321" s="280"/>
      <c r="M321" s="281"/>
      <c r="N321" s="277"/>
      <c r="O321" s="278"/>
      <c r="P321" s="279"/>
      <c r="Q321" s="280"/>
      <c r="R321" s="282"/>
      <c r="S321" s="277"/>
      <c r="T321" s="278"/>
      <c r="U321" s="279"/>
      <c r="V321" s="280"/>
      <c r="W321" s="702"/>
      <c r="X321" s="702"/>
      <c r="Y321" s="277"/>
      <c r="Z321" s="278"/>
      <c r="AA321" s="280"/>
      <c r="AB321" s="281"/>
      <c r="AC321" s="278"/>
      <c r="AD321" s="283"/>
      <c r="AE321" s="284"/>
      <c r="AF321" s="278"/>
    </row>
    <row r="322" spans="1:32" ht="18.649999999999999" customHeight="1">
      <c r="A322" s="274"/>
      <c r="B322" s="275"/>
      <c r="C322" s="276"/>
      <c r="D322" s="277"/>
      <c r="E322" s="278"/>
      <c r="F322" s="277"/>
      <c r="G322" s="278"/>
      <c r="H322" s="279"/>
      <c r="I322" s="277"/>
      <c r="J322" s="278"/>
      <c r="K322" s="279"/>
      <c r="L322" s="280"/>
      <c r="M322" s="281"/>
      <c r="N322" s="277"/>
      <c r="O322" s="278"/>
      <c r="P322" s="279"/>
      <c r="Q322" s="280"/>
      <c r="R322" s="282"/>
      <c r="S322" s="277"/>
      <c r="T322" s="278"/>
      <c r="U322" s="279"/>
      <c r="V322" s="280"/>
      <c r="W322" s="702"/>
      <c r="X322" s="702"/>
      <c r="Y322" s="277"/>
      <c r="Z322" s="278"/>
      <c r="AA322" s="280"/>
      <c r="AB322" s="281"/>
      <c r="AC322" s="278"/>
      <c r="AD322" s="283"/>
      <c r="AE322" s="284"/>
      <c r="AF322" s="278"/>
    </row>
    <row r="323" spans="1:32" ht="18.649999999999999" customHeight="1">
      <c r="A323" s="274"/>
      <c r="B323" s="275"/>
      <c r="C323" s="276"/>
      <c r="D323" s="277"/>
      <c r="E323" s="278"/>
      <c r="F323" s="277"/>
      <c r="G323" s="278"/>
      <c r="H323" s="279"/>
      <c r="I323" s="277"/>
      <c r="J323" s="278"/>
      <c r="K323" s="279"/>
      <c r="L323" s="280"/>
      <c r="M323" s="281"/>
      <c r="N323" s="277"/>
      <c r="O323" s="278"/>
      <c r="P323" s="279"/>
      <c r="Q323" s="280"/>
      <c r="R323" s="282"/>
      <c r="S323" s="277"/>
      <c r="T323" s="278"/>
      <c r="U323" s="279"/>
      <c r="V323" s="280"/>
      <c r="W323" s="702"/>
      <c r="X323" s="702"/>
      <c r="Y323" s="277"/>
      <c r="Z323" s="278"/>
      <c r="AA323" s="280"/>
      <c r="AB323" s="281"/>
      <c r="AC323" s="278"/>
      <c r="AD323" s="283"/>
      <c r="AE323" s="284"/>
      <c r="AF323" s="278"/>
    </row>
    <row r="324" spans="1:32" ht="18.649999999999999" customHeight="1">
      <c r="A324" s="274"/>
      <c r="B324" s="275"/>
      <c r="C324" s="276"/>
      <c r="D324" s="277"/>
      <c r="E324" s="278"/>
      <c r="F324" s="277"/>
      <c r="G324" s="278"/>
      <c r="H324" s="279"/>
      <c r="I324" s="277"/>
      <c r="J324" s="278"/>
      <c r="K324" s="279"/>
      <c r="L324" s="280"/>
      <c r="M324" s="281"/>
      <c r="N324" s="277"/>
      <c r="O324" s="278"/>
      <c r="P324" s="279"/>
      <c r="Q324" s="280"/>
      <c r="R324" s="282"/>
      <c r="S324" s="277"/>
      <c r="T324" s="278"/>
      <c r="U324" s="279"/>
      <c r="V324" s="280"/>
      <c r="W324" s="702"/>
      <c r="X324" s="702"/>
      <c r="Y324" s="277"/>
      <c r="Z324" s="278"/>
      <c r="AA324" s="280"/>
      <c r="AB324" s="281"/>
      <c r="AC324" s="278"/>
      <c r="AD324" s="283"/>
      <c r="AE324" s="284"/>
      <c r="AF324" s="278"/>
    </row>
    <row r="325" spans="1:32" ht="18.649999999999999" customHeight="1">
      <c r="A325" s="274"/>
      <c r="B325" s="275"/>
      <c r="C325" s="276"/>
      <c r="D325" s="277"/>
      <c r="E325" s="278"/>
      <c r="F325" s="277"/>
      <c r="G325" s="278"/>
      <c r="H325" s="279"/>
      <c r="I325" s="277"/>
      <c r="J325" s="278"/>
      <c r="K325" s="279"/>
      <c r="L325" s="280"/>
      <c r="M325" s="281"/>
      <c r="N325" s="277"/>
      <c r="O325" s="278"/>
      <c r="P325" s="279"/>
      <c r="Q325" s="280"/>
      <c r="R325" s="282"/>
      <c r="S325" s="277"/>
      <c r="T325" s="278"/>
      <c r="U325" s="279"/>
      <c r="V325" s="280"/>
      <c r="W325" s="702"/>
      <c r="X325" s="702"/>
      <c r="Y325" s="277"/>
      <c r="Z325" s="278"/>
      <c r="AA325" s="280"/>
      <c r="AB325" s="281"/>
      <c r="AC325" s="278"/>
      <c r="AD325" s="283"/>
      <c r="AE325" s="284"/>
      <c r="AF325" s="278"/>
    </row>
    <row r="326" spans="1:32" ht="18.649999999999999" customHeight="1">
      <c r="A326" s="274"/>
      <c r="B326" s="275"/>
      <c r="C326" s="276"/>
      <c r="D326" s="277"/>
      <c r="E326" s="278"/>
      <c r="F326" s="277"/>
      <c r="G326" s="278"/>
      <c r="H326" s="279"/>
      <c r="I326" s="277"/>
      <c r="J326" s="278"/>
      <c r="K326" s="279"/>
      <c r="L326" s="280"/>
      <c r="M326" s="281"/>
      <c r="N326" s="277"/>
      <c r="O326" s="278"/>
      <c r="P326" s="279"/>
      <c r="Q326" s="280"/>
      <c r="R326" s="282"/>
      <c r="S326" s="277"/>
      <c r="T326" s="278"/>
      <c r="U326" s="279"/>
      <c r="V326" s="280"/>
      <c r="W326" s="702"/>
      <c r="X326" s="702"/>
      <c r="Y326" s="277"/>
      <c r="Z326" s="278"/>
      <c r="AA326" s="280"/>
      <c r="AB326" s="281"/>
      <c r="AC326" s="278"/>
      <c r="AD326" s="283"/>
      <c r="AE326" s="284"/>
      <c r="AF326" s="278"/>
    </row>
    <row r="327" spans="1:32" ht="18.649999999999999" customHeight="1">
      <c r="A327" s="274"/>
      <c r="B327" s="275"/>
      <c r="C327" s="276"/>
      <c r="D327" s="277"/>
      <c r="E327" s="278"/>
      <c r="F327" s="277"/>
      <c r="G327" s="278"/>
      <c r="H327" s="279"/>
      <c r="I327" s="277"/>
      <c r="J327" s="278"/>
      <c r="K327" s="279"/>
      <c r="L327" s="280"/>
      <c r="M327" s="281"/>
      <c r="N327" s="277"/>
      <c r="O327" s="278"/>
      <c r="P327" s="279"/>
      <c r="Q327" s="280"/>
      <c r="R327" s="282"/>
      <c r="S327" s="277"/>
      <c r="T327" s="278"/>
      <c r="U327" s="279"/>
      <c r="V327" s="280"/>
      <c r="W327" s="702"/>
      <c r="X327" s="702"/>
      <c r="Y327" s="277"/>
      <c r="Z327" s="278"/>
      <c r="AA327" s="280"/>
      <c r="AB327" s="281"/>
      <c r="AC327" s="278"/>
      <c r="AD327" s="283"/>
      <c r="AE327" s="284"/>
      <c r="AF327" s="278"/>
    </row>
    <row r="328" spans="1:32" ht="18.649999999999999" customHeight="1">
      <c r="A328" s="274"/>
      <c r="B328" s="275"/>
      <c r="C328" s="276"/>
      <c r="D328" s="277"/>
      <c r="E328" s="278"/>
      <c r="F328" s="277"/>
      <c r="G328" s="278"/>
      <c r="H328" s="279"/>
      <c r="I328" s="277"/>
      <c r="J328" s="278"/>
      <c r="K328" s="279"/>
      <c r="L328" s="280"/>
      <c r="M328" s="281"/>
      <c r="N328" s="277"/>
      <c r="O328" s="278"/>
      <c r="P328" s="279"/>
      <c r="Q328" s="280"/>
      <c r="R328" s="282"/>
      <c r="S328" s="277"/>
      <c r="T328" s="278"/>
      <c r="U328" s="279"/>
      <c r="V328" s="280"/>
      <c r="W328" s="702"/>
      <c r="X328" s="702"/>
      <c r="Y328" s="277"/>
      <c r="Z328" s="278"/>
      <c r="AA328" s="280"/>
      <c r="AB328" s="281"/>
      <c r="AC328" s="278"/>
      <c r="AD328" s="283"/>
      <c r="AE328" s="284"/>
      <c r="AF328" s="278"/>
    </row>
    <row r="329" spans="1:32" ht="18.649999999999999" customHeight="1">
      <c r="A329" s="274"/>
      <c r="B329" s="275"/>
      <c r="C329" s="276"/>
      <c r="D329" s="277"/>
      <c r="E329" s="278"/>
      <c r="F329" s="277"/>
      <c r="G329" s="278"/>
      <c r="H329" s="279"/>
      <c r="I329" s="277"/>
      <c r="J329" s="278"/>
      <c r="K329" s="279"/>
      <c r="L329" s="280"/>
      <c r="M329" s="281"/>
      <c r="N329" s="277"/>
      <c r="O329" s="278"/>
      <c r="P329" s="279"/>
      <c r="Q329" s="280"/>
      <c r="R329" s="282"/>
      <c r="S329" s="277"/>
      <c r="T329" s="278"/>
      <c r="U329" s="279"/>
      <c r="V329" s="280"/>
      <c r="W329" s="702"/>
      <c r="X329" s="702"/>
      <c r="Y329" s="277"/>
      <c r="Z329" s="278"/>
      <c r="AA329" s="280"/>
      <c r="AB329" s="281"/>
      <c r="AC329" s="278"/>
      <c r="AD329" s="283"/>
      <c r="AE329" s="284"/>
      <c r="AF329" s="278"/>
    </row>
    <row r="330" spans="1:32" ht="18.649999999999999" customHeight="1">
      <c r="A330" s="274"/>
      <c r="B330" s="275"/>
      <c r="C330" s="276"/>
      <c r="D330" s="277"/>
      <c r="E330" s="278"/>
      <c r="F330" s="277"/>
      <c r="G330" s="278"/>
      <c r="H330" s="279"/>
      <c r="I330" s="277"/>
      <c r="J330" s="278"/>
      <c r="K330" s="279"/>
      <c r="L330" s="280"/>
      <c r="M330" s="281"/>
      <c r="N330" s="277"/>
      <c r="O330" s="278"/>
      <c r="P330" s="279"/>
      <c r="Q330" s="280"/>
      <c r="R330" s="282"/>
      <c r="S330" s="277"/>
      <c r="T330" s="278"/>
      <c r="U330" s="279"/>
      <c r="V330" s="280"/>
      <c r="W330" s="702"/>
      <c r="X330" s="702"/>
      <c r="Y330" s="277"/>
      <c r="Z330" s="278"/>
      <c r="AA330" s="280"/>
      <c r="AB330" s="281"/>
      <c r="AC330" s="278"/>
      <c r="AD330" s="283"/>
      <c r="AE330" s="284"/>
      <c r="AF330" s="278"/>
    </row>
    <row r="331" spans="1:32" ht="18.649999999999999" customHeight="1">
      <c r="A331" s="274"/>
      <c r="B331" s="275"/>
      <c r="C331" s="276"/>
      <c r="D331" s="277"/>
      <c r="E331" s="278"/>
      <c r="F331" s="277"/>
      <c r="G331" s="278"/>
      <c r="H331" s="279"/>
      <c r="I331" s="277"/>
      <c r="J331" s="278"/>
      <c r="K331" s="279"/>
      <c r="L331" s="280"/>
      <c r="M331" s="281"/>
      <c r="N331" s="277"/>
      <c r="O331" s="278"/>
      <c r="P331" s="279"/>
      <c r="Q331" s="280"/>
      <c r="R331" s="282"/>
      <c r="S331" s="277"/>
      <c r="T331" s="278"/>
      <c r="U331" s="279"/>
      <c r="V331" s="280"/>
      <c r="W331" s="702"/>
      <c r="X331" s="702"/>
      <c r="Y331" s="277"/>
      <c r="Z331" s="278"/>
      <c r="AA331" s="280"/>
      <c r="AB331" s="281"/>
      <c r="AC331" s="278"/>
      <c r="AD331" s="283"/>
      <c r="AE331" s="284"/>
      <c r="AF331" s="278"/>
    </row>
    <row r="332" spans="1:32" ht="18.649999999999999" customHeight="1">
      <c r="A332" s="274"/>
      <c r="B332" s="275"/>
      <c r="C332" s="276"/>
      <c r="D332" s="277"/>
      <c r="E332" s="278"/>
      <c r="F332" s="277"/>
      <c r="G332" s="278"/>
      <c r="H332" s="279"/>
      <c r="I332" s="277"/>
      <c r="J332" s="278"/>
      <c r="K332" s="279"/>
      <c r="L332" s="280"/>
      <c r="M332" s="281"/>
      <c r="N332" s="277"/>
      <c r="O332" s="278"/>
      <c r="P332" s="279"/>
      <c r="Q332" s="280"/>
      <c r="R332" s="282"/>
      <c r="S332" s="277"/>
      <c r="T332" s="278"/>
      <c r="U332" s="279"/>
      <c r="V332" s="280"/>
      <c r="W332" s="702"/>
      <c r="X332" s="702"/>
      <c r="Y332" s="277"/>
      <c r="Z332" s="278"/>
      <c r="AA332" s="280"/>
      <c r="AB332" s="281"/>
      <c r="AC332" s="278"/>
      <c r="AD332" s="283"/>
      <c r="AE332" s="284"/>
      <c r="AF332" s="278"/>
    </row>
    <row r="333" spans="1:32" ht="18.649999999999999" customHeight="1">
      <c r="A333" s="274"/>
      <c r="B333" s="275"/>
      <c r="C333" s="276"/>
      <c r="D333" s="277"/>
      <c r="E333" s="278"/>
      <c r="F333" s="277"/>
      <c r="G333" s="278"/>
      <c r="H333" s="279"/>
      <c r="I333" s="277"/>
      <c r="J333" s="278"/>
      <c r="K333" s="279"/>
      <c r="L333" s="280"/>
      <c r="M333" s="281"/>
      <c r="N333" s="277"/>
      <c r="O333" s="278"/>
      <c r="P333" s="279"/>
      <c r="Q333" s="280"/>
      <c r="R333" s="282"/>
      <c r="S333" s="277"/>
      <c r="T333" s="278"/>
      <c r="U333" s="279"/>
      <c r="V333" s="280"/>
      <c r="W333" s="702"/>
      <c r="X333" s="702"/>
      <c r="Y333" s="277"/>
      <c r="Z333" s="278"/>
      <c r="AA333" s="280"/>
      <c r="AB333" s="281"/>
      <c r="AC333" s="278"/>
      <c r="AD333" s="283"/>
      <c r="AE333" s="284"/>
      <c r="AF333" s="278"/>
    </row>
    <row r="334" spans="1:32" ht="18.649999999999999" customHeight="1">
      <c r="A334" s="274"/>
      <c r="B334" s="275"/>
      <c r="C334" s="276"/>
      <c r="D334" s="277"/>
      <c r="E334" s="278"/>
      <c r="F334" s="277"/>
      <c r="G334" s="278"/>
      <c r="H334" s="279"/>
      <c r="I334" s="277"/>
      <c r="J334" s="278"/>
      <c r="K334" s="279"/>
      <c r="L334" s="280"/>
      <c r="M334" s="281"/>
      <c r="N334" s="277"/>
      <c r="O334" s="278"/>
      <c r="P334" s="279"/>
      <c r="Q334" s="280"/>
      <c r="R334" s="282"/>
      <c r="S334" s="277"/>
      <c r="T334" s="278"/>
      <c r="U334" s="279"/>
      <c r="V334" s="280"/>
      <c r="W334" s="702"/>
      <c r="X334" s="702"/>
      <c r="Y334" s="277"/>
      <c r="Z334" s="278"/>
      <c r="AA334" s="280"/>
      <c r="AB334" s="281"/>
      <c r="AC334" s="278"/>
      <c r="AD334" s="283"/>
      <c r="AE334" s="284"/>
      <c r="AF334" s="278"/>
    </row>
    <row r="335" spans="1:32" ht="18.649999999999999" customHeight="1">
      <c r="A335" s="274"/>
      <c r="B335" s="275"/>
      <c r="C335" s="276"/>
      <c r="D335" s="277"/>
      <c r="E335" s="278"/>
      <c r="F335" s="277"/>
      <c r="G335" s="278"/>
      <c r="H335" s="279"/>
      <c r="I335" s="277"/>
      <c r="J335" s="278"/>
      <c r="K335" s="279"/>
      <c r="L335" s="280"/>
      <c r="M335" s="281"/>
      <c r="N335" s="277"/>
      <c r="O335" s="278"/>
      <c r="P335" s="279"/>
      <c r="Q335" s="280"/>
      <c r="R335" s="282"/>
      <c r="S335" s="277"/>
      <c r="T335" s="278"/>
      <c r="U335" s="279"/>
      <c r="V335" s="280"/>
      <c r="W335" s="702"/>
      <c r="X335" s="702"/>
      <c r="Y335" s="277"/>
      <c r="Z335" s="278"/>
      <c r="AA335" s="280"/>
      <c r="AB335" s="281"/>
      <c r="AC335" s="278"/>
      <c r="AD335" s="283"/>
      <c r="AE335" s="284"/>
      <c r="AF335" s="278"/>
    </row>
    <row r="336" spans="1:32" ht="18.649999999999999" customHeight="1">
      <c r="A336" s="274"/>
      <c r="B336" s="275"/>
      <c r="C336" s="276"/>
      <c r="D336" s="277"/>
      <c r="E336" s="278"/>
      <c r="F336" s="277"/>
      <c r="G336" s="278"/>
      <c r="H336" s="279"/>
      <c r="I336" s="277"/>
      <c r="J336" s="278"/>
      <c r="K336" s="279"/>
      <c r="L336" s="280"/>
      <c r="M336" s="281"/>
      <c r="N336" s="277"/>
      <c r="O336" s="278"/>
      <c r="P336" s="279"/>
      <c r="Q336" s="280"/>
      <c r="R336" s="282"/>
      <c r="S336" s="277"/>
      <c r="T336" s="278"/>
      <c r="U336" s="279"/>
      <c r="V336" s="280"/>
      <c r="W336" s="702"/>
      <c r="X336" s="702"/>
      <c r="Y336" s="277"/>
      <c r="Z336" s="278"/>
      <c r="AA336" s="280"/>
      <c r="AB336" s="281"/>
      <c r="AC336" s="278"/>
      <c r="AD336" s="283"/>
      <c r="AE336" s="284"/>
      <c r="AF336" s="278"/>
    </row>
    <row r="337" spans="1:32" ht="18.649999999999999" customHeight="1">
      <c r="A337" s="274"/>
      <c r="B337" s="275"/>
      <c r="C337" s="276"/>
      <c r="D337" s="277"/>
      <c r="E337" s="278"/>
      <c r="F337" s="277"/>
      <c r="G337" s="278"/>
      <c r="H337" s="279"/>
      <c r="I337" s="277"/>
      <c r="J337" s="278"/>
      <c r="K337" s="279"/>
      <c r="L337" s="280"/>
      <c r="M337" s="281"/>
      <c r="N337" s="277"/>
      <c r="O337" s="278"/>
      <c r="P337" s="279"/>
      <c r="Q337" s="280"/>
      <c r="R337" s="282"/>
      <c r="S337" s="277"/>
      <c r="T337" s="278"/>
      <c r="U337" s="279"/>
      <c r="V337" s="280"/>
      <c r="W337" s="702"/>
      <c r="X337" s="702"/>
      <c r="Y337" s="277"/>
      <c r="Z337" s="278"/>
      <c r="AA337" s="280"/>
      <c r="AB337" s="281"/>
      <c r="AC337" s="278"/>
      <c r="AD337" s="283"/>
      <c r="AE337" s="284"/>
      <c r="AF337" s="278"/>
    </row>
    <row r="338" spans="1:32" ht="18.649999999999999" customHeight="1">
      <c r="A338" s="274"/>
      <c r="B338" s="275"/>
      <c r="C338" s="276"/>
      <c r="D338" s="277"/>
      <c r="E338" s="278"/>
      <c r="F338" s="277"/>
      <c r="G338" s="278"/>
      <c r="H338" s="279"/>
      <c r="I338" s="277"/>
      <c r="J338" s="278"/>
      <c r="K338" s="279"/>
      <c r="L338" s="280"/>
      <c r="M338" s="281"/>
      <c r="N338" s="277"/>
      <c r="O338" s="278"/>
      <c r="P338" s="279"/>
      <c r="Q338" s="280"/>
      <c r="R338" s="282"/>
      <c r="S338" s="277"/>
      <c r="T338" s="278"/>
      <c r="U338" s="279"/>
      <c r="V338" s="280"/>
      <c r="W338" s="702"/>
      <c r="X338" s="702"/>
      <c r="Y338" s="277"/>
      <c r="Z338" s="278"/>
      <c r="AA338" s="280"/>
      <c r="AB338" s="281"/>
      <c r="AC338" s="278"/>
      <c r="AD338" s="283"/>
      <c r="AE338" s="284"/>
      <c r="AF338" s="278"/>
    </row>
    <row r="339" spans="1:32" ht="18.649999999999999" customHeight="1">
      <c r="A339" s="274"/>
      <c r="B339" s="275"/>
      <c r="C339" s="276"/>
      <c r="D339" s="277"/>
      <c r="E339" s="278"/>
      <c r="F339" s="277"/>
      <c r="G339" s="278"/>
      <c r="H339" s="279"/>
      <c r="I339" s="277"/>
      <c r="J339" s="278"/>
      <c r="K339" s="279"/>
      <c r="L339" s="280"/>
      <c r="M339" s="281"/>
      <c r="N339" s="277"/>
      <c r="O339" s="278"/>
      <c r="P339" s="279"/>
      <c r="Q339" s="280"/>
      <c r="R339" s="282"/>
      <c r="S339" s="277"/>
      <c r="T339" s="278"/>
      <c r="U339" s="279"/>
      <c r="V339" s="280"/>
      <c r="W339" s="702"/>
      <c r="X339" s="702"/>
      <c r="Y339" s="277"/>
      <c r="Z339" s="278"/>
      <c r="AA339" s="280"/>
      <c r="AB339" s="281"/>
      <c r="AC339" s="278"/>
      <c r="AD339" s="283"/>
      <c r="AE339" s="284"/>
      <c r="AF339" s="278"/>
    </row>
    <row r="340" spans="1:32" ht="18.649999999999999" customHeight="1">
      <c r="A340" s="274"/>
      <c r="B340" s="275"/>
      <c r="C340" s="276"/>
      <c r="D340" s="277"/>
      <c r="E340" s="278"/>
      <c r="F340" s="277"/>
      <c r="G340" s="278"/>
      <c r="H340" s="279"/>
      <c r="I340" s="277"/>
      <c r="J340" s="278"/>
      <c r="K340" s="279"/>
      <c r="L340" s="280"/>
      <c r="M340" s="281"/>
      <c r="N340" s="277"/>
      <c r="O340" s="278"/>
      <c r="P340" s="279"/>
      <c r="Q340" s="280"/>
      <c r="R340" s="282"/>
      <c r="S340" s="277"/>
      <c r="T340" s="278"/>
      <c r="U340" s="279"/>
      <c r="V340" s="280"/>
      <c r="W340" s="702"/>
      <c r="X340" s="702"/>
      <c r="Y340" s="277"/>
      <c r="Z340" s="278"/>
      <c r="AA340" s="280"/>
      <c r="AB340" s="281"/>
      <c r="AC340" s="278"/>
      <c r="AD340" s="283"/>
      <c r="AE340" s="284"/>
      <c r="AF340" s="278"/>
    </row>
    <row r="341" spans="1:32" ht="18.649999999999999" customHeight="1">
      <c r="A341" s="274"/>
      <c r="B341" s="275"/>
      <c r="C341" s="276"/>
      <c r="D341" s="277"/>
      <c r="E341" s="278"/>
      <c r="F341" s="277"/>
      <c r="G341" s="278"/>
      <c r="H341" s="279"/>
      <c r="I341" s="277"/>
      <c r="J341" s="278"/>
      <c r="K341" s="279"/>
      <c r="L341" s="280"/>
      <c r="M341" s="281"/>
      <c r="N341" s="277"/>
      <c r="O341" s="278"/>
      <c r="P341" s="279"/>
      <c r="Q341" s="280"/>
      <c r="R341" s="282"/>
      <c r="S341" s="277"/>
      <c r="T341" s="278"/>
      <c r="U341" s="279"/>
      <c r="V341" s="280"/>
      <c r="W341" s="702"/>
      <c r="X341" s="702"/>
      <c r="Y341" s="277"/>
      <c r="Z341" s="278"/>
      <c r="AA341" s="280"/>
      <c r="AB341" s="281"/>
      <c r="AC341" s="278"/>
      <c r="AD341" s="283"/>
      <c r="AE341" s="284"/>
      <c r="AF341" s="278"/>
    </row>
    <row r="342" spans="1:32" ht="18.649999999999999" customHeight="1">
      <c r="A342" s="274"/>
      <c r="B342" s="275"/>
      <c r="C342" s="276"/>
      <c r="D342" s="277"/>
      <c r="E342" s="278"/>
      <c r="F342" s="277"/>
      <c r="G342" s="278"/>
      <c r="H342" s="279"/>
      <c r="I342" s="277"/>
      <c r="J342" s="278"/>
      <c r="K342" s="279"/>
      <c r="L342" s="280"/>
      <c r="M342" s="281"/>
      <c r="N342" s="277"/>
      <c r="O342" s="278"/>
      <c r="P342" s="279"/>
      <c r="Q342" s="280"/>
      <c r="R342" s="282"/>
      <c r="S342" s="277"/>
      <c r="T342" s="278"/>
      <c r="U342" s="279"/>
      <c r="V342" s="280"/>
      <c r="W342" s="702"/>
      <c r="X342" s="702"/>
      <c r="Y342" s="277"/>
      <c r="Z342" s="278"/>
      <c r="AA342" s="280"/>
      <c r="AB342" s="281"/>
      <c r="AC342" s="278"/>
      <c r="AD342" s="283"/>
      <c r="AE342" s="284"/>
      <c r="AF342" s="278"/>
    </row>
    <row r="343" spans="1:32" ht="18.649999999999999" customHeight="1">
      <c r="A343" s="274"/>
      <c r="B343" s="275"/>
      <c r="C343" s="276"/>
      <c r="D343" s="277"/>
      <c r="E343" s="278"/>
      <c r="F343" s="277"/>
      <c r="G343" s="278"/>
      <c r="H343" s="279"/>
      <c r="I343" s="277"/>
      <c r="J343" s="278"/>
      <c r="K343" s="279"/>
      <c r="L343" s="280"/>
      <c r="M343" s="281"/>
      <c r="N343" s="277"/>
      <c r="O343" s="278"/>
      <c r="P343" s="279"/>
      <c r="Q343" s="280"/>
      <c r="R343" s="282"/>
      <c r="S343" s="277"/>
      <c r="T343" s="278"/>
      <c r="U343" s="279"/>
      <c r="V343" s="280"/>
      <c r="W343" s="702"/>
      <c r="X343" s="702"/>
      <c r="Y343" s="277"/>
      <c r="Z343" s="278"/>
      <c r="AA343" s="280"/>
      <c r="AB343" s="281"/>
      <c r="AC343" s="278"/>
      <c r="AD343" s="283"/>
      <c r="AE343" s="284"/>
      <c r="AF343" s="278"/>
    </row>
    <row r="344" spans="1:32" ht="18.649999999999999" customHeight="1">
      <c r="A344" s="274"/>
      <c r="B344" s="275"/>
      <c r="C344" s="276"/>
      <c r="D344" s="277"/>
      <c r="E344" s="278"/>
      <c r="F344" s="277"/>
      <c r="G344" s="278"/>
      <c r="H344" s="279"/>
      <c r="I344" s="277"/>
      <c r="J344" s="278"/>
      <c r="K344" s="279"/>
      <c r="L344" s="280"/>
      <c r="M344" s="281"/>
      <c r="N344" s="277"/>
      <c r="O344" s="278"/>
      <c r="P344" s="279"/>
      <c r="Q344" s="280"/>
      <c r="R344" s="282"/>
      <c r="S344" s="277"/>
      <c r="T344" s="278"/>
      <c r="U344" s="279"/>
      <c r="V344" s="280"/>
      <c r="W344" s="702"/>
      <c r="X344" s="702"/>
      <c r="Y344" s="277"/>
      <c r="Z344" s="278"/>
      <c r="AA344" s="280"/>
      <c r="AB344" s="281"/>
      <c r="AC344" s="278"/>
      <c r="AD344" s="283"/>
      <c r="AE344" s="284"/>
      <c r="AF344" s="278"/>
    </row>
    <row r="345" spans="1:32" ht="18.649999999999999" customHeight="1">
      <c r="A345" s="274"/>
      <c r="B345" s="275"/>
      <c r="C345" s="276"/>
      <c r="D345" s="277"/>
      <c r="E345" s="278"/>
      <c r="F345" s="277"/>
      <c r="G345" s="278"/>
      <c r="H345" s="279"/>
      <c r="I345" s="277"/>
      <c r="J345" s="278"/>
      <c r="K345" s="279"/>
      <c r="L345" s="280"/>
      <c r="M345" s="281"/>
      <c r="N345" s="277"/>
      <c r="O345" s="278"/>
      <c r="P345" s="279"/>
      <c r="Q345" s="280"/>
      <c r="R345" s="282"/>
      <c r="S345" s="277"/>
      <c r="T345" s="278"/>
      <c r="U345" s="279"/>
      <c r="V345" s="280"/>
      <c r="W345" s="702"/>
      <c r="X345" s="702"/>
      <c r="Y345" s="277"/>
      <c r="Z345" s="278"/>
      <c r="AA345" s="280"/>
      <c r="AB345" s="281"/>
      <c r="AC345" s="278"/>
      <c r="AD345" s="283"/>
      <c r="AE345" s="284"/>
      <c r="AF345" s="278"/>
    </row>
    <row r="346" spans="1:32" ht="18.649999999999999" customHeight="1">
      <c r="A346" s="274"/>
      <c r="B346" s="275"/>
      <c r="C346" s="276"/>
      <c r="D346" s="277"/>
      <c r="E346" s="278"/>
      <c r="F346" s="277"/>
      <c r="G346" s="278"/>
      <c r="H346" s="279"/>
      <c r="I346" s="277"/>
      <c r="J346" s="278"/>
      <c r="K346" s="279"/>
      <c r="L346" s="280"/>
      <c r="M346" s="281"/>
      <c r="N346" s="277"/>
      <c r="O346" s="278"/>
      <c r="P346" s="279"/>
      <c r="Q346" s="280"/>
      <c r="R346" s="282"/>
      <c r="S346" s="277"/>
      <c r="T346" s="278"/>
      <c r="U346" s="279"/>
      <c r="V346" s="280"/>
      <c r="W346" s="702"/>
      <c r="X346" s="702"/>
      <c r="Y346" s="277"/>
      <c r="Z346" s="278"/>
      <c r="AA346" s="280"/>
      <c r="AB346" s="281"/>
      <c r="AC346" s="278"/>
      <c r="AD346" s="283"/>
      <c r="AE346" s="284"/>
      <c r="AF346" s="278"/>
    </row>
    <row r="347" spans="1:32" ht="18.649999999999999" customHeight="1">
      <c r="A347" s="274"/>
      <c r="B347" s="275"/>
      <c r="C347" s="276"/>
      <c r="D347" s="277"/>
      <c r="E347" s="278"/>
      <c r="F347" s="277"/>
      <c r="G347" s="278"/>
      <c r="H347" s="279"/>
      <c r="I347" s="277"/>
      <c r="J347" s="278"/>
      <c r="K347" s="279"/>
      <c r="L347" s="280"/>
      <c r="M347" s="281"/>
      <c r="N347" s="277"/>
      <c r="O347" s="278"/>
      <c r="P347" s="279"/>
      <c r="Q347" s="280"/>
      <c r="R347" s="282"/>
      <c r="S347" s="277"/>
      <c r="T347" s="278"/>
      <c r="U347" s="279"/>
      <c r="V347" s="280"/>
      <c r="W347" s="702"/>
      <c r="X347" s="702"/>
      <c r="Y347" s="277"/>
      <c r="Z347" s="278"/>
      <c r="AA347" s="280"/>
      <c r="AB347" s="281"/>
      <c r="AC347" s="278"/>
      <c r="AD347" s="283"/>
      <c r="AE347" s="284"/>
      <c r="AF347" s="278"/>
    </row>
    <row r="348" spans="1:32" ht="18.649999999999999" customHeight="1">
      <c r="A348" s="274"/>
      <c r="B348" s="275"/>
      <c r="C348" s="276"/>
      <c r="D348" s="277"/>
      <c r="E348" s="278"/>
      <c r="F348" s="277"/>
      <c r="G348" s="278"/>
      <c r="H348" s="279"/>
      <c r="I348" s="277"/>
      <c r="J348" s="278"/>
      <c r="K348" s="279"/>
      <c r="L348" s="280"/>
      <c r="M348" s="281"/>
      <c r="N348" s="277"/>
      <c r="O348" s="278"/>
      <c r="P348" s="279"/>
      <c r="Q348" s="280"/>
      <c r="R348" s="282"/>
      <c r="S348" s="277"/>
      <c r="T348" s="278"/>
      <c r="U348" s="279"/>
      <c r="V348" s="280"/>
      <c r="W348" s="702"/>
      <c r="X348" s="702"/>
      <c r="Y348" s="277"/>
      <c r="Z348" s="278"/>
      <c r="AA348" s="280"/>
      <c r="AB348" s="281"/>
      <c r="AC348" s="278"/>
      <c r="AD348" s="283"/>
      <c r="AE348" s="284"/>
      <c r="AF348" s="278"/>
    </row>
    <row r="349" spans="1:32" ht="18.649999999999999" customHeight="1">
      <c r="A349" s="274"/>
      <c r="B349" s="275"/>
      <c r="C349" s="276"/>
      <c r="D349" s="277"/>
      <c r="E349" s="278"/>
      <c r="F349" s="277"/>
      <c r="G349" s="278"/>
      <c r="H349" s="279"/>
      <c r="I349" s="277"/>
      <c r="J349" s="278"/>
      <c r="K349" s="279"/>
      <c r="L349" s="280"/>
      <c r="M349" s="281"/>
      <c r="N349" s="277"/>
      <c r="O349" s="278"/>
      <c r="P349" s="279"/>
      <c r="Q349" s="280"/>
      <c r="R349" s="282"/>
      <c r="S349" s="277"/>
      <c r="T349" s="278"/>
      <c r="U349" s="279"/>
      <c r="V349" s="280"/>
      <c r="W349" s="702"/>
      <c r="X349" s="702"/>
      <c r="Y349" s="277"/>
      <c r="Z349" s="278"/>
      <c r="AA349" s="280"/>
      <c r="AB349" s="281"/>
      <c r="AC349" s="278"/>
      <c r="AD349" s="283"/>
      <c r="AE349" s="284"/>
      <c r="AF349" s="278"/>
    </row>
    <row r="350" spans="1:32" ht="18.649999999999999" customHeight="1">
      <c r="A350" s="274"/>
      <c r="B350" s="275"/>
      <c r="C350" s="276"/>
      <c r="D350" s="277"/>
      <c r="E350" s="278"/>
      <c r="F350" s="277"/>
      <c r="G350" s="278"/>
      <c r="H350" s="279"/>
      <c r="I350" s="277"/>
      <c r="J350" s="278"/>
      <c r="K350" s="279"/>
      <c r="L350" s="280"/>
      <c r="M350" s="281"/>
      <c r="N350" s="277"/>
      <c r="O350" s="278"/>
      <c r="P350" s="279"/>
      <c r="Q350" s="280"/>
      <c r="R350" s="282"/>
      <c r="S350" s="277"/>
      <c r="T350" s="278"/>
      <c r="U350" s="279"/>
      <c r="V350" s="280"/>
      <c r="W350" s="702"/>
      <c r="X350" s="702"/>
      <c r="Y350" s="277"/>
      <c r="Z350" s="278"/>
      <c r="AA350" s="280"/>
      <c r="AB350" s="281"/>
      <c r="AC350" s="278"/>
      <c r="AD350" s="283"/>
      <c r="AE350" s="284"/>
      <c r="AF350" s="278"/>
    </row>
    <row r="351" spans="1:32" ht="18.649999999999999" customHeight="1">
      <c r="A351" s="274"/>
      <c r="B351" s="275"/>
      <c r="C351" s="276"/>
      <c r="D351" s="277"/>
      <c r="E351" s="278"/>
      <c r="F351" s="277"/>
      <c r="G351" s="278"/>
      <c r="H351" s="279"/>
      <c r="I351" s="277"/>
      <c r="J351" s="278"/>
      <c r="K351" s="279"/>
      <c r="L351" s="280"/>
      <c r="M351" s="281"/>
      <c r="N351" s="277"/>
      <c r="O351" s="278"/>
      <c r="P351" s="279"/>
      <c r="Q351" s="280"/>
      <c r="R351" s="282"/>
      <c r="S351" s="277"/>
      <c r="T351" s="278"/>
      <c r="U351" s="279"/>
      <c r="V351" s="280"/>
      <c r="W351" s="702"/>
      <c r="X351" s="702"/>
      <c r="Y351" s="277"/>
      <c r="Z351" s="278"/>
      <c r="AA351" s="280"/>
      <c r="AB351" s="281"/>
      <c r="AC351" s="278"/>
      <c r="AD351" s="283"/>
      <c r="AE351" s="284"/>
      <c r="AF351" s="278"/>
    </row>
    <row r="352" spans="1:32" ht="18.649999999999999" customHeight="1">
      <c r="A352" s="274"/>
      <c r="B352" s="275"/>
      <c r="C352" s="276"/>
      <c r="D352" s="277"/>
      <c r="E352" s="278"/>
      <c r="F352" s="277"/>
      <c r="G352" s="278"/>
      <c r="H352" s="279"/>
      <c r="I352" s="277"/>
      <c r="J352" s="278"/>
      <c r="K352" s="279"/>
      <c r="L352" s="280"/>
      <c r="M352" s="281"/>
      <c r="N352" s="277"/>
      <c r="O352" s="278"/>
      <c r="P352" s="279"/>
      <c r="Q352" s="280"/>
      <c r="R352" s="282"/>
      <c r="S352" s="277"/>
      <c r="T352" s="278"/>
      <c r="U352" s="279"/>
      <c r="V352" s="280"/>
      <c r="W352" s="702"/>
      <c r="X352" s="702"/>
      <c r="Y352" s="277"/>
      <c r="Z352" s="278"/>
      <c r="AA352" s="280"/>
      <c r="AB352" s="281"/>
      <c r="AC352" s="278"/>
      <c r="AD352" s="283"/>
      <c r="AE352" s="284"/>
      <c r="AF352" s="278"/>
    </row>
    <row r="353" spans="1:32" ht="18.649999999999999" customHeight="1">
      <c r="A353" s="274"/>
      <c r="B353" s="275"/>
      <c r="C353" s="276"/>
      <c r="D353" s="277"/>
      <c r="E353" s="278"/>
      <c r="F353" s="277"/>
      <c r="G353" s="278"/>
      <c r="H353" s="279"/>
      <c r="I353" s="277"/>
      <c r="J353" s="278"/>
      <c r="K353" s="279"/>
      <c r="L353" s="280"/>
      <c r="M353" s="281"/>
      <c r="N353" s="277"/>
      <c r="O353" s="278"/>
      <c r="P353" s="279"/>
      <c r="Q353" s="280"/>
      <c r="R353" s="282"/>
      <c r="S353" s="277"/>
      <c r="T353" s="278"/>
      <c r="U353" s="279"/>
      <c r="V353" s="280"/>
      <c r="W353" s="702"/>
      <c r="X353" s="702"/>
      <c r="Y353" s="277"/>
      <c r="Z353" s="278"/>
      <c r="AA353" s="280"/>
      <c r="AB353" s="281"/>
      <c r="AC353" s="278"/>
      <c r="AD353" s="283"/>
      <c r="AE353" s="284"/>
      <c r="AF353" s="278"/>
    </row>
    <row r="354" spans="1:32" ht="18.649999999999999" customHeight="1">
      <c r="A354" s="274"/>
      <c r="B354" s="275"/>
      <c r="C354" s="276"/>
      <c r="D354" s="277"/>
      <c r="E354" s="278"/>
      <c r="F354" s="277"/>
      <c r="G354" s="278"/>
      <c r="H354" s="279"/>
      <c r="I354" s="277"/>
      <c r="J354" s="278"/>
      <c r="K354" s="279"/>
      <c r="L354" s="280"/>
      <c r="M354" s="281"/>
      <c r="N354" s="277"/>
      <c r="O354" s="278"/>
      <c r="P354" s="279"/>
      <c r="Q354" s="280"/>
      <c r="R354" s="282"/>
      <c r="S354" s="277"/>
      <c r="T354" s="278"/>
      <c r="U354" s="279"/>
      <c r="V354" s="280"/>
      <c r="W354" s="702"/>
      <c r="X354" s="702"/>
      <c r="Y354" s="277"/>
      <c r="Z354" s="278"/>
      <c r="AA354" s="280"/>
      <c r="AB354" s="281"/>
      <c r="AC354" s="278"/>
      <c r="AD354" s="283"/>
      <c r="AE354" s="284"/>
      <c r="AF354" s="278"/>
    </row>
    <row r="355" spans="1:32" ht="18.649999999999999" customHeight="1">
      <c r="A355" s="274"/>
      <c r="B355" s="275"/>
      <c r="C355" s="276"/>
      <c r="D355" s="277"/>
      <c r="E355" s="278"/>
      <c r="F355" s="277"/>
      <c r="G355" s="278"/>
      <c r="H355" s="279"/>
      <c r="I355" s="277"/>
      <c r="J355" s="278"/>
      <c r="K355" s="279"/>
      <c r="L355" s="280"/>
      <c r="M355" s="281"/>
      <c r="N355" s="277"/>
      <c r="O355" s="278"/>
      <c r="P355" s="279"/>
      <c r="Q355" s="280"/>
      <c r="R355" s="282"/>
      <c r="S355" s="277"/>
      <c r="T355" s="278"/>
      <c r="U355" s="279"/>
      <c r="V355" s="280"/>
      <c r="W355" s="702"/>
      <c r="X355" s="702"/>
      <c r="Y355" s="277"/>
      <c r="Z355" s="278"/>
      <c r="AA355" s="280"/>
      <c r="AB355" s="281"/>
      <c r="AC355" s="278"/>
      <c r="AD355" s="283"/>
      <c r="AE355" s="284"/>
      <c r="AF355" s="278"/>
    </row>
    <row r="356" spans="1:32" ht="18.649999999999999" customHeight="1">
      <c r="A356" s="274"/>
      <c r="B356" s="275"/>
      <c r="C356" s="276"/>
      <c r="D356" s="277"/>
      <c r="E356" s="278"/>
      <c r="F356" s="277"/>
      <c r="G356" s="278"/>
      <c r="H356" s="279"/>
      <c r="I356" s="277"/>
      <c r="J356" s="278"/>
      <c r="K356" s="279"/>
      <c r="L356" s="280"/>
      <c r="M356" s="281"/>
      <c r="N356" s="277"/>
      <c r="O356" s="278"/>
      <c r="P356" s="279"/>
      <c r="Q356" s="280"/>
      <c r="R356" s="282"/>
      <c r="S356" s="277"/>
      <c r="T356" s="278"/>
      <c r="U356" s="279"/>
      <c r="V356" s="280"/>
      <c r="W356" s="702"/>
      <c r="X356" s="702"/>
      <c r="Y356" s="277"/>
      <c r="Z356" s="278"/>
      <c r="AA356" s="280"/>
      <c r="AB356" s="281"/>
      <c r="AC356" s="278"/>
      <c r="AD356" s="283"/>
      <c r="AE356" s="284"/>
      <c r="AF356" s="278"/>
    </row>
    <row r="357" spans="1:32" ht="18.649999999999999" customHeight="1">
      <c r="A357" s="274"/>
      <c r="B357" s="275"/>
      <c r="C357" s="276"/>
      <c r="D357" s="277"/>
      <c r="E357" s="278"/>
      <c r="F357" s="277"/>
      <c r="G357" s="278"/>
      <c r="H357" s="279"/>
      <c r="I357" s="277"/>
      <c r="J357" s="278"/>
      <c r="K357" s="279"/>
      <c r="L357" s="280"/>
      <c r="M357" s="281"/>
      <c r="N357" s="277"/>
      <c r="O357" s="278"/>
      <c r="P357" s="279"/>
      <c r="Q357" s="280"/>
      <c r="R357" s="282"/>
      <c r="S357" s="277"/>
      <c r="T357" s="278"/>
      <c r="U357" s="279"/>
      <c r="V357" s="280"/>
      <c r="W357" s="702"/>
      <c r="X357" s="702"/>
      <c r="Y357" s="277"/>
      <c r="Z357" s="278"/>
      <c r="AA357" s="280"/>
      <c r="AB357" s="281"/>
      <c r="AC357" s="278"/>
      <c r="AD357" s="283"/>
      <c r="AE357" s="284"/>
      <c r="AF357" s="278"/>
    </row>
    <row r="358" spans="1:32" ht="18.649999999999999" customHeight="1">
      <c r="A358" s="274"/>
      <c r="B358" s="275"/>
      <c r="C358" s="276"/>
      <c r="D358" s="277"/>
      <c r="E358" s="278"/>
      <c r="F358" s="277"/>
      <c r="G358" s="278"/>
      <c r="H358" s="279"/>
      <c r="I358" s="277"/>
      <c r="J358" s="278"/>
      <c r="K358" s="279"/>
      <c r="L358" s="280"/>
      <c r="M358" s="281"/>
      <c r="N358" s="277"/>
      <c r="O358" s="278"/>
      <c r="P358" s="279"/>
      <c r="Q358" s="280"/>
      <c r="R358" s="282"/>
      <c r="S358" s="277"/>
      <c r="T358" s="278"/>
      <c r="U358" s="279"/>
      <c r="V358" s="280"/>
      <c r="W358" s="702"/>
      <c r="X358" s="702"/>
      <c r="Y358" s="277"/>
      <c r="Z358" s="278"/>
      <c r="AA358" s="280"/>
      <c r="AB358" s="281"/>
      <c r="AC358" s="278"/>
      <c r="AD358" s="283"/>
      <c r="AE358" s="284"/>
      <c r="AF358" s="278"/>
    </row>
    <row r="359" spans="1:32" ht="18.649999999999999" customHeight="1">
      <c r="A359" s="274"/>
      <c r="B359" s="275"/>
      <c r="C359" s="276"/>
      <c r="D359" s="277"/>
      <c r="E359" s="278"/>
      <c r="F359" s="277"/>
      <c r="G359" s="278"/>
      <c r="H359" s="279"/>
      <c r="I359" s="277"/>
      <c r="J359" s="278"/>
      <c r="K359" s="279"/>
      <c r="L359" s="280"/>
      <c r="M359" s="281"/>
      <c r="N359" s="277"/>
      <c r="O359" s="278"/>
      <c r="P359" s="279"/>
      <c r="Q359" s="280"/>
      <c r="R359" s="282"/>
      <c r="S359" s="277"/>
      <c r="T359" s="278"/>
      <c r="U359" s="279"/>
      <c r="V359" s="280"/>
      <c r="W359" s="702"/>
      <c r="X359" s="702"/>
      <c r="Y359" s="277"/>
      <c r="Z359" s="278"/>
      <c r="AA359" s="280"/>
      <c r="AB359" s="281"/>
      <c r="AC359" s="278"/>
      <c r="AD359" s="283"/>
      <c r="AE359" s="284"/>
      <c r="AF359" s="278"/>
    </row>
    <row r="360" spans="1:32" ht="18.649999999999999" customHeight="1">
      <c r="A360" s="274"/>
      <c r="B360" s="275"/>
      <c r="C360" s="276"/>
      <c r="D360" s="277"/>
      <c r="E360" s="278"/>
      <c r="F360" s="277"/>
      <c r="G360" s="278"/>
      <c r="H360" s="279"/>
      <c r="I360" s="277"/>
      <c r="J360" s="278"/>
      <c r="K360" s="279"/>
      <c r="L360" s="280"/>
      <c r="M360" s="281"/>
      <c r="N360" s="277"/>
      <c r="O360" s="278"/>
      <c r="P360" s="279"/>
      <c r="Q360" s="280"/>
      <c r="R360" s="282"/>
      <c r="S360" s="277"/>
      <c r="T360" s="278"/>
      <c r="U360" s="279"/>
      <c r="V360" s="280"/>
      <c r="W360" s="702"/>
      <c r="X360" s="702"/>
      <c r="Y360" s="277"/>
      <c r="Z360" s="278"/>
      <c r="AA360" s="280"/>
      <c r="AB360" s="281"/>
      <c r="AC360" s="278"/>
      <c r="AD360" s="283"/>
      <c r="AE360" s="284"/>
      <c r="AF360" s="278"/>
    </row>
    <row r="361" spans="1:32" ht="18.649999999999999" customHeight="1">
      <c r="A361" s="274"/>
      <c r="B361" s="275"/>
      <c r="C361" s="276"/>
      <c r="D361" s="277"/>
      <c r="E361" s="278"/>
      <c r="F361" s="277"/>
      <c r="G361" s="278"/>
      <c r="H361" s="279"/>
      <c r="I361" s="277"/>
      <c r="J361" s="278"/>
      <c r="K361" s="279"/>
      <c r="L361" s="280"/>
      <c r="M361" s="281"/>
      <c r="N361" s="277"/>
      <c r="O361" s="278"/>
      <c r="P361" s="279"/>
      <c r="Q361" s="280"/>
      <c r="R361" s="282"/>
      <c r="S361" s="277"/>
      <c r="T361" s="278"/>
      <c r="U361" s="279"/>
      <c r="V361" s="280"/>
      <c r="W361" s="702"/>
      <c r="X361" s="702"/>
      <c r="Y361" s="277"/>
      <c r="Z361" s="278"/>
      <c r="AA361" s="280"/>
      <c r="AB361" s="281"/>
      <c r="AC361" s="278"/>
      <c r="AD361" s="283"/>
      <c r="AE361" s="284"/>
      <c r="AF361" s="278"/>
    </row>
    <row r="362" spans="1:32" ht="18.649999999999999" customHeight="1">
      <c r="A362" s="274"/>
      <c r="B362" s="275"/>
      <c r="C362" s="276"/>
      <c r="D362" s="277"/>
      <c r="E362" s="278"/>
      <c r="F362" s="277"/>
      <c r="G362" s="278"/>
      <c r="H362" s="279"/>
      <c r="I362" s="277"/>
      <c r="J362" s="278"/>
      <c r="K362" s="279"/>
      <c r="L362" s="280"/>
      <c r="M362" s="281"/>
      <c r="N362" s="277"/>
      <c r="O362" s="278"/>
      <c r="P362" s="279"/>
      <c r="Q362" s="280"/>
      <c r="R362" s="282"/>
      <c r="S362" s="277"/>
      <c r="T362" s="278"/>
      <c r="U362" s="279"/>
      <c r="V362" s="280"/>
      <c r="W362" s="702"/>
      <c r="X362" s="702"/>
      <c r="Y362" s="277"/>
      <c r="Z362" s="278"/>
      <c r="AA362" s="280"/>
      <c r="AB362" s="281"/>
      <c r="AC362" s="278"/>
      <c r="AD362" s="283"/>
      <c r="AE362" s="284"/>
      <c r="AF362" s="278"/>
    </row>
    <row r="363" spans="1:32" ht="18.649999999999999" customHeight="1">
      <c r="A363" s="274"/>
      <c r="B363" s="275"/>
      <c r="C363" s="276"/>
      <c r="D363" s="277"/>
      <c r="E363" s="278"/>
      <c r="F363" s="277"/>
      <c r="G363" s="278"/>
      <c r="H363" s="279"/>
      <c r="I363" s="277"/>
      <c r="J363" s="278"/>
      <c r="K363" s="279"/>
      <c r="L363" s="280"/>
      <c r="M363" s="281"/>
      <c r="N363" s="277"/>
      <c r="O363" s="278"/>
      <c r="P363" s="279"/>
      <c r="Q363" s="280"/>
      <c r="R363" s="282"/>
      <c r="S363" s="277"/>
      <c r="T363" s="278"/>
      <c r="U363" s="279"/>
      <c r="V363" s="280"/>
      <c r="W363" s="702"/>
      <c r="X363" s="702"/>
      <c r="Y363" s="277"/>
      <c r="Z363" s="278"/>
      <c r="AA363" s="280"/>
      <c r="AB363" s="281"/>
      <c r="AC363" s="278"/>
      <c r="AD363" s="283"/>
      <c r="AE363" s="284"/>
      <c r="AF363" s="278"/>
    </row>
    <row r="364" spans="1:32" ht="18.649999999999999" customHeight="1">
      <c r="A364" s="274"/>
      <c r="B364" s="275"/>
      <c r="C364" s="276"/>
      <c r="D364" s="277"/>
      <c r="E364" s="278"/>
      <c r="F364" s="277"/>
      <c r="G364" s="278"/>
      <c r="H364" s="279"/>
      <c r="I364" s="277"/>
      <c r="J364" s="278"/>
      <c r="K364" s="279"/>
      <c r="L364" s="280"/>
      <c r="M364" s="281"/>
      <c r="N364" s="277"/>
      <c r="O364" s="278"/>
      <c r="P364" s="279"/>
      <c r="Q364" s="280"/>
      <c r="R364" s="282"/>
      <c r="S364" s="277"/>
      <c r="T364" s="278"/>
      <c r="U364" s="279"/>
      <c r="V364" s="280"/>
      <c r="W364" s="702"/>
      <c r="X364" s="702"/>
      <c r="Y364" s="277"/>
      <c r="Z364" s="278"/>
      <c r="AA364" s="280"/>
      <c r="AB364" s="281"/>
      <c r="AC364" s="278"/>
      <c r="AD364" s="283"/>
      <c r="AE364" s="284"/>
      <c r="AF364" s="278"/>
    </row>
    <row r="365" spans="1:32" ht="18.649999999999999" customHeight="1">
      <c r="A365" s="274"/>
      <c r="B365" s="275"/>
      <c r="C365" s="276"/>
      <c r="D365" s="277"/>
      <c r="E365" s="278"/>
      <c r="F365" s="277"/>
      <c r="G365" s="278"/>
      <c r="H365" s="279"/>
      <c r="I365" s="277"/>
      <c r="J365" s="278"/>
      <c r="K365" s="279"/>
      <c r="L365" s="280"/>
      <c r="M365" s="281"/>
      <c r="N365" s="277"/>
      <c r="O365" s="278"/>
      <c r="P365" s="279"/>
      <c r="Q365" s="280"/>
      <c r="R365" s="282"/>
      <c r="S365" s="277"/>
      <c r="T365" s="278"/>
      <c r="U365" s="279"/>
      <c r="V365" s="280"/>
      <c r="W365" s="702"/>
      <c r="X365" s="702"/>
      <c r="Y365" s="277"/>
      <c r="Z365" s="278"/>
      <c r="AA365" s="280"/>
      <c r="AB365" s="281"/>
      <c r="AC365" s="278"/>
      <c r="AD365" s="283"/>
      <c r="AE365" s="284"/>
      <c r="AF365" s="278"/>
    </row>
    <row r="366" spans="1:32" ht="18.649999999999999" customHeight="1">
      <c r="A366" s="274"/>
      <c r="B366" s="275"/>
      <c r="C366" s="276"/>
      <c r="D366" s="277"/>
      <c r="E366" s="278"/>
      <c r="F366" s="277"/>
      <c r="G366" s="278"/>
      <c r="H366" s="279"/>
      <c r="I366" s="277"/>
      <c r="J366" s="278"/>
      <c r="K366" s="279"/>
      <c r="L366" s="280"/>
      <c r="M366" s="281"/>
      <c r="N366" s="277"/>
      <c r="O366" s="278"/>
      <c r="P366" s="279"/>
      <c r="Q366" s="280"/>
      <c r="R366" s="282"/>
      <c r="S366" s="277"/>
      <c r="T366" s="278"/>
      <c r="U366" s="279"/>
      <c r="V366" s="280"/>
      <c r="W366" s="702"/>
      <c r="X366" s="702"/>
      <c r="Y366" s="277"/>
      <c r="Z366" s="278"/>
      <c r="AA366" s="280"/>
      <c r="AB366" s="281"/>
      <c r="AC366" s="278"/>
      <c r="AD366" s="283"/>
      <c r="AE366" s="284"/>
      <c r="AF366" s="278"/>
    </row>
    <row r="367" spans="1:32" ht="18.649999999999999" customHeight="1">
      <c r="A367" s="274"/>
      <c r="B367" s="275"/>
      <c r="C367" s="276"/>
      <c r="D367" s="277"/>
      <c r="E367" s="278"/>
      <c r="F367" s="277"/>
      <c r="G367" s="278"/>
      <c r="H367" s="279"/>
      <c r="I367" s="277"/>
      <c r="J367" s="278"/>
      <c r="K367" s="279"/>
      <c r="L367" s="280"/>
      <c r="M367" s="281"/>
      <c r="N367" s="277"/>
      <c r="O367" s="278"/>
      <c r="P367" s="279"/>
      <c r="Q367" s="280"/>
      <c r="R367" s="282"/>
      <c r="S367" s="277"/>
      <c r="T367" s="278"/>
      <c r="U367" s="279"/>
      <c r="V367" s="280"/>
      <c r="W367" s="702"/>
      <c r="X367" s="702"/>
      <c r="Y367" s="277"/>
      <c r="Z367" s="278"/>
      <c r="AA367" s="280"/>
      <c r="AB367" s="281"/>
      <c r="AC367" s="278"/>
      <c r="AD367" s="283"/>
      <c r="AE367" s="284"/>
      <c r="AF367" s="278"/>
    </row>
    <row r="368" spans="1:32" ht="18.649999999999999" customHeight="1">
      <c r="A368" s="274"/>
      <c r="B368" s="275"/>
      <c r="C368" s="276"/>
      <c r="D368" s="277"/>
      <c r="E368" s="278"/>
      <c r="F368" s="277"/>
      <c r="G368" s="278"/>
      <c r="H368" s="279"/>
      <c r="I368" s="277"/>
      <c r="J368" s="278"/>
      <c r="K368" s="279"/>
      <c r="L368" s="280"/>
      <c r="M368" s="281"/>
      <c r="N368" s="277"/>
      <c r="O368" s="278"/>
      <c r="P368" s="279"/>
      <c r="Q368" s="280"/>
      <c r="R368" s="282"/>
      <c r="S368" s="277"/>
      <c r="T368" s="278"/>
      <c r="U368" s="279"/>
      <c r="V368" s="280"/>
      <c r="W368" s="702"/>
      <c r="X368" s="702"/>
      <c r="Y368" s="277"/>
      <c r="Z368" s="278"/>
      <c r="AA368" s="280"/>
      <c r="AB368" s="281"/>
      <c r="AC368" s="278"/>
      <c r="AD368" s="283"/>
      <c r="AE368" s="284"/>
      <c r="AF368" s="278"/>
    </row>
    <row r="369" spans="1:32" ht="18.649999999999999" customHeight="1">
      <c r="A369" s="274"/>
      <c r="B369" s="275"/>
      <c r="C369" s="276"/>
      <c r="D369" s="277"/>
      <c r="E369" s="278"/>
      <c r="F369" s="277"/>
      <c r="G369" s="278"/>
      <c r="H369" s="279"/>
      <c r="I369" s="277"/>
      <c r="J369" s="278"/>
      <c r="K369" s="279"/>
      <c r="L369" s="280"/>
      <c r="M369" s="281"/>
      <c r="N369" s="277"/>
      <c r="O369" s="278"/>
      <c r="P369" s="279"/>
      <c r="Q369" s="280"/>
      <c r="R369" s="282"/>
      <c r="S369" s="277"/>
      <c r="T369" s="278"/>
      <c r="U369" s="279"/>
      <c r="V369" s="280"/>
      <c r="W369" s="702"/>
      <c r="X369" s="702"/>
      <c r="Y369" s="277"/>
      <c r="Z369" s="278"/>
      <c r="AA369" s="280"/>
      <c r="AB369" s="281"/>
      <c r="AC369" s="278"/>
      <c r="AD369" s="283"/>
      <c r="AE369" s="284"/>
      <c r="AF369" s="278"/>
    </row>
    <row r="370" spans="1:32" ht="18.649999999999999" customHeight="1">
      <c r="A370" s="274"/>
      <c r="B370" s="275"/>
      <c r="C370" s="276"/>
      <c r="D370" s="277"/>
      <c r="E370" s="278"/>
      <c r="F370" s="277"/>
      <c r="G370" s="278"/>
      <c r="H370" s="279"/>
      <c r="I370" s="277"/>
      <c r="J370" s="278"/>
      <c r="K370" s="279"/>
      <c r="L370" s="280"/>
      <c r="M370" s="281"/>
      <c r="N370" s="277"/>
      <c r="O370" s="278"/>
      <c r="P370" s="279"/>
      <c r="Q370" s="280"/>
      <c r="R370" s="282"/>
      <c r="S370" s="277"/>
      <c r="T370" s="278"/>
      <c r="U370" s="279"/>
      <c r="V370" s="280"/>
      <c r="W370" s="702"/>
      <c r="X370" s="702"/>
      <c r="Y370" s="277"/>
      <c r="Z370" s="278"/>
      <c r="AA370" s="280"/>
      <c r="AB370" s="281"/>
      <c r="AC370" s="278"/>
      <c r="AD370" s="283"/>
      <c r="AE370" s="284"/>
      <c r="AF370" s="278"/>
    </row>
    <row r="371" spans="1:32" ht="18.649999999999999" customHeight="1">
      <c r="A371" s="274"/>
      <c r="B371" s="275"/>
      <c r="C371" s="276"/>
      <c r="D371" s="277"/>
      <c r="E371" s="278"/>
      <c r="F371" s="277"/>
      <c r="G371" s="278"/>
      <c r="H371" s="279"/>
      <c r="I371" s="277"/>
      <c r="J371" s="278"/>
      <c r="K371" s="279"/>
      <c r="L371" s="280"/>
      <c r="M371" s="281"/>
      <c r="N371" s="277"/>
      <c r="O371" s="278"/>
      <c r="P371" s="279"/>
      <c r="Q371" s="280"/>
      <c r="R371" s="282"/>
      <c r="S371" s="277"/>
      <c r="T371" s="278"/>
      <c r="U371" s="279"/>
      <c r="V371" s="280"/>
      <c r="W371" s="702"/>
      <c r="X371" s="702"/>
      <c r="Y371" s="277"/>
      <c r="Z371" s="278"/>
      <c r="AA371" s="280"/>
      <c r="AB371" s="281"/>
      <c r="AC371" s="278"/>
      <c r="AD371" s="283"/>
      <c r="AE371" s="284"/>
      <c r="AF371" s="278"/>
    </row>
    <row r="372" spans="1:32" ht="18.649999999999999" customHeight="1">
      <c r="A372" s="274"/>
      <c r="B372" s="275"/>
      <c r="C372" s="276"/>
      <c r="D372" s="277"/>
      <c r="E372" s="278"/>
      <c r="F372" s="277"/>
      <c r="G372" s="278"/>
      <c r="H372" s="279"/>
      <c r="I372" s="277"/>
      <c r="J372" s="278"/>
      <c r="K372" s="279"/>
      <c r="L372" s="280"/>
      <c r="M372" s="281"/>
      <c r="N372" s="277"/>
      <c r="O372" s="278"/>
      <c r="P372" s="279"/>
      <c r="Q372" s="280"/>
      <c r="R372" s="282"/>
      <c r="S372" s="277"/>
      <c r="T372" s="278"/>
      <c r="U372" s="279"/>
      <c r="V372" s="280"/>
      <c r="W372" s="702"/>
      <c r="X372" s="702"/>
      <c r="Y372" s="277"/>
      <c r="Z372" s="278"/>
      <c r="AA372" s="280"/>
      <c r="AB372" s="281"/>
      <c r="AC372" s="278"/>
      <c r="AD372" s="283"/>
      <c r="AE372" s="284"/>
      <c r="AF372" s="278"/>
    </row>
    <row r="373" spans="1:32" ht="18.649999999999999" customHeight="1">
      <c r="A373" s="274"/>
      <c r="B373" s="275"/>
      <c r="C373" s="276"/>
      <c r="D373" s="277"/>
      <c r="E373" s="278"/>
      <c r="F373" s="277"/>
      <c r="G373" s="278"/>
      <c r="H373" s="279"/>
      <c r="I373" s="277"/>
      <c r="J373" s="278"/>
      <c r="K373" s="279"/>
      <c r="L373" s="280"/>
      <c r="M373" s="281"/>
      <c r="N373" s="277"/>
      <c r="O373" s="278"/>
      <c r="P373" s="279"/>
      <c r="Q373" s="280"/>
      <c r="R373" s="282"/>
      <c r="S373" s="277"/>
      <c r="T373" s="278"/>
      <c r="U373" s="279"/>
      <c r="V373" s="280"/>
      <c r="W373" s="702"/>
      <c r="X373" s="702"/>
      <c r="Y373" s="277"/>
      <c r="Z373" s="278"/>
      <c r="AA373" s="280"/>
      <c r="AB373" s="281"/>
      <c r="AC373" s="278"/>
      <c r="AD373" s="283"/>
      <c r="AE373" s="284"/>
      <c r="AF373" s="278"/>
    </row>
    <row r="374" spans="1:32" ht="18.649999999999999" customHeight="1">
      <c r="A374" s="274"/>
      <c r="B374" s="275"/>
      <c r="C374" s="276"/>
      <c r="D374" s="277"/>
      <c r="E374" s="278"/>
      <c r="F374" s="277"/>
      <c r="G374" s="278"/>
      <c r="H374" s="279"/>
      <c r="I374" s="277"/>
      <c r="J374" s="278"/>
      <c r="K374" s="279"/>
      <c r="L374" s="280"/>
      <c r="M374" s="281"/>
      <c r="N374" s="277"/>
      <c r="O374" s="278"/>
      <c r="P374" s="279"/>
      <c r="Q374" s="280"/>
      <c r="R374" s="282"/>
      <c r="S374" s="277"/>
      <c r="T374" s="278"/>
      <c r="U374" s="279"/>
      <c r="V374" s="280"/>
      <c r="W374" s="702"/>
      <c r="X374" s="702"/>
      <c r="Y374" s="277"/>
      <c r="Z374" s="278"/>
      <c r="AA374" s="280"/>
      <c r="AB374" s="281"/>
      <c r="AC374" s="278"/>
      <c r="AD374" s="283"/>
      <c r="AE374" s="284"/>
      <c r="AF374" s="278"/>
    </row>
    <row r="375" spans="1:32" ht="18.649999999999999" customHeight="1">
      <c r="A375" s="274"/>
      <c r="B375" s="275"/>
      <c r="C375" s="276"/>
      <c r="D375" s="277"/>
      <c r="E375" s="278"/>
      <c r="F375" s="277"/>
      <c r="G375" s="278"/>
      <c r="H375" s="279"/>
      <c r="I375" s="277"/>
      <c r="J375" s="278"/>
      <c r="K375" s="279"/>
      <c r="L375" s="280"/>
      <c r="M375" s="281"/>
      <c r="N375" s="277"/>
      <c r="O375" s="278"/>
      <c r="P375" s="279"/>
      <c r="Q375" s="280"/>
      <c r="R375" s="282"/>
      <c r="S375" s="277"/>
      <c r="T375" s="278"/>
      <c r="U375" s="279"/>
      <c r="V375" s="280"/>
      <c r="W375" s="702"/>
      <c r="X375" s="702"/>
      <c r="Y375" s="277"/>
      <c r="Z375" s="278"/>
      <c r="AA375" s="280"/>
      <c r="AB375" s="281"/>
      <c r="AC375" s="278"/>
      <c r="AD375" s="283"/>
      <c r="AE375" s="284"/>
      <c r="AF375" s="278"/>
    </row>
    <row r="376" spans="1:32" ht="18.649999999999999" customHeight="1">
      <c r="A376" s="274"/>
      <c r="B376" s="275"/>
      <c r="C376" s="276"/>
      <c r="D376" s="277"/>
      <c r="E376" s="278"/>
      <c r="F376" s="277"/>
      <c r="G376" s="278"/>
      <c r="H376" s="279"/>
      <c r="I376" s="277"/>
      <c r="J376" s="278"/>
      <c r="K376" s="279"/>
      <c r="L376" s="280"/>
      <c r="M376" s="281"/>
      <c r="N376" s="277"/>
      <c r="O376" s="278"/>
      <c r="P376" s="279"/>
      <c r="Q376" s="280"/>
      <c r="R376" s="282"/>
      <c r="S376" s="277"/>
      <c r="T376" s="278"/>
      <c r="U376" s="279"/>
      <c r="V376" s="280"/>
      <c r="W376" s="702"/>
      <c r="X376" s="702"/>
      <c r="Y376" s="277"/>
      <c r="Z376" s="278"/>
      <c r="AA376" s="280"/>
      <c r="AB376" s="281"/>
      <c r="AC376" s="278"/>
      <c r="AD376" s="283"/>
      <c r="AE376" s="284"/>
      <c r="AF376" s="278"/>
    </row>
    <row r="377" spans="1:32" ht="18.649999999999999" customHeight="1">
      <c r="A377" s="274"/>
      <c r="B377" s="275"/>
      <c r="C377" s="276"/>
      <c r="D377" s="277"/>
      <c r="E377" s="278"/>
      <c r="F377" s="277"/>
      <c r="G377" s="278"/>
      <c r="H377" s="279"/>
      <c r="I377" s="277"/>
      <c r="J377" s="278"/>
      <c r="K377" s="279"/>
      <c r="L377" s="280"/>
      <c r="M377" s="281"/>
      <c r="N377" s="277"/>
      <c r="O377" s="278"/>
      <c r="P377" s="279"/>
      <c r="Q377" s="280"/>
      <c r="R377" s="282"/>
      <c r="S377" s="277"/>
      <c r="T377" s="278"/>
      <c r="U377" s="279"/>
      <c r="V377" s="280"/>
      <c r="W377" s="702"/>
      <c r="X377" s="702"/>
      <c r="Y377" s="277"/>
      <c r="Z377" s="278"/>
      <c r="AA377" s="280"/>
      <c r="AB377" s="281"/>
      <c r="AC377" s="278"/>
      <c r="AD377" s="283"/>
      <c r="AE377" s="284"/>
      <c r="AF377" s="278"/>
    </row>
    <row r="378" spans="1:32" ht="18.649999999999999" customHeight="1">
      <c r="A378" s="274"/>
      <c r="B378" s="275"/>
      <c r="C378" s="276"/>
      <c r="D378" s="277"/>
      <c r="E378" s="278"/>
      <c r="F378" s="277"/>
      <c r="G378" s="278"/>
      <c r="H378" s="279"/>
      <c r="I378" s="277"/>
      <c r="J378" s="278"/>
      <c r="K378" s="279"/>
      <c r="L378" s="280"/>
      <c r="M378" s="281"/>
      <c r="N378" s="277"/>
      <c r="O378" s="278"/>
      <c r="P378" s="279"/>
      <c r="Q378" s="280"/>
      <c r="R378" s="282"/>
      <c r="S378" s="277"/>
      <c r="T378" s="278"/>
      <c r="U378" s="279"/>
      <c r="V378" s="280"/>
      <c r="W378" s="702"/>
      <c r="X378" s="702"/>
      <c r="Y378" s="277"/>
      <c r="Z378" s="278"/>
      <c r="AA378" s="280"/>
      <c r="AB378" s="281"/>
      <c r="AC378" s="278"/>
      <c r="AD378" s="283"/>
      <c r="AE378" s="284"/>
      <c r="AF378" s="278"/>
    </row>
    <row r="379" spans="1:32" ht="18.649999999999999" customHeight="1">
      <c r="A379" s="274"/>
      <c r="B379" s="275"/>
      <c r="C379" s="276"/>
      <c r="D379" s="277"/>
      <c r="E379" s="278"/>
      <c r="F379" s="277"/>
      <c r="G379" s="278"/>
      <c r="H379" s="279"/>
      <c r="I379" s="277"/>
      <c r="J379" s="278"/>
      <c r="K379" s="279"/>
      <c r="L379" s="280"/>
      <c r="M379" s="281"/>
      <c r="N379" s="277"/>
      <c r="O379" s="278"/>
      <c r="P379" s="279"/>
      <c r="Q379" s="280"/>
      <c r="R379" s="282"/>
      <c r="S379" s="277"/>
      <c r="T379" s="278"/>
      <c r="U379" s="279"/>
      <c r="V379" s="280"/>
      <c r="W379" s="702"/>
      <c r="X379" s="702"/>
      <c r="Y379" s="277"/>
      <c r="Z379" s="278"/>
      <c r="AA379" s="280"/>
      <c r="AB379" s="281"/>
      <c r="AC379" s="278"/>
      <c r="AD379" s="283"/>
      <c r="AE379" s="284"/>
      <c r="AF379" s="278"/>
    </row>
    <row r="380" spans="1:32" ht="18.649999999999999" customHeight="1">
      <c r="A380" s="274"/>
      <c r="B380" s="275"/>
      <c r="C380" s="276"/>
      <c r="D380" s="277"/>
      <c r="E380" s="278"/>
      <c r="F380" s="277"/>
      <c r="G380" s="278"/>
      <c r="H380" s="279"/>
      <c r="I380" s="277"/>
      <c r="J380" s="278"/>
      <c r="K380" s="279"/>
      <c r="L380" s="280"/>
      <c r="M380" s="281"/>
      <c r="N380" s="277"/>
      <c r="O380" s="278"/>
      <c r="P380" s="279"/>
      <c r="Q380" s="280"/>
      <c r="R380" s="282"/>
      <c r="S380" s="277"/>
      <c r="T380" s="278"/>
      <c r="U380" s="279"/>
      <c r="V380" s="280"/>
      <c r="W380" s="702"/>
      <c r="X380" s="702"/>
      <c r="Y380" s="277"/>
      <c r="Z380" s="278"/>
      <c r="AA380" s="280"/>
      <c r="AB380" s="281"/>
      <c r="AC380" s="278"/>
      <c r="AD380" s="283"/>
      <c r="AE380" s="284"/>
      <c r="AF380" s="278"/>
    </row>
    <row r="381" spans="1:32" ht="18.649999999999999" customHeight="1">
      <c r="A381" s="274"/>
      <c r="B381" s="275"/>
      <c r="C381" s="276"/>
      <c r="D381" s="277"/>
      <c r="E381" s="278"/>
      <c r="F381" s="277"/>
      <c r="G381" s="278"/>
      <c r="H381" s="279"/>
      <c r="I381" s="277"/>
      <c r="J381" s="278"/>
      <c r="K381" s="279"/>
      <c r="L381" s="280"/>
      <c r="M381" s="281"/>
      <c r="N381" s="277"/>
      <c r="O381" s="278"/>
      <c r="P381" s="279"/>
      <c r="Q381" s="280"/>
      <c r="R381" s="282"/>
      <c r="S381" s="277"/>
      <c r="T381" s="278"/>
      <c r="U381" s="279"/>
      <c r="V381" s="280"/>
      <c r="W381" s="702"/>
      <c r="X381" s="702"/>
      <c r="Y381" s="277"/>
      <c r="Z381" s="278"/>
      <c r="AA381" s="280"/>
      <c r="AB381" s="281"/>
      <c r="AC381" s="278"/>
      <c r="AD381" s="283"/>
      <c r="AE381" s="284"/>
      <c r="AF381" s="278"/>
    </row>
    <row r="382" spans="1:32" ht="18.649999999999999" customHeight="1">
      <c r="A382" s="274"/>
      <c r="B382" s="275"/>
      <c r="C382" s="276"/>
      <c r="D382" s="277"/>
      <c r="E382" s="278"/>
      <c r="F382" s="277"/>
      <c r="G382" s="278"/>
      <c r="H382" s="279"/>
      <c r="I382" s="277"/>
      <c r="J382" s="278"/>
      <c r="K382" s="279"/>
      <c r="L382" s="280"/>
      <c r="M382" s="281"/>
      <c r="N382" s="277"/>
      <c r="O382" s="278"/>
      <c r="P382" s="279"/>
      <c r="Q382" s="280"/>
      <c r="R382" s="282"/>
      <c r="S382" s="277"/>
      <c r="T382" s="278"/>
      <c r="U382" s="279"/>
      <c r="V382" s="280"/>
      <c r="W382" s="702"/>
      <c r="X382" s="702"/>
      <c r="Y382" s="277"/>
      <c r="Z382" s="278"/>
      <c r="AA382" s="280"/>
      <c r="AB382" s="281"/>
      <c r="AC382" s="278"/>
      <c r="AD382" s="283"/>
      <c r="AE382" s="284"/>
      <c r="AF382" s="278"/>
    </row>
    <row r="383" spans="1:32" ht="18.649999999999999" customHeight="1">
      <c r="A383" s="274"/>
      <c r="B383" s="275"/>
      <c r="C383" s="276"/>
      <c r="D383" s="277"/>
      <c r="E383" s="278"/>
      <c r="F383" s="277"/>
      <c r="G383" s="278"/>
      <c r="H383" s="279"/>
      <c r="I383" s="277"/>
      <c r="J383" s="278"/>
      <c r="K383" s="279"/>
      <c r="L383" s="280"/>
      <c r="M383" s="281"/>
      <c r="N383" s="277"/>
      <c r="O383" s="278"/>
      <c r="P383" s="279"/>
      <c r="Q383" s="280"/>
      <c r="R383" s="282"/>
      <c r="S383" s="277"/>
      <c r="T383" s="278"/>
      <c r="U383" s="279"/>
      <c r="V383" s="280"/>
      <c r="W383" s="702"/>
      <c r="X383" s="702"/>
      <c r="Y383" s="277"/>
      <c r="Z383" s="278"/>
      <c r="AA383" s="280"/>
      <c r="AB383" s="281"/>
      <c r="AC383" s="278"/>
      <c r="AD383" s="283"/>
      <c r="AE383" s="284"/>
      <c r="AF383" s="278"/>
    </row>
    <row r="384" spans="1:32" ht="18.649999999999999" customHeight="1">
      <c r="A384" s="274"/>
      <c r="B384" s="275"/>
      <c r="C384" s="276"/>
      <c r="D384" s="277"/>
      <c r="E384" s="278"/>
      <c r="F384" s="277"/>
      <c r="G384" s="278"/>
      <c r="H384" s="279"/>
      <c r="I384" s="277"/>
      <c r="J384" s="278"/>
      <c r="K384" s="279"/>
      <c r="L384" s="280"/>
      <c r="M384" s="281"/>
      <c r="N384" s="277"/>
      <c r="O384" s="278"/>
      <c r="P384" s="279"/>
      <c r="Q384" s="280"/>
      <c r="R384" s="282"/>
      <c r="S384" s="277"/>
      <c r="T384" s="278"/>
      <c r="U384" s="279"/>
      <c r="V384" s="280"/>
      <c r="W384" s="702"/>
      <c r="X384" s="702"/>
      <c r="Y384" s="277"/>
      <c r="Z384" s="278"/>
      <c r="AA384" s="280"/>
      <c r="AB384" s="281"/>
      <c r="AC384" s="278"/>
      <c r="AD384" s="283"/>
      <c r="AE384" s="284"/>
      <c r="AF384" s="278"/>
    </row>
    <row r="385" spans="1:32" ht="18.649999999999999" customHeight="1">
      <c r="A385" s="274"/>
      <c r="B385" s="275"/>
      <c r="C385" s="276"/>
      <c r="D385" s="277"/>
      <c r="E385" s="278"/>
      <c r="F385" s="277"/>
      <c r="G385" s="278"/>
      <c r="H385" s="279"/>
      <c r="I385" s="277"/>
      <c r="J385" s="278"/>
      <c r="K385" s="279"/>
      <c r="L385" s="280"/>
      <c r="M385" s="281"/>
      <c r="N385" s="277"/>
      <c r="O385" s="278"/>
      <c r="P385" s="279"/>
      <c r="Q385" s="280"/>
      <c r="R385" s="282"/>
      <c r="S385" s="277"/>
      <c r="T385" s="278"/>
      <c r="U385" s="279"/>
      <c r="V385" s="280"/>
      <c r="W385" s="702"/>
      <c r="X385" s="702"/>
      <c r="Y385" s="277"/>
      <c r="Z385" s="278"/>
      <c r="AA385" s="280"/>
      <c r="AB385" s="281"/>
      <c r="AC385" s="278"/>
      <c r="AD385" s="283"/>
      <c r="AE385" s="284"/>
      <c r="AF385" s="278"/>
    </row>
    <row r="386" spans="1:32" ht="18.649999999999999" customHeight="1">
      <c r="A386" s="274"/>
      <c r="B386" s="275"/>
      <c r="C386" s="276"/>
      <c r="D386" s="277"/>
      <c r="E386" s="278"/>
      <c r="F386" s="277"/>
      <c r="G386" s="278"/>
      <c r="H386" s="279"/>
      <c r="I386" s="277"/>
      <c r="J386" s="278"/>
      <c r="K386" s="279"/>
      <c r="L386" s="280"/>
      <c r="M386" s="281"/>
      <c r="N386" s="277"/>
      <c r="O386" s="278"/>
      <c r="P386" s="279"/>
      <c r="Q386" s="280"/>
      <c r="R386" s="282"/>
      <c r="S386" s="277"/>
      <c r="T386" s="278"/>
      <c r="U386" s="279"/>
      <c r="V386" s="280"/>
      <c r="W386" s="702"/>
      <c r="X386" s="702"/>
      <c r="Y386" s="277"/>
      <c r="Z386" s="278"/>
      <c r="AA386" s="280"/>
      <c r="AB386" s="281"/>
      <c r="AC386" s="278"/>
      <c r="AD386" s="283"/>
      <c r="AE386" s="284"/>
      <c r="AF386" s="278"/>
    </row>
    <row r="387" spans="1:32" ht="18.649999999999999" customHeight="1">
      <c r="A387" s="274"/>
      <c r="B387" s="275"/>
      <c r="C387" s="276"/>
      <c r="D387" s="277"/>
      <c r="E387" s="278"/>
      <c r="F387" s="277"/>
      <c r="G387" s="278"/>
      <c r="H387" s="279"/>
      <c r="I387" s="277"/>
      <c r="J387" s="278"/>
      <c r="K387" s="279"/>
      <c r="L387" s="280"/>
      <c r="M387" s="281"/>
      <c r="N387" s="277"/>
      <c r="O387" s="278"/>
      <c r="P387" s="279"/>
      <c r="Q387" s="280"/>
      <c r="R387" s="282"/>
      <c r="S387" s="277"/>
      <c r="T387" s="278"/>
      <c r="U387" s="279"/>
      <c r="V387" s="280"/>
      <c r="W387" s="702"/>
      <c r="X387" s="702"/>
      <c r="Y387" s="277"/>
      <c r="Z387" s="278"/>
      <c r="AA387" s="280"/>
      <c r="AB387" s="281"/>
      <c r="AC387" s="278"/>
      <c r="AD387" s="283"/>
      <c r="AE387" s="284"/>
      <c r="AF387" s="278"/>
    </row>
    <row r="388" spans="1:32" ht="18.649999999999999" customHeight="1">
      <c r="A388" s="274"/>
      <c r="B388" s="275"/>
      <c r="C388" s="276"/>
      <c r="D388" s="277"/>
      <c r="E388" s="278"/>
      <c r="F388" s="277"/>
      <c r="G388" s="278"/>
      <c r="H388" s="279"/>
      <c r="I388" s="277"/>
      <c r="J388" s="278"/>
      <c r="K388" s="279"/>
      <c r="L388" s="280"/>
      <c r="M388" s="281"/>
      <c r="N388" s="277"/>
      <c r="O388" s="278"/>
      <c r="P388" s="279"/>
      <c r="Q388" s="280"/>
      <c r="R388" s="282"/>
      <c r="S388" s="277"/>
      <c r="T388" s="278"/>
      <c r="U388" s="279"/>
      <c r="V388" s="280"/>
      <c r="W388" s="702"/>
      <c r="X388" s="702"/>
      <c r="Y388" s="277"/>
      <c r="Z388" s="278"/>
      <c r="AA388" s="280"/>
      <c r="AB388" s="281"/>
      <c r="AC388" s="278"/>
      <c r="AD388" s="283"/>
      <c r="AE388" s="284"/>
      <c r="AF388" s="278"/>
    </row>
    <row r="389" spans="1:32" ht="18.649999999999999" customHeight="1">
      <c r="A389" s="274"/>
      <c r="B389" s="275"/>
      <c r="C389" s="276"/>
      <c r="D389" s="277"/>
      <c r="E389" s="278"/>
      <c r="F389" s="277"/>
      <c r="G389" s="278"/>
      <c r="H389" s="279"/>
      <c r="I389" s="277"/>
      <c r="J389" s="278"/>
      <c r="K389" s="279"/>
      <c r="L389" s="280"/>
      <c r="M389" s="281"/>
      <c r="N389" s="277"/>
      <c r="O389" s="278"/>
      <c r="P389" s="279"/>
      <c r="Q389" s="280"/>
      <c r="R389" s="282"/>
      <c r="S389" s="277"/>
      <c r="T389" s="278"/>
      <c r="U389" s="279"/>
      <c r="V389" s="280"/>
      <c r="W389" s="702"/>
      <c r="X389" s="702"/>
      <c r="Y389" s="277"/>
      <c r="Z389" s="278"/>
      <c r="AA389" s="280"/>
      <c r="AB389" s="281"/>
      <c r="AC389" s="278"/>
      <c r="AD389" s="283"/>
      <c r="AE389" s="284"/>
      <c r="AF389" s="278"/>
    </row>
    <row r="390" spans="1:32" ht="18.649999999999999" customHeight="1">
      <c r="A390" s="274"/>
      <c r="B390" s="275"/>
      <c r="C390" s="276"/>
      <c r="D390" s="277"/>
      <c r="E390" s="278"/>
      <c r="F390" s="277"/>
      <c r="G390" s="278"/>
      <c r="H390" s="279"/>
      <c r="I390" s="277"/>
      <c r="J390" s="278"/>
      <c r="K390" s="279"/>
      <c r="L390" s="280"/>
      <c r="M390" s="281"/>
      <c r="N390" s="277"/>
      <c r="O390" s="278"/>
      <c r="P390" s="279"/>
      <c r="Q390" s="280"/>
      <c r="R390" s="282"/>
      <c r="S390" s="277"/>
      <c r="T390" s="278"/>
      <c r="U390" s="279"/>
      <c r="V390" s="280"/>
      <c r="W390" s="702"/>
      <c r="X390" s="702"/>
      <c r="Y390" s="277"/>
      <c r="Z390" s="278"/>
      <c r="AA390" s="280"/>
      <c r="AB390" s="281"/>
      <c r="AC390" s="278"/>
      <c r="AD390" s="283"/>
      <c r="AE390" s="284"/>
      <c r="AF390" s="278"/>
    </row>
    <row r="391" spans="1:32" ht="18.649999999999999" customHeight="1">
      <c r="A391" s="274"/>
      <c r="B391" s="275"/>
      <c r="C391" s="276"/>
      <c r="D391" s="277"/>
      <c r="E391" s="278"/>
      <c r="F391" s="277"/>
      <c r="G391" s="278"/>
      <c r="H391" s="279"/>
      <c r="I391" s="277"/>
      <c r="J391" s="278"/>
      <c r="K391" s="279"/>
      <c r="L391" s="280"/>
      <c r="M391" s="281"/>
      <c r="N391" s="277"/>
      <c r="O391" s="278"/>
      <c r="P391" s="279"/>
      <c r="Q391" s="280"/>
      <c r="R391" s="282"/>
      <c r="S391" s="277"/>
      <c r="T391" s="278"/>
      <c r="U391" s="279"/>
      <c r="V391" s="280"/>
      <c r="W391" s="702"/>
      <c r="X391" s="702"/>
      <c r="Y391" s="277"/>
      <c r="Z391" s="278"/>
      <c r="AA391" s="280"/>
      <c r="AB391" s="281"/>
      <c r="AC391" s="278"/>
      <c r="AD391" s="283"/>
      <c r="AE391" s="284"/>
      <c r="AF391" s="278"/>
    </row>
    <row r="392" spans="1:32" ht="18.649999999999999" customHeight="1">
      <c r="A392" s="274"/>
      <c r="B392" s="275"/>
      <c r="C392" s="276"/>
      <c r="D392" s="277"/>
      <c r="E392" s="278"/>
      <c r="F392" s="277"/>
      <c r="G392" s="278"/>
      <c r="H392" s="279"/>
      <c r="I392" s="277"/>
      <c r="J392" s="278"/>
      <c r="K392" s="279"/>
      <c r="L392" s="280"/>
      <c r="M392" s="281"/>
      <c r="N392" s="277"/>
      <c r="O392" s="278"/>
      <c r="P392" s="279"/>
      <c r="Q392" s="280"/>
      <c r="R392" s="282"/>
      <c r="S392" s="277"/>
      <c r="T392" s="278"/>
      <c r="U392" s="279"/>
      <c r="V392" s="280"/>
      <c r="W392" s="702"/>
      <c r="X392" s="702"/>
      <c r="Y392" s="277"/>
      <c r="Z392" s="278"/>
      <c r="AA392" s="280"/>
      <c r="AB392" s="281"/>
      <c r="AC392" s="278"/>
      <c r="AD392" s="283"/>
      <c r="AE392" s="284"/>
      <c r="AF392" s="278"/>
    </row>
    <row r="393" spans="1:32" ht="18.649999999999999" customHeight="1">
      <c r="A393" s="274"/>
      <c r="B393" s="275"/>
      <c r="C393" s="276"/>
      <c r="D393" s="277"/>
      <c r="E393" s="278"/>
      <c r="F393" s="277"/>
      <c r="G393" s="278"/>
      <c r="H393" s="279"/>
      <c r="I393" s="277"/>
      <c r="J393" s="278"/>
      <c r="K393" s="279"/>
      <c r="L393" s="280"/>
      <c r="M393" s="281"/>
      <c r="N393" s="277"/>
      <c r="O393" s="278"/>
      <c r="P393" s="279"/>
      <c r="Q393" s="280"/>
      <c r="R393" s="282"/>
      <c r="S393" s="277"/>
      <c r="T393" s="278"/>
      <c r="U393" s="279"/>
      <c r="V393" s="280"/>
      <c r="W393" s="702"/>
      <c r="X393" s="702"/>
      <c r="Y393" s="277"/>
      <c r="Z393" s="278"/>
      <c r="AA393" s="280"/>
      <c r="AB393" s="281"/>
      <c r="AC393" s="278"/>
      <c r="AD393" s="283"/>
      <c r="AE393" s="284"/>
      <c r="AF393" s="278"/>
    </row>
    <row r="394" spans="1:32" ht="18.649999999999999" customHeight="1">
      <c r="A394" s="274"/>
      <c r="B394" s="275"/>
      <c r="C394" s="276"/>
      <c r="D394" s="277"/>
      <c r="E394" s="278"/>
      <c r="F394" s="277"/>
      <c r="G394" s="278"/>
      <c r="H394" s="279"/>
      <c r="I394" s="277"/>
      <c r="J394" s="278"/>
      <c r="K394" s="279"/>
      <c r="L394" s="280"/>
      <c r="M394" s="281"/>
      <c r="N394" s="277"/>
      <c r="O394" s="278"/>
      <c r="P394" s="279"/>
      <c r="Q394" s="280"/>
      <c r="R394" s="282"/>
      <c r="S394" s="277"/>
      <c r="T394" s="278"/>
      <c r="U394" s="279"/>
      <c r="V394" s="280"/>
      <c r="W394" s="702"/>
      <c r="X394" s="702"/>
      <c r="Y394" s="277"/>
      <c r="Z394" s="278"/>
      <c r="AA394" s="280"/>
      <c r="AB394" s="281"/>
      <c r="AC394" s="278"/>
      <c r="AD394" s="283"/>
      <c r="AE394" s="284"/>
      <c r="AF394" s="278"/>
    </row>
    <row r="395" spans="1:32" ht="18.649999999999999" customHeight="1">
      <c r="A395" s="274"/>
      <c r="B395" s="275"/>
      <c r="C395" s="276"/>
      <c r="D395" s="277"/>
      <c r="E395" s="278"/>
      <c r="F395" s="277"/>
      <c r="G395" s="278"/>
      <c r="H395" s="279"/>
      <c r="I395" s="277"/>
      <c r="J395" s="278"/>
      <c r="K395" s="279"/>
      <c r="L395" s="280"/>
      <c r="M395" s="281"/>
      <c r="N395" s="277"/>
      <c r="O395" s="278"/>
      <c r="P395" s="279"/>
      <c r="Q395" s="280"/>
      <c r="R395" s="282"/>
      <c r="S395" s="277"/>
      <c r="T395" s="278"/>
      <c r="U395" s="279"/>
      <c r="V395" s="280"/>
      <c r="W395" s="702"/>
      <c r="X395" s="702"/>
      <c r="Y395" s="277"/>
      <c r="Z395" s="278"/>
      <c r="AA395" s="280"/>
      <c r="AB395" s="281"/>
      <c r="AC395" s="278"/>
      <c r="AD395" s="283"/>
      <c r="AE395" s="284"/>
      <c r="AF395" s="278"/>
    </row>
    <row r="396" spans="1:32" ht="18.649999999999999" customHeight="1">
      <c r="A396" s="274"/>
      <c r="B396" s="275"/>
      <c r="C396" s="276"/>
      <c r="D396" s="277"/>
      <c r="E396" s="278"/>
      <c r="F396" s="277"/>
      <c r="G396" s="278"/>
      <c r="H396" s="279"/>
      <c r="I396" s="277"/>
      <c r="J396" s="278"/>
      <c r="K396" s="279"/>
      <c r="L396" s="280"/>
      <c r="M396" s="281"/>
      <c r="N396" s="277"/>
      <c r="O396" s="278"/>
      <c r="P396" s="279"/>
      <c r="Q396" s="280"/>
      <c r="R396" s="282"/>
      <c r="S396" s="277"/>
      <c r="T396" s="278"/>
      <c r="U396" s="279"/>
      <c r="V396" s="280"/>
      <c r="W396" s="702"/>
      <c r="X396" s="702"/>
      <c r="Y396" s="277"/>
      <c r="Z396" s="278"/>
      <c r="AA396" s="280"/>
      <c r="AB396" s="281"/>
      <c r="AC396" s="278"/>
      <c r="AD396" s="283"/>
      <c r="AE396" s="284"/>
      <c r="AF396" s="278"/>
    </row>
    <row r="397" spans="1:32" ht="18.649999999999999" customHeight="1">
      <c r="A397" s="274"/>
      <c r="B397" s="275"/>
      <c r="C397" s="276"/>
      <c r="D397" s="277"/>
      <c r="E397" s="278"/>
      <c r="F397" s="277"/>
      <c r="G397" s="278"/>
      <c r="H397" s="279"/>
      <c r="I397" s="277"/>
      <c r="J397" s="278"/>
      <c r="K397" s="279"/>
      <c r="L397" s="280"/>
      <c r="M397" s="281"/>
      <c r="N397" s="277"/>
      <c r="O397" s="278"/>
      <c r="P397" s="279"/>
      <c r="Q397" s="280"/>
      <c r="R397" s="282"/>
      <c r="S397" s="277"/>
      <c r="T397" s="278"/>
      <c r="U397" s="279"/>
      <c r="V397" s="280"/>
      <c r="W397" s="702"/>
      <c r="X397" s="702"/>
      <c r="Y397" s="277"/>
      <c r="Z397" s="278"/>
      <c r="AA397" s="280"/>
      <c r="AB397" s="281"/>
      <c r="AC397" s="278"/>
      <c r="AD397" s="283"/>
      <c r="AE397" s="284"/>
      <c r="AF397" s="278"/>
    </row>
    <row r="398" spans="1:32" ht="18.649999999999999" customHeight="1">
      <c r="A398" s="274"/>
      <c r="B398" s="275"/>
      <c r="C398" s="276"/>
      <c r="D398" s="277"/>
      <c r="E398" s="278"/>
      <c r="F398" s="277"/>
      <c r="G398" s="278"/>
      <c r="H398" s="279"/>
      <c r="I398" s="277"/>
      <c r="J398" s="278"/>
      <c r="K398" s="279"/>
      <c r="L398" s="280"/>
      <c r="M398" s="281"/>
      <c r="N398" s="277"/>
      <c r="O398" s="278"/>
      <c r="P398" s="279"/>
      <c r="Q398" s="280"/>
      <c r="R398" s="282"/>
      <c r="S398" s="277"/>
      <c r="T398" s="278"/>
      <c r="U398" s="279"/>
      <c r="V398" s="280"/>
      <c r="W398" s="702"/>
      <c r="X398" s="702"/>
      <c r="Y398" s="277"/>
      <c r="Z398" s="278"/>
      <c r="AA398" s="280"/>
      <c r="AB398" s="281"/>
      <c r="AC398" s="278"/>
      <c r="AD398" s="283"/>
      <c r="AE398" s="284"/>
      <c r="AF398" s="278"/>
    </row>
    <row r="399" spans="1:32" ht="18.649999999999999" customHeight="1">
      <c r="A399" s="274"/>
      <c r="B399" s="275"/>
      <c r="C399" s="276"/>
      <c r="D399" s="277"/>
      <c r="E399" s="278"/>
      <c r="F399" s="277"/>
      <c r="G399" s="278"/>
      <c r="H399" s="279"/>
      <c r="I399" s="277"/>
      <c r="J399" s="278"/>
      <c r="K399" s="279"/>
      <c r="L399" s="280"/>
      <c r="M399" s="281"/>
      <c r="N399" s="277"/>
      <c r="O399" s="278"/>
      <c r="P399" s="279"/>
      <c r="Q399" s="280"/>
      <c r="R399" s="282"/>
      <c r="S399" s="277"/>
      <c r="T399" s="278"/>
      <c r="U399" s="279"/>
      <c r="V399" s="280"/>
      <c r="W399" s="702"/>
      <c r="X399" s="702"/>
      <c r="Y399" s="277"/>
      <c r="Z399" s="278"/>
      <c r="AA399" s="280"/>
      <c r="AB399" s="281"/>
      <c r="AC399" s="278"/>
      <c r="AD399" s="283"/>
      <c r="AE399" s="284"/>
      <c r="AF399" s="278"/>
    </row>
    <row r="400" spans="1:32" ht="18.649999999999999" customHeight="1">
      <c r="A400" s="274"/>
      <c r="B400" s="275"/>
      <c r="C400" s="276"/>
      <c r="D400" s="277"/>
      <c r="E400" s="278"/>
      <c r="F400" s="277"/>
      <c r="G400" s="278"/>
      <c r="H400" s="279"/>
      <c r="I400" s="277"/>
      <c r="J400" s="278"/>
      <c r="K400" s="279"/>
      <c r="L400" s="280"/>
      <c r="M400" s="281"/>
      <c r="N400" s="277"/>
      <c r="O400" s="278"/>
      <c r="P400" s="279"/>
      <c r="Q400" s="280"/>
      <c r="R400" s="282"/>
      <c r="S400" s="277"/>
      <c r="T400" s="278"/>
      <c r="U400" s="279"/>
      <c r="V400" s="280"/>
      <c r="W400" s="702"/>
      <c r="X400" s="702"/>
      <c r="Y400" s="277"/>
      <c r="Z400" s="278"/>
      <c r="AA400" s="280"/>
      <c r="AB400" s="281"/>
      <c r="AC400" s="278"/>
      <c r="AD400" s="283"/>
      <c r="AE400" s="284"/>
      <c r="AF400" s="278"/>
    </row>
    <row r="401" spans="1:32" ht="18.649999999999999" customHeight="1">
      <c r="A401" s="274"/>
      <c r="B401" s="275"/>
      <c r="C401" s="276"/>
      <c r="D401" s="277"/>
      <c r="E401" s="278"/>
      <c r="F401" s="277"/>
      <c r="G401" s="278"/>
      <c r="H401" s="279"/>
      <c r="I401" s="277"/>
      <c r="J401" s="278"/>
      <c r="K401" s="279"/>
      <c r="L401" s="280"/>
      <c r="M401" s="281"/>
      <c r="N401" s="277"/>
      <c r="O401" s="278"/>
      <c r="P401" s="279"/>
      <c r="Q401" s="280"/>
      <c r="R401" s="282"/>
      <c r="S401" s="277"/>
      <c r="T401" s="278"/>
      <c r="U401" s="279"/>
      <c r="V401" s="280"/>
      <c r="W401" s="702"/>
      <c r="X401" s="702"/>
      <c r="Y401" s="277"/>
      <c r="Z401" s="278"/>
      <c r="AA401" s="280"/>
      <c r="AB401" s="281"/>
      <c r="AC401" s="278"/>
      <c r="AD401" s="283"/>
      <c r="AE401" s="284"/>
      <c r="AF401" s="278"/>
    </row>
    <row r="402" spans="1:32" ht="18.649999999999999" customHeight="1">
      <c r="A402" s="274"/>
      <c r="B402" s="275"/>
      <c r="C402" s="276"/>
      <c r="D402" s="277"/>
      <c r="E402" s="278"/>
      <c r="F402" s="277"/>
      <c r="G402" s="278"/>
      <c r="H402" s="279"/>
      <c r="I402" s="277"/>
      <c r="J402" s="278"/>
      <c r="K402" s="279"/>
      <c r="L402" s="280"/>
      <c r="M402" s="281"/>
      <c r="N402" s="277"/>
      <c r="O402" s="278"/>
      <c r="P402" s="279"/>
      <c r="Q402" s="280"/>
      <c r="R402" s="282"/>
      <c r="S402" s="277"/>
      <c r="T402" s="278"/>
      <c r="U402" s="279"/>
      <c r="V402" s="280"/>
      <c r="W402" s="702"/>
      <c r="X402" s="702"/>
      <c r="Y402" s="277"/>
      <c r="Z402" s="278"/>
      <c r="AA402" s="280"/>
      <c r="AB402" s="281"/>
      <c r="AC402" s="278"/>
      <c r="AD402" s="283"/>
      <c r="AE402" s="284"/>
      <c r="AF402" s="278"/>
    </row>
    <row r="403" spans="1:32" ht="18.649999999999999" customHeight="1">
      <c r="A403" s="274"/>
      <c r="B403" s="275"/>
      <c r="C403" s="276"/>
      <c r="D403" s="277"/>
      <c r="E403" s="278"/>
      <c r="F403" s="277"/>
      <c r="G403" s="278"/>
      <c r="H403" s="279"/>
      <c r="I403" s="277"/>
      <c r="J403" s="278"/>
      <c r="K403" s="279"/>
      <c r="L403" s="280"/>
      <c r="M403" s="281"/>
      <c r="N403" s="277"/>
      <c r="O403" s="278"/>
      <c r="P403" s="279"/>
      <c r="Q403" s="280"/>
      <c r="R403" s="282"/>
      <c r="S403" s="277"/>
      <c r="T403" s="278"/>
      <c r="U403" s="279"/>
      <c r="V403" s="280"/>
      <c r="W403" s="702"/>
      <c r="X403" s="702"/>
      <c r="Y403" s="277"/>
      <c r="Z403" s="278"/>
      <c r="AA403" s="280"/>
      <c r="AB403" s="281"/>
      <c r="AC403" s="278"/>
      <c r="AD403" s="283"/>
      <c r="AE403" s="284"/>
      <c r="AF403" s="278"/>
    </row>
    <row r="404" spans="1:32" ht="18.649999999999999" customHeight="1">
      <c r="A404" s="274"/>
      <c r="B404" s="275"/>
      <c r="C404" s="276"/>
      <c r="D404" s="277"/>
      <c r="E404" s="278"/>
      <c r="F404" s="277"/>
      <c r="G404" s="278"/>
      <c r="H404" s="279"/>
      <c r="I404" s="277"/>
      <c r="J404" s="278"/>
      <c r="K404" s="279"/>
      <c r="L404" s="280"/>
      <c r="M404" s="281"/>
      <c r="N404" s="277"/>
      <c r="O404" s="278"/>
      <c r="P404" s="279"/>
      <c r="Q404" s="280"/>
      <c r="R404" s="282"/>
      <c r="S404" s="277"/>
      <c r="T404" s="278"/>
      <c r="U404" s="279"/>
      <c r="V404" s="280"/>
      <c r="W404" s="702"/>
      <c r="X404" s="702"/>
      <c r="Y404" s="277"/>
      <c r="Z404" s="278"/>
      <c r="AA404" s="280"/>
      <c r="AB404" s="281"/>
      <c r="AC404" s="278"/>
      <c r="AD404" s="283"/>
      <c r="AE404" s="284"/>
      <c r="AF404" s="278"/>
    </row>
    <row r="405" spans="1:32" ht="18.649999999999999" customHeight="1">
      <c r="A405" s="274"/>
      <c r="B405" s="275"/>
      <c r="C405" s="276"/>
      <c r="D405" s="277"/>
      <c r="E405" s="278"/>
      <c r="F405" s="277"/>
      <c r="G405" s="278"/>
      <c r="H405" s="279"/>
      <c r="I405" s="277"/>
      <c r="J405" s="278"/>
      <c r="K405" s="279"/>
      <c r="L405" s="280"/>
      <c r="M405" s="281"/>
      <c r="N405" s="277"/>
      <c r="O405" s="278"/>
      <c r="P405" s="279"/>
      <c r="Q405" s="280"/>
      <c r="R405" s="282"/>
      <c r="S405" s="277"/>
      <c r="T405" s="278"/>
      <c r="U405" s="279"/>
      <c r="V405" s="280"/>
      <c r="W405" s="702"/>
      <c r="X405" s="702"/>
      <c r="Y405" s="277"/>
      <c r="Z405" s="278"/>
      <c r="AA405" s="280"/>
      <c r="AB405" s="281"/>
      <c r="AC405" s="278"/>
      <c r="AD405" s="283"/>
      <c r="AE405" s="284"/>
      <c r="AF405" s="278"/>
    </row>
    <row r="406" spans="1:32" ht="18.649999999999999" customHeight="1">
      <c r="A406" s="274"/>
      <c r="B406" s="275"/>
      <c r="C406" s="276"/>
      <c r="D406" s="277"/>
      <c r="E406" s="278"/>
      <c r="F406" s="277"/>
      <c r="G406" s="278"/>
      <c r="H406" s="279"/>
      <c r="I406" s="277"/>
      <c r="J406" s="278"/>
      <c r="K406" s="279"/>
      <c r="L406" s="280"/>
      <c r="M406" s="281"/>
      <c r="N406" s="277"/>
      <c r="O406" s="278"/>
      <c r="P406" s="279"/>
      <c r="Q406" s="280"/>
      <c r="R406" s="282"/>
      <c r="S406" s="277"/>
      <c r="T406" s="278"/>
      <c r="U406" s="279"/>
      <c r="V406" s="280"/>
      <c r="W406" s="702"/>
      <c r="X406" s="702"/>
      <c r="Y406" s="277"/>
      <c r="Z406" s="278"/>
      <c r="AA406" s="280"/>
      <c r="AB406" s="281"/>
      <c r="AC406" s="278"/>
      <c r="AD406" s="283"/>
      <c r="AE406" s="284"/>
      <c r="AF406" s="278"/>
    </row>
    <row r="407" spans="1:32" ht="18.649999999999999" customHeight="1">
      <c r="A407" s="274"/>
      <c r="B407" s="275"/>
      <c r="C407" s="276"/>
      <c r="D407" s="277"/>
      <c r="E407" s="278"/>
      <c r="F407" s="277"/>
      <c r="G407" s="278"/>
      <c r="H407" s="279"/>
      <c r="I407" s="277"/>
      <c r="J407" s="278"/>
      <c r="K407" s="279"/>
      <c r="L407" s="280"/>
      <c r="M407" s="281"/>
      <c r="N407" s="277"/>
      <c r="O407" s="278"/>
      <c r="P407" s="279"/>
      <c r="Q407" s="280"/>
      <c r="R407" s="282"/>
      <c r="S407" s="277"/>
      <c r="T407" s="278"/>
      <c r="U407" s="279"/>
      <c r="V407" s="280"/>
      <c r="W407" s="702"/>
      <c r="X407" s="702"/>
      <c r="Y407" s="277"/>
      <c r="Z407" s="278"/>
      <c r="AA407" s="280"/>
      <c r="AB407" s="281"/>
      <c r="AC407" s="278"/>
      <c r="AD407" s="283"/>
      <c r="AE407" s="284"/>
      <c r="AF407" s="278"/>
    </row>
    <row r="408" spans="1:32" ht="18.649999999999999" customHeight="1">
      <c r="A408" s="274"/>
      <c r="B408" s="275"/>
      <c r="C408" s="276"/>
      <c r="D408" s="277"/>
      <c r="E408" s="278"/>
      <c r="F408" s="277"/>
      <c r="G408" s="278"/>
      <c r="H408" s="279"/>
      <c r="I408" s="277"/>
      <c r="J408" s="278"/>
      <c r="K408" s="279"/>
      <c r="L408" s="280"/>
      <c r="M408" s="281"/>
      <c r="N408" s="277"/>
      <c r="O408" s="278"/>
      <c r="P408" s="279"/>
      <c r="Q408" s="280"/>
      <c r="R408" s="282"/>
      <c r="S408" s="277"/>
      <c r="T408" s="278"/>
      <c r="U408" s="279"/>
      <c r="V408" s="280"/>
      <c r="W408" s="702"/>
      <c r="X408" s="702"/>
      <c r="Y408" s="277"/>
      <c r="Z408" s="278"/>
      <c r="AA408" s="280"/>
      <c r="AB408" s="281"/>
      <c r="AC408" s="278"/>
      <c r="AD408" s="283"/>
      <c r="AE408" s="284"/>
      <c r="AF408" s="278"/>
    </row>
    <row r="409" spans="1:32" ht="18.649999999999999" customHeight="1">
      <c r="A409" s="274"/>
      <c r="B409" s="275"/>
      <c r="C409" s="276"/>
      <c r="D409" s="277"/>
      <c r="E409" s="278"/>
      <c r="F409" s="277"/>
      <c r="G409" s="278"/>
      <c r="H409" s="279"/>
      <c r="I409" s="277"/>
      <c r="J409" s="278"/>
      <c r="K409" s="279"/>
      <c r="L409" s="280"/>
      <c r="M409" s="281"/>
      <c r="N409" s="277"/>
      <c r="O409" s="278"/>
      <c r="P409" s="279"/>
      <c r="Q409" s="280"/>
      <c r="R409" s="282"/>
      <c r="S409" s="277"/>
      <c r="T409" s="278"/>
      <c r="U409" s="279"/>
      <c r="V409" s="280"/>
      <c r="W409" s="702"/>
      <c r="X409" s="702"/>
      <c r="Y409" s="277"/>
      <c r="Z409" s="278"/>
      <c r="AA409" s="280"/>
      <c r="AB409" s="281"/>
      <c r="AC409" s="278"/>
      <c r="AD409" s="283"/>
      <c r="AE409" s="284"/>
      <c r="AF409" s="278"/>
    </row>
    <row r="410" spans="1:32" ht="18.649999999999999" customHeight="1">
      <c r="A410" s="274"/>
      <c r="B410" s="275"/>
      <c r="C410" s="276"/>
      <c r="D410" s="277"/>
      <c r="E410" s="278"/>
      <c r="F410" s="277"/>
      <c r="G410" s="278"/>
      <c r="H410" s="279"/>
      <c r="I410" s="277"/>
      <c r="J410" s="278"/>
      <c r="K410" s="279"/>
      <c r="L410" s="280"/>
      <c r="M410" s="281"/>
      <c r="N410" s="277"/>
      <c r="O410" s="278"/>
      <c r="P410" s="279"/>
      <c r="Q410" s="280"/>
      <c r="R410" s="282"/>
      <c r="S410" s="277"/>
      <c r="T410" s="278"/>
      <c r="U410" s="279"/>
      <c r="V410" s="280"/>
      <c r="W410" s="702"/>
      <c r="X410" s="702"/>
      <c r="Y410" s="277"/>
      <c r="Z410" s="278"/>
      <c r="AA410" s="280"/>
      <c r="AB410" s="281"/>
      <c r="AC410" s="278"/>
      <c r="AD410" s="283"/>
      <c r="AE410" s="284"/>
      <c r="AF410" s="278"/>
    </row>
    <row r="411" spans="1:32" ht="18.649999999999999" customHeight="1">
      <c r="A411" s="274"/>
      <c r="B411" s="275"/>
      <c r="C411" s="276"/>
      <c r="D411" s="277"/>
      <c r="E411" s="278"/>
      <c r="F411" s="277"/>
      <c r="G411" s="278"/>
      <c r="H411" s="279"/>
      <c r="I411" s="277"/>
      <c r="J411" s="278"/>
      <c r="K411" s="279"/>
      <c r="L411" s="280"/>
      <c r="M411" s="281"/>
      <c r="N411" s="277"/>
      <c r="O411" s="278"/>
      <c r="P411" s="279"/>
      <c r="Q411" s="280"/>
      <c r="R411" s="282"/>
      <c r="S411" s="277"/>
      <c r="T411" s="278"/>
      <c r="U411" s="279"/>
      <c r="V411" s="280"/>
      <c r="W411" s="702"/>
      <c r="X411" s="702"/>
      <c r="Y411" s="277"/>
      <c r="Z411" s="278"/>
      <c r="AA411" s="280"/>
      <c r="AB411" s="281"/>
      <c r="AC411" s="278"/>
      <c r="AD411" s="283"/>
      <c r="AE411" s="284"/>
      <c r="AF411" s="278"/>
    </row>
    <row r="412" spans="1:32" ht="18.649999999999999" customHeight="1">
      <c r="A412" s="274"/>
      <c r="B412" s="275"/>
      <c r="C412" s="276"/>
      <c r="D412" s="277"/>
      <c r="E412" s="278"/>
      <c r="F412" s="277"/>
      <c r="G412" s="278"/>
      <c r="H412" s="279"/>
      <c r="I412" s="277"/>
      <c r="J412" s="278"/>
      <c r="K412" s="279"/>
      <c r="L412" s="280"/>
      <c r="M412" s="281"/>
      <c r="N412" s="277"/>
      <c r="O412" s="278"/>
      <c r="P412" s="279"/>
      <c r="Q412" s="280"/>
      <c r="R412" s="282"/>
      <c r="S412" s="277"/>
      <c r="T412" s="278"/>
      <c r="U412" s="279"/>
      <c r="V412" s="280"/>
      <c r="W412" s="702"/>
      <c r="X412" s="702"/>
      <c r="Y412" s="277"/>
      <c r="Z412" s="278"/>
      <c r="AA412" s="280"/>
      <c r="AB412" s="281"/>
      <c r="AC412" s="278"/>
      <c r="AD412" s="283"/>
      <c r="AE412" s="284"/>
      <c r="AF412" s="278"/>
    </row>
    <row r="413" spans="1:32" ht="18.649999999999999" customHeight="1">
      <c r="A413" s="274"/>
      <c r="B413" s="275"/>
      <c r="C413" s="276"/>
      <c r="D413" s="277"/>
      <c r="E413" s="278"/>
      <c r="F413" s="277"/>
      <c r="G413" s="278"/>
      <c r="H413" s="279"/>
      <c r="I413" s="277"/>
      <c r="J413" s="278"/>
      <c r="K413" s="279"/>
      <c r="L413" s="280"/>
      <c r="M413" s="281"/>
      <c r="N413" s="277"/>
      <c r="O413" s="278"/>
      <c r="P413" s="279"/>
      <c r="Q413" s="280"/>
      <c r="R413" s="282"/>
      <c r="S413" s="277"/>
      <c r="T413" s="278"/>
      <c r="U413" s="279"/>
      <c r="V413" s="280"/>
      <c r="W413" s="702"/>
      <c r="X413" s="702"/>
      <c r="Y413" s="277"/>
      <c r="Z413" s="278"/>
      <c r="AA413" s="280"/>
      <c r="AB413" s="281"/>
      <c r="AC413" s="278"/>
      <c r="AD413" s="283"/>
      <c r="AE413" s="284"/>
      <c r="AF413" s="278"/>
    </row>
    <row r="414" spans="1:32" ht="18.649999999999999" customHeight="1">
      <c r="A414" s="274"/>
      <c r="B414" s="275"/>
      <c r="C414" s="276"/>
      <c r="D414" s="277"/>
      <c r="E414" s="278"/>
      <c r="F414" s="277"/>
      <c r="G414" s="278"/>
      <c r="H414" s="279"/>
      <c r="I414" s="277"/>
      <c r="J414" s="278"/>
      <c r="K414" s="279"/>
      <c r="L414" s="280"/>
      <c r="M414" s="281"/>
      <c r="N414" s="277"/>
      <c r="O414" s="278"/>
      <c r="P414" s="279"/>
      <c r="Q414" s="280"/>
      <c r="R414" s="282"/>
      <c r="S414" s="277"/>
      <c r="T414" s="278"/>
      <c r="U414" s="279"/>
      <c r="V414" s="280"/>
      <c r="W414" s="702"/>
      <c r="X414" s="702"/>
      <c r="Y414" s="277"/>
      <c r="Z414" s="278"/>
      <c r="AA414" s="280"/>
      <c r="AB414" s="281"/>
      <c r="AC414" s="278"/>
      <c r="AD414" s="283"/>
      <c r="AE414" s="284"/>
      <c r="AF414" s="278"/>
    </row>
    <row r="415" spans="1:32" ht="18.649999999999999" customHeight="1">
      <c r="A415" s="274"/>
      <c r="B415" s="275"/>
      <c r="C415" s="276"/>
      <c r="D415" s="277"/>
      <c r="E415" s="278"/>
      <c r="F415" s="277"/>
      <c r="G415" s="278"/>
      <c r="H415" s="279"/>
      <c r="I415" s="277"/>
      <c r="J415" s="278"/>
      <c r="K415" s="279"/>
      <c r="L415" s="280"/>
      <c r="M415" s="281"/>
      <c r="N415" s="277"/>
      <c r="O415" s="278"/>
      <c r="P415" s="279"/>
      <c r="Q415" s="280"/>
      <c r="R415" s="282"/>
      <c r="S415" s="277"/>
      <c r="T415" s="278"/>
      <c r="U415" s="279"/>
      <c r="V415" s="280"/>
      <c r="W415" s="702"/>
      <c r="X415" s="702"/>
      <c r="Y415" s="277"/>
      <c r="Z415" s="278"/>
      <c r="AA415" s="280"/>
      <c r="AB415" s="281"/>
      <c r="AC415" s="278"/>
      <c r="AD415" s="283"/>
      <c r="AE415" s="284"/>
      <c r="AF415" s="278"/>
    </row>
    <row r="416" spans="1:32" ht="18.649999999999999" customHeight="1">
      <c r="A416" s="274"/>
      <c r="B416" s="275"/>
      <c r="C416" s="276"/>
      <c r="D416" s="277"/>
      <c r="E416" s="278"/>
      <c r="F416" s="277"/>
      <c r="G416" s="278"/>
      <c r="H416" s="279"/>
      <c r="I416" s="277"/>
      <c r="J416" s="278"/>
      <c r="K416" s="279"/>
      <c r="L416" s="280"/>
      <c r="M416" s="281"/>
      <c r="N416" s="277"/>
      <c r="O416" s="278"/>
      <c r="P416" s="279"/>
      <c r="Q416" s="280"/>
      <c r="R416" s="282"/>
      <c r="S416" s="277"/>
      <c r="T416" s="278"/>
      <c r="U416" s="279"/>
      <c r="V416" s="280"/>
      <c r="W416" s="702"/>
      <c r="X416" s="702"/>
      <c r="Y416" s="277"/>
      <c r="Z416" s="278"/>
      <c r="AA416" s="280"/>
      <c r="AB416" s="281"/>
      <c r="AC416" s="278"/>
      <c r="AD416" s="283"/>
      <c r="AE416" s="284"/>
      <c r="AF416" s="278"/>
    </row>
    <row r="417" spans="1:32" ht="18.649999999999999" customHeight="1">
      <c r="A417" s="274"/>
      <c r="B417" s="275"/>
      <c r="C417" s="276"/>
      <c r="D417" s="277"/>
      <c r="E417" s="278"/>
      <c r="F417" s="277"/>
      <c r="G417" s="278"/>
      <c r="H417" s="279"/>
      <c r="I417" s="277"/>
      <c r="J417" s="278"/>
      <c r="K417" s="279"/>
      <c r="L417" s="280"/>
      <c r="M417" s="281"/>
      <c r="N417" s="277"/>
      <c r="O417" s="278"/>
      <c r="P417" s="279"/>
      <c r="Q417" s="280"/>
      <c r="R417" s="282"/>
      <c r="S417" s="277"/>
      <c r="T417" s="278"/>
      <c r="U417" s="279"/>
      <c r="V417" s="280"/>
      <c r="W417" s="702"/>
      <c r="X417" s="702"/>
      <c r="Y417" s="277"/>
      <c r="Z417" s="278"/>
      <c r="AA417" s="280"/>
      <c r="AB417" s="281"/>
      <c r="AC417" s="278"/>
      <c r="AD417" s="283"/>
      <c r="AE417" s="284"/>
      <c r="AF417" s="278"/>
    </row>
    <row r="418" spans="1:32" ht="18.649999999999999" customHeight="1">
      <c r="A418" s="274"/>
      <c r="B418" s="275"/>
      <c r="C418" s="276"/>
      <c r="D418" s="277"/>
      <c r="E418" s="278"/>
      <c r="F418" s="277"/>
      <c r="G418" s="278"/>
      <c r="H418" s="279"/>
      <c r="I418" s="277"/>
      <c r="J418" s="278"/>
      <c r="K418" s="279"/>
      <c r="L418" s="280"/>
      <c r="M418" s="281"/>
      <c r="N418" s="277"/>
      <c r="O418" s="278"/>
      <c r="P418" s="279"/>
      <c r="Q418" s="280"/>
      <c r="R418" s="282"/>
      <c r="S418" s="277"/>
      <c r="T418" s="278"/>
      <c r="U418" s="279"/>
      <c r="V418" s="280"/>
      <c r="W418" s="702"/>
      <c r="X418" s="702"/>
      <c r="Y418" s="277"/>
      <c r="Z418" s="278"/>
      <c r="AA418" s="280"/>
      <c r="AB418" s="281"/>
      <c r="AC418" s="278"/>
      <c r="AD418" s="283"/>
      <c r="AE418" s="284"/>
      <c r="AF418" s="278"/>
    </row>
    <row r="419" spans="1:32" ht="18.649999999999999" customHeight="1">
      <c r="A419" s="274"/>
      <c r="B419" s="275"/>
      <c r="C419" s="276"/>
      <c r="D419" s="277"/>
      <c r="E419" s="278"/>
      <c r="F419" s="277"/>
      <c r="G419" s="278"/>
      <c r="H419" s="279"/>
      <c r="I419" s="277"/>
      <c r="J419" s="278"/>
      <c r="K419" s="279"/>
      <c r="L419" s="280"/>
      <c r="M419" s="281"/>
      <c r="N419" s="277"/>
      <c r="O419" s="278"/>
      <c r="P419" s="279"/>
      <c r="Q419" s="280"/>
      <c r="R419" s="282"/>
      <c r="S419" s="277"/>
      <c r="T419" s="278"/>
      <c r="U419" s="279"/>
      <c r="V419" s="280"/>
      <c r="W419" s="702"/>
      <c r="X419" s="702"/>
      <c r="Y419" s="277"/>
      <c r="Z419" s="278"/>
      <c r="AA419" s="280"/>
      <c r="AB419" s="281"/>
      <c r="AC419" s="278"/>
      <c r="AD419" s="283"/>
      <c r="AE419" s="284"/>
      <c r="AF419" s="278"/>
    </row>
    <row r="420" spans="1:32" ht="18.649999999999999" customHeight="1">
      <c r="A420" s="274"/>
      <c r="B420" s="275"/>
      <c r="C420" s="276"/>
      <c r="D420" s="277"/>
      <c r="E420" s="278"/>
      <c r="F420" s="277"/>
      <c r="G420" s="278"/>
      <c r="H420" s="279"/>
      <c r="I420" s="277"/>
      <c r="J420" s="278"/>
      <c r="K420" s="279"/>
      <c r="L420" s="280"/>
      <c r="M420" s="281"/>
      <c r="N420" s="277"/>
      <c r="O420" s="278"/>
      <c r="P420" s="279"/>
      <c r="Q420" s="280"/>
      <c r="R420" s="282"/>
      <c r="S420" s="277"/>
      <c r="T420" s="278"/>
      <c r="U420" s="279"/>
      <c r="V420" s="280"/>
      <c r="W420" s="702"/>
      <c r="X420" s="702"/>
      <c r="Y420" s="277"/>
      <c r="Z420" s="278"/>
      <c r="AA420" s="280"/>
      <c r="AB420" s="281"/>
      <c r="AC420" s="278"/>
      <c r="AD420" s="283"/>
      <c r="AE420" s="284"/>
      <c r="AF420" s="278"/>
    </row>
    <row r="421" spans="1:32" ht="18.649999999999999" customHeight="1">
      <c r="A421" s="274"/>
      <c r="B421" s="275"/>
      <c r="C421" s="276"/>
      <c r="D421" s="277"/>
      <c r="E421" s="278"/>
      <c r="F421" s="277"/>
      <c r="G421" s="278"/>
      <c r="H421" s="279"/>
      <c r="I421" s="277"/>
      <c r="J421" s="278"/>
      <c r="K421" s="279"/>
      <c r="L421" s="280"/>
      <c r="M421" s="281"/>
      <c r="N421" s="277"/>
      <c r="O421" s="278"/>
      <c r="P421" s="279"/>
      <c r="Q421" s="280"/>
      <c r="R421" s="282"/>
      <c r="S421" s="277"/>
      <c r="T421" s="278"/>
      <c r="U421" s="279"/>
      <c r="V421" s="280"/>
      <c r="W421" s="702"/>
      <c r="X421" s="702"/>
      <c r="Y421" s="277"/>
      <c r="Z421" s="278"/>
      <c r="AA421" s="280"/>
      <c r="AB421" s="281"/>
      <c r="AC421" s="278"/>
      <c r="AD421" s="283"/>
      <c r="AE421" s="284"/>
      <c r="AF421" s="278"/>
    </row>
    <row r="422" spans="1:32" ht="18.649999999999999" customHeight="1">
      <c r="A422" s="274"/>
      <c r="B422" s="275"/>
      <c r="C422" s="276"/>
      <c r="D422" s="277"/>
      <c r="E422" s="278"/>
      <c r="F422" s="277"/>
      <c r="G422" s="278"/>
      <c r="H422" s="279"/>
      <c r="I422" s="277"/>
      <c r="J422" s="278"/>
      <c r="K422" s="279"/>
      <c r="L422" s="280"/>
      <c r="M422" s="281"/>
      <c r="N422" s="277"/>
      <c r="O422" s="278"/>
      <c r="P422" s="279"/>
      <c r="Q422" s="280"/>
      <c r="R422" s="282"/>
      <c r="S422" s="277"/>
      <c r="T422" s="278"/>
      <c r="U422" s="279"/>
      <c r="V422" s="280"/>
      <c r="W422" s="702"/>
      <c r="X422" s="702"/>
      <c r="Y422" s="277"/>
      <c r="Z422" s="278"/>
      <c r="AA422" s="280"/>
      <c r="AB422" s="281"/>
      <c r="AC422" s="278"/>
      <c r="AD422" s="283"/>
      <c r="AE422" s="284"/>
      <c r="AF422" s="278"/>
    </row>
    <row r="423" spans="1:32" ht="18.649999999999999" customHeight="1">
      <c r="A423" s="274"/>
      <c r="B423" s="275"/>
      <c r="C423" s="276"/>
      <c r="D423" s="277"/>
      <c r="E423" s="278"/>
      <c r="F423" s="277"/>
      <c r="G423" s="278"/>
      <c r="H423" s="279"/>
      <c r="I423" s="277"/>
      <c r="J423" s="278"/>
      <c r="K423" s="279"/>
      <c r="L423" s="280"/>
      <c r="M423" s="281"/>
      <c r="N423" s="277"/>
      <c r="O423" s="278"/>
      <c r="P423" s="279"/>
      <c r="Q423" s="280"/>
      <c r="R423" s="282"/>
      <c r="S423" s="277"/>
      <c r="T423" s="278"/>
      <c r="U423" s="279"/>
      <c r="V423" s="280"/>
      <c r="W423" s="702"/>
      <c r="X423" s="702"/>
      <c r="Y423" s="277"/>
      <c r="Z423" s="278"/>
      <c r="AA423" s="280"/>
      <c r="AB423" s="281"/>
      <c r="AC423" s="278"/>
      <c r="AD423" s="283"/>
      <c r="AE423" s="284"/>
      <c r="AF423" s="278"/>
    </row>
    <row r="424" spans="1:32" ht="18.649999999999999" customHeight="1">
      <c r="A424" s="274"/>
      <c r="B424" s="275"/>
      <c r="C424" s="276"/>
      <c r="D424" s="277"/>
      <c r="E424" s="278"/>
      <c r="F424" s="277"/>
      <c r="G424" s="278"/>
      <c r="H424" s="279"/>
      <c r="I424" s="277"/>
      <c r="J424" s="278"/>
      <c r="K424" s="279"/>
      <c r="L424" s="280"/>
      <c r="M424" s="281"/>
      <c r="N424" s="277"/>
      <c r="O424" s="278"/>
      <c r="P424" s="279"/>
      <c r="Q424" s="280"/>
      <c r="R424" s="282"/>
      <c r="S424" s="277"/>
      <c r="T424" s="278"/>
      <c r="U424" s="279"/>
      <c r="V424" s="280"/>
      <c r="W424" s="702"/>
      <c r="X424" s="702"/>
      <c r="Y424" s="277"/>
      <c r="Z424" s="278"/>
      <c r="AA424" s="280"/>
      <c r="AB424" s="281"/>
      <c r="AC424" s="278"/>
      <c r="AD424" s="283"/>
      <c r="AE424" s="284"/>
      <c r="AF424" s="278"/>
    </row>
    <row r="425" spans="1:32" ht="18.649999999999999" customHeight="1">
      <c r="A425" s="274"/>
      <c r="B425" s="275"/>
      <c r="C425" s="276"/>
      <c r="D425" s="277"/>
      <c r="E425" s="278"/>
      <c r="F425" s="277"/>
      <c r="G425" s="278"/>
      <c r="H425" s="279"/>
      <c r="I425" s="277"/>
      <c r="J425" s="278"/>
      <c r="K425" s="279"/>
      <c r="L425" s="280"/>
      <c r="M425" s="281"/>
      <c r="N425" s="277"/>
      <c r="O425" s="278"/>
      <c r="P425" s="279"/>
      <c r="Q425" s="280"/>
      <c r="R425" s="282"/>
      <c r="S425" s="277"/>
      <c r="T425" s="278"/>
      <c r="U425" s="279"/>
      <c r="V425" s="280"/>
      <c r="W425" s="702"/>
      <c r="X425" s="702"/>
      <c r="Y425" s="277"/>
      <c r="Z425" s="278"/>
      <c r="AA425" s="280"/>
      <c r="AB425" s="281"/>
      <c r="AC425" s="278"/>
      <c r="AD425" s="283"/>
      <c r="AE425" s="284"/>
      <c r="AF425" s="278"/>
    </row>
    <row r="426" spans="1:32" ht="18.649999999999999" customHeight="1">
      <c r="A426" s="274"/>
      <c r="B426" s="275"/>
      <c r="C426" s="276"/>
      <c r="D426" s="277"/>
      <c r="E426" s="278"/>
      <c r="F426" s="277"/>
      <c r="G426" s="278"/>
      <c r="H426" s="279"/>
      <c r="I426" s="277"/>
      <c r="J426" s="278"/>
      <c r="K426" s="279"/>
      <c r="L426" s="280"/>
      <c r="M426" s="281"/>
      <c r="N426" s="277"/>
      <c r="O426" s="278"/>
      <c r="P426" s="279"/>
      <c r="Q426" s="280"/>
      <c r="R426" s="282"/>
      <c r="S426" s="277"/>
      <c r="T426" s="278"/>
      <c r="U426" s="279"/>
      <c r="V426" s="280"/>
      <c r="W426" s="702"/>
      <c r="X426" s="702"/>
      <c r="Y426" s="277"/>
      <c r="Z426" s="278"/>
      <c r="AA426" s="280"/>
      <c r="AB426" s="281"/>
      <c r="AC426" s="278"/>
      <c r="AD426" s="283"/>
      <c r="AE426" s="284"/>
      <c r="AF426" s="278"/>
    </row>
    <row r="427" spans="1:32" ht="18.649999999999999" customHeight="1">
      <c r="A427" s="274"/>
      <c r="B427" s="275"/>
      <c r="C427" s="276"/>
      <c r="D427" s="277"/>
      <c r="E427" s="278"/>
      <c r="F427" s="277"/>
      <c r="G427" s="278"/>
      <c r="H427" s="279"/>
      <c r="I427" s="277"/>
      <c r="J427" s="278"/>
      <c r="K427" s="279"/>
      <c r="L427" s="280"/>
      <c r="M427" s="281"/>
      <c r="N427" s="277"/>
      <c r="O427" s="278"/>
      <c r="P427" s="279"/>
      <c r="Q427" s="280"/>
      <c r="R427" s="282"/>
      <c r="S427" s="277"/>
      <c r="T427" s="278"/>
      <c r="U427" s="279"/>
      <c r="V427" s="280"/>
      <c r="W427" s="702"/>
      <c r="X427" s="702"/>
      <c r="Y427" s="277"/>
      <c r="Z427" s="278"/>
      <c r="AA427" s="280"/>
      <c r="AB427" s="281"/>
      <c r="AC427" s="278"/>
      <c r="AD427" s="283"/>
      <c r="AE427" s="284"/>
      <c r="AF427" s="278"/>
    </row>
    <row r="428" spans="1:32" ht="18.649999999999999" customHeight="1">
      <c r="A428" s="274"/>
      <c r="B428" s="275"/>
      <c r="C428" s="276"/>
      <c r="D428" s="277"/>
      <c r="E428" s="278"/>
      <c r="F428" s="277"/>
      <c r="G428" s="278"/>
      <c r="H428" s="279"/>
      <c r="I428" s="277"/>
      <c r="J428" s="278"/>
      <c r="K428" s="279"/>
      <c r="L428" s="280"/>
      <c r="M428" s="281"/>
      <c r="N428" s="277"/>
      <c r="O428" s="278"/>
      <c r="P428" s="279"/>
      <c r="Q428" s="280"/>
      <c r="R428" s="282"/>
      <c r="S428" s="277"/>
      <c r="T428" s="278"/>
      <c r="U428" s="279"/>
      <c r="V428" s="280"/>
      <c r="W428" s="702"/>
      <c r="X428" s="702"/>
      <c r="Y428" s="277"/>
      <c r="Z428" s="278"/>
      <c r="AA428" s="280"/>
      <c r="AB428" s="281"/>
      <c r="AC428" s="278"/>
      <c r="AD428" s="283"/>
      <c r="AE428" s="284"/>
      <c r="AF428" s="278"/>
    </row>
    <row r="429" spans="1:32" ht="18.649999999999999" customHeight="1">
      <c r="A429" s="274"/>
      <c r="B429" s="275"/>
      <c r="C429" s="276"/>
      <c r="D429" s="277"/>
      <c r="E429" s="278"/>
      <c r="F429" s="277"/>
      <c r="G429" s="278"/>
      <c r="H429" s="279"/>
      <c r="I429" s="277"/>
      <c r="J429" s="278"/>
      <c r="K429" s="279"/>
      <c r="L429" s="280"/>
      <c r="M429" s="281"/>
      <c r="N429" s="277"/>
      <c r="O429" s="278"/>
      <c r="P429" s="279"/>
      <c r="Q429" s="280"/>
      <c r="R429" s="282"/>
      <c r="S429" s="277"/>
      <c r="T429" s="278"/>
      <c r="U429" s="279"/>
      <c r="V429" s="280"/>
      <c r="W429" s="702"/>
      <c r="X429" s="702"/>
      <c r="Y429" s="277"/>
      <c r="Z429" s="278"/>
      <c r="AA429" s="280"/>
      <c r="AB429" s="281"/>
      <c r="AC429" s="278"/>
      <c r="AD429" s="283"/>
      <c r="AE429" s="284"/>
      <c r="AF429" s="278"/>
    </row>
    <row r="430" spans="1:32" ht="18.649999999999999" customHeight="1">
      <c r="A430" s="274"/>
      <c r="B430" s="275"/>
      <c r="C430" s="276"/>
      <c r="D430" s="277"/>
      <c r="E430" s="278"/>
      <c r="F430" s="277"/>
      <c r="G430" s="278"/>
      <c r="H430" s="279"/>
      <c r="I430" s="277"/>
      <c r="J430" s="278"/>
      <c r="K430" s="279"/>
      <c r="L430" s="280"/>
      <c r="M430" s="281"/>
      <c r="N430" s="277"/>
      <c r="O430" s="278"/>
      <c r="P430" s="279"/>
      <c r="Q430" s="280"/>
      <c r="R430" s="282"/>
      <c r="S430" s="277"/>
      <c r="T430" s="278"/>
      <c r="U430" s="279"/>
      <c r="V430" s="280"/>
      <c r="W430" s="702"/>
      <c r="X430" s="702"/>
      <c r="Y430" s="277"/>
      <c r="Z430" s="278"/>
      <c r="AA430" s="280"/>
      <c r="AB430" s="281"/>
      <c r="AC430" s="278"/>
      <c r="AD430" s="283"/>
      <c r="AE430" s="284"/>
      <c r="AF430" s="278"/>
    </row>
  </sheetData>
  <sheetProtection algorithmName="SHA-512" hashValue="RF13qlVIt6PHGpMeDMdFW7Anork/cBMoMYlgCNNU+D7DIr8/6y989czsdrz9HPDdVnXttlsXF9eRVTR67GwOXQ==" saltValue="8rZ+A/i65ioWllgwRMw4Rw==" spinCount="100000" sheet="1" objects="1" scenarios="1" formatColumns="0" formatRows="0"/>
  <mergeCells count="33">
    <mergeCell ref="A11:A13"/>
    <mergeCell ref="AD11:AD13"/>
    <mergeCell ref="AE11:AE13"/>
    <mergeCell ref="B11:B13"/>
    <mergeCell ref="AB12:AB13"/>
    <mergeCell ref="N11:R11"/>
    <mergeCell ref="S11:V11"/>
    <mergeCell ref="W11:W13"/>
    <mergeCell ref="Y11:AB11"/>
    <mergeCell ref="C11:C13"/>
    <mergeCell ref="D11:E11"/>
    <mergeCell ref="F11:H11"/>
    <mergeCell ref="I11:M11"/>
    <mergeCell ref="AC11:AC13"/>
    <mergeCell ref="X11:X13"/>
    <mergeCell ref="Z12:Z13"/>
    <mergeCell ref="AA12:AA13"/>
    <mergeCell ref="B1:J1"/>
    <mergeCell ref="A2:D2"/>
    <mergeCell ref="A3:D3"/>
    <mergeCell ref="A5:AF5"/>
    <mergeCell ref="AF11:AF13"/>
    <mergeCell ref="D12:E12"/>
    <mergeCell ref="F12:H12"/>
    <mergeCell ref="I12:K12"/>
    <mergeCell ref="L12:L13"/>
    <mergeCell ref="M12:M13"/>
    <mergeCell ref="N12:P12"/>
    <mergeCell ref="Q12:Q13"/>
    <mergeCell ref="R12:R13"/>
    <mergeCell ref="S12:U12"/>
    <mergeCell ref="V12:V13"/>
    <mergeCell ref="Y12:Y13"/>
  </mergeCells>
  <dataValidations count="7">
    <dataValidation type="list" allowBlank="1" showInputMessage="1" showErrorMessage="1" sqref="AD14:AD430" xr:uid="{5624E347-845E-407D-8580-C5111885A22B}">
      <formula1>"Issued, Agreed, Withdrawn, Rejected, Pending Contractor, Pending Engineer, Pending ADM"</formula1>
    </dataValidation>
    <dataValidation type="list" allowBlank="1" showInputMessage="1" showErrorMessage="1" sqref="H14:H430" xr:uid="{F3DEACE6-1123-4CA5-87C1-5010CE4F06A3}">
      <formula1>"Enginee's Instruction, Eng. Request for proposal"</formula1>
    </dataValidation>
    <dataValidation type="list" allowBlank="1" showInputMessage="1" showErrorMessage="1" sqref="B14:B430" xr:uid="{C537BBE9-7246-4121-AE48-612B62E6C50C}">
      <formula1>"Approved Variation, Instructed Variation, Potential Variation"</formula1>
    </dataValidation>
    <dataValidation type="list" allowBlank="1" showInputMessage="1" showErrorMessage="1" sqref="K14:K430" xr:uid="{67DC8A55-99F0-4ADC-A27E-A3B55970C236}">
      <formula1>"Contractor's Proposal, Response"</formula1>
    </dataValidation>
    <dataValidation type="list" allowBlank="1" showInputMessage="1" showErrorMessage="1" sqref="U14:U430 P14:P430" xr:uid="{EC6CC4E9-FD81-42BA-AAE6-A623050EFC2B}">
      <formula1>"Recommended, Not recommended, Partially recommended"</formula1>
    </dataValidation>
    <dataValidation type="list" allowBlank="1" showInputMessage="1" showErrorMessage="1" sqref="W14:W430" xr:uid="{F7609465-0952-4993-8FD3-B0603F13963B}">
      <formula1>"New Rate, BOQ Rate, BOQ Rate &amp; New Rates"</formula1>
    </dataValidation>
    <dataValidation type="list" allowBlank="1" showInputMessage="1" showErrorMessage="1" sqref="X14:X216" xr:uid="{6F8B343C-7ED9-4CD1-943A-9840532DAA71}">
      <formula1>"Lump Sum , Measurable"</formula1>
    </dataValidation>
  </dataValidations>
  <printOptions horizontalCentered="1"/>
  <pageMargins left="0.43307086614173201" right="0.23622047244094499" top="0.78740157480314998" bottom="0.78740157480314998" header="0" footer="0"/>
  <pageSetup paperSize="9" scale="24" fitToHeight="37"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O31"/>
  <sheetViews>
    <sheetView view="pageBreakPreview" zoomScale="87" zoomScaleNormal="91" zoomScaleSheetLayoutView="87" workbookViewId="0">
      <selection activeCell="D14" sqref="D14:L14"/>
    </sheetView>
  </sheetViews>
  <sheetFormatPr defaultColWidth="8.90625" defaultRowHeight="14"/>
  <cols>
    <col min="1" max="1" width="3.6328125" style="25" customWidth="1"/>
    <col min="2" max="3" width="10.36328125" style="25" customWidth="1"/>
    <col min="4" max="4" width="13.54296875" style="25" customWidth="1"/>
    <col min="5" max="9" width="10.81640625" style="25" customWidth="1"/>
    <col min="10" max="12" width="13.36328125" style="25" customWidth="1"/>
    <col min="13" max="13" width="4" style="25" customWidth="1"/>
    <col min="14" max="16384" width="8.90625" style="25"/>
  </cols>
  <sheetData>
    <row r="1" spans="1:15" ht="9.65" customHeight="1">
      <c r="A1" s="583"/>
      <c r="B1" s="583"/>
      <c r="C1" s="583"/>
      <c r="D1" s="583"/>
      <c r="E1" s="583"/>
      <c r="F1" s="583"/>
      <c r="G1" s="583"/>
      <c r="H1" s="583"/>
      <c r="I1" s="583"/>
      <c r="J1" s="583"/>
      <c r="K1" s="583"/>
      <c r="L1" s="583"/>
      <c r="M1" s="584"/>
    </row>
    <row r="2" spans="1:15" s="26" customFormat="1" ht="44.4" customHeight="1">
      <c r="A2" s="790" t="s">
        <v>403</v>
      </c>
      <c r="B2" s="790"/>
      <c r="C2" s="790"/>
      <c r="D2" s="790"/>
      <c r="E2" s="790"/>
      <c r="F2" s="790"/>
      <c r="G2" s="790"/>
      <c r="H2" s="790"/>
      <c r="I2" s="790"/>
      <c r="J2" s="790"/>
      <c r="K2" s="790"/>
      <c r="L2" s="790"/>
    </row>
    <row r="3" spans="1:15" ht="66" customHeight="1">
      <c r="A3" s="583"/>
      <c r="B3" s="583"/>
      <c r="C3" s="583"/>
      <c r="D3" s="583"/>
      <c r="E3" s="583"/>
      <c r="F3" s="583"/>
      <c r="G3" s="583"/>
      <c r="H3" s="583"/>
      <c r="I3" s="583"/>
      <c r="J3" s="583"/>
      <c r="K3" s="583"/>
      <c r="L3" s="583"/>
    </row>
    <row r="4" spans="1:15" ht="90" customHeight="1">
      <c r="A4" s="24"/>
      <c r="B4" s="791" t="s">
        <v>404</v>
      </c>
      <c r="C4" s="785"/>
      <c r="D4" s="788" t="s">
        <v>835</v>
      </c>
      <c r="E4" s="788"/>
      <c r="F4" s="788"/>
      <c r="G4" s="788"/>
      <c r="H4" s="788"/>
      <c r="I4" s="788"/>
      <c r="J4" s="788"/>
      <c r="K4" s="788"/>
      <c r="L4" s="788"/>
      <c r="N4" s="123"/>
      <c r="O4" s="122"/>
    </row>
    <row r="5" spans="1:15">
      <c r="A5" s="583"/>
      <c r="B5" s="585"/>
      <c r="C5" s="585"/>
      <c r="D5" s="671"/>
      <c r="E5" s="672"/>
      <c r="F5" s="672"/>
      <c r="G5" s="672"/>
      <c r="H5" s="672"/>
      <c r="I5" s="672"/>
      <c r="J5" s="672"/>
      <c r="K5" s="672"/>
      <c r="L5" s="672"/>
      <c r="N5" s="122"/>
      <c r="O5" s="122"/>
    </row>
    <row r="6" spans="1:15" ht="42" customHeight="1">
      <c r="A6" s="24"/>
      <c r="B6" s="791" t="s">
        <v>556</v>
      </c>
      <c r="C6" s="785"/>
      <c r="D6" s="788" t="s">
        <v>488</v>
      </c>
      <c r="E6" s="788"/>
      <c r="F6" s="788"/>
      <c r="G6" s="788"/>
      <c r="H6" s="788"/>
      <c r="I6" s="788"/>
      <c r="J6" s="788"/>
      <c r="K6" s="788"/>
      <c r="L6" s="788"/>
      <c r="N6" s="122"/>
      <c r="O6" s="122"/>
    </row>
    <row r="7" spans="1:15" ht="17.399999999999999" customHeight="1">
      <c r="A7" s="583"/>
      <c r="B7" s="586"/>
      <c r="C7" s="586"/>
      <c r="D7" s="671"/>
      <c r="E7" s="672"/>
      <c r="F7" s="672"/>
      <c r="G7" s="672"/>
      <c r="H7" s="672"/>
      <c r="I7" s="672"/>
      <c r="J7" s="672"/>
      <c r="K7" s="672"/>
      <c r="L7" s="672"/>
      <c r="N7" s="122"/>
      <c r="O7" s="122"/>
    </row>
    <row r="8" spans="1:15" ht="34.25" customHeight="1">
      <c r="A8" s="24"/>
      <c r="B8" s="784" t="s">
        <v>405</v>
      </c>
      <c r="C8" s="785"/>
      <c r="D8" s="788" t="s">
        <v>674</v>
      </c>
      <c r="E8" s="788"/>
      <c r="F8" s="788"/>
      <c r="G8" s="788"/>
      <c r="H8" s="788"/>
      <c r="I8" s="788"/>
      <c r="J8" s="788"/>
      <c r="K8" s="788"/>
      <c r="L8" s="788"/>
      <c r="N8" s="122"/>
      <c r="O8" s="122"/>
    </row>
    <row r="9" spans="1:15" ht="92.4" customHeight="1">
      <c r="A9" s="583"/>
      <c r="B9" s="583"/>
      <c r="C9" s="583"/>
      <c r="D9" s="672"/>
      <c r="E9" s="672"/>
      <c r="F9" s="672"/>
      <c r="G9" s="672"/>
      <c r="H9" s="672"/>
      <c r="I9" s="672"/>
      <c r="J9" s="672"/>
      <c r="K9" s="672"/>
      <c r="L9" s="672"/>
      <c r="N9" s="122"/>
      <c r="O9" s="122"/>
    </row>
    <row r="10" spans="1:15" ht="29.4" customHeight="1">
      <c r="A10" s="583"/>
      <c r="B10" s="779" t="s">
        <v>410</v>
      </c>
      <c r="C10" s="780"/>
      <c r="D10" s="783" t="s">
        <v>489</v>
      </c>
      <c r="E10" s="783"/>
      <c r="F10" s="783"/>
      <c r="G10" s="783"/>
      <c r="H10" s="783"/>
      <c r="I10" s="783"/>
      <c r="J10" s="783"/>
      <c r="K10" s="783"/>
      <c r="L10" s="783"/>
    </row>
    <row r="11" spans="1:15" ht="29.4" customHeight="1">
      <c r="A11" s="583"/>
      <c r="B11" s="588" t="s">
        <v>673</v>
      </c>
      <c r="C11" s="589"/>
      <c r="D11" s="783" t="s">
        <v>489</v>
      </c>
      <c r="E11" s="783"/>
      <c r="F11" s="783"/>
      <c r="G11" s="783"/>
      <c r="H11" s="783"/>
      <c r="I11" s="783"/>
      <c r="J11" s="783"/>
      <c r="K11" s="783"/>
      <c r="L11" s="783"/>
    </row>
    <row r="12" spans="1:15" ht="11.4" customHeight="1">
      <c r="A12" s="583"/>
      <c r="B12" s="583"/>
      <c r="C12" s="583"/>
      <c r="D12" s="672"/>
      <c r="E12" s="672"/>
      <c r="F12" s="672"/>
      <c r="G12" s="672"/>
      <c r="H12" s="672"/>
      <c r="I12" s="672"/>
      <c r="J12" s="672"/>
      <c r="K12" s="672"/>
      <c r="L12" s="672"/>
    </row>
    <row r="13" spans="1:15" ht="30.65" customHeight="1">
      <c r="A13" s="583"/>
      <c r="B13" s="779" t="s">
        <v>406</v>
      </c>
      <c r="C13" s="780"/>
      <c r="D13" s="687" t="s">
        <v>489</v>
      </c>
      <c r="E13" s="687"/>
      <c r="F13" s="687"/>
      <c r="G13" s="687"/>
      <c r="H13" s="779" t="s">
        <v>838</v>
      </c>
      <c r="I13" s="780"/>
      <c r="J13" s="789" t="s">
        <v>839</v>
      </c>
      <c r="K13" s="789"/>
      <c r="L13" s="687"/>
    </row>
    <row r="14" spans="1:15" ht="30.65" customHeight="1">
      <c r="A14" s="583"/>
      <c r="B14" s="786" t="s">
        <v>553</v>
      </c>
      <c r="C14" s="780"/>
      <c r="D14" s="787">
        <v>44555</v>
      </c>
      <c r="E14" s="787"/>
      <c r="F14" s="787"/>
      <c r="G14" s="787"/>
      <c r="H14" s="787"/>
      <c r="I14" s="787"/>
      <c r="J14" s="787"/>
      <c r="K14" s="787"/>
      <c r="L14" s="787"/>
    </row>
    <row r="15" spans="1:15" ht="30.65" customHeight="1">
      <c r="A15" s="583"/>
      <c r="B15" s="779" t="s">
        <v>407</v>
      </c>
      <c r="C15" s="780"/>
      <c r="D15" s="686">
        <v>44197</v>
      </c>
      <c r="E15" s="686"/>
      <c r="F15" s="686"/>
      <c r="G15" s="686"/>
      <c r="H15" s="686"/>
      <c r="I15" s="686"/>
      <c r="J15" s="686"/>
      <c r="K15" s="686"/>
      <c r="L15" s="686"/>
    </row>
    <row r="16" spans="1:15" ht="97.75" customHeight="1">
      <c r="A16" s="583"/>
      <c r="B16" s="583"/>
      <c r="C16" s="583"/>
      <c r="D16" s="672"/>
      <c r="E16" s="672"/>
      <c r="F16" s="672"/>
      <c r="G16" s="672"/>
      <c r="H16" s="672"/>
      <c r="I16" s="672"/>
      <c r="J16" s="672"/>
      <c r="K16" s="672"/>
      <c r="L16" s="672"/>
    </row>
    <row r="17" spans="1:12" ht="24.65" customHeight="1">
      <c r="A17" s="583"/>
      <c r="B17" s="779" t="s">
        <v>409</v>
      </c>
      <c r="C17" s="780"/>
      <c r="D17" s="673" t="s">
        <v>408</v>
      </c>
      <c r="E17" s="781" t="s">
        <v>192</v>
      </c>
      <c r="F17" s="781"/>
      <c r="G17" s="781"/>
      <c r="H17" s="781"/>
      <c r="I17" s="781"/>
      <c r="J17" s="781"/>
      <c r="K17" s="781"/>
      <c r="L17" s="781"/>
    </row>
    <row r="18" spans="1:12" ht="24.65" customHeight="1">
      <c r="A18" s="583"/>
      <c r="B18" s="779"/>
      <c r="C18" s="780"/>
      <c r="D18" s="673" t="s">
        <v>412</v>
      </c>
      <c r="E18" s="781" t="s">
        <v>192</v>
      </c>
      <c r="F18" s="781"/>
      <c r="G18" s="781"/>
      <c r="H18" s="781"/>
      <c r="I18" s="781"/>
      <c r="J18" s="781"/>
      <c r="K18" s="781"/>
      <c r="L18" s="781"/>
    </row>
    <row r="19" spans="1:12" ht="45" customHeight="1">
      <c r="A19" s="583"/>
      <c r="B19" s="779"/>
      <c r="C19" s="780"/>
      <c r="D19" s="673" t="s">
        <v>450</v>
      </c>
      <c r="E19" s="781"/>
      <c r="F19" s="781"/>
      <c r="G19" s="781"/>
      <c r="H19" s="781"/>
      <c r="I19" s="781"/>
      <c r="J19" s="781"/>
      <c r="K19" s="781"/>
      <c r="L19" s="781"/>
    </row>
    <row r="20" spans="1:12" ht="15" customHeight="1">
      <c r="A20" s="583"/>
      <c r="B20" s="583"/>
      <c r="C20" s="583"/>
      <c r="D20" s="671"/>
      <c r="E20" s="672"/>
      <c r="F20" s="672"/>
      <c r="G20" s="672"/>
      <c r="H20" s="672"/>
      <c r="I20" s="672"/>
      <c r="J20" s="672"/>
      <c r="K20" s="672"/>
      <c r="L20" s="672"/>
    </row>
    <row r="21" spans="1:12" ht="24.65" customHeight="1">
      <c r="A21" s="583"/>
      <c r="B21" s="779" t="s">
        <v>411</v>
      </c>
      <c r="C21" s="780"/>
      <c r="D21" s="673" t="s">
        <v>408</v>
      </c>
      <c r="E21" s="781" t="s">
        <v>192</v>
      </c>
      <c r="F21" s="781"/>
      <c r="G21" s="781"/>
      <c r="H21" s="781"/>
      <c r="I21" s="781"/>
      <c r="J21" s="781"/>
      <c r="K21" s="781"/>
      <c r="L21" s="781"/>
    </row>
    <row r="22" spans="1:12" ht="24.65" customHeight="1">
      <c r="A22" s="583"/>
      <c r="B22" s="779"/>
      <c r="C22" s="780"/>
      <c r="D22" s="673" t="s">
        <v>412</v>
      </c>
      <c r="E22" s="781" t="s">
        <v>192</v>
      </c>
      <c r="F22" s="781"/>
      <c r="G22" s="781"/>
      <c r="H22" s="781"/>
      <c r="I22" s="781"/>
      <c r="J22" s="781"/>
      <c r="K22" s="781"/>
      <c r="L22" s="781"/>
    </row>
    <row r="23" spans="1:12" ht="45" customHeight="1">
      <c r="A23" s="583"/>
      <c r="B23" s="779"/>
      <c r="C23" s="780"/>
      <c r="D23" s="673" t="s">
        <v>450</v>
      </c>
      <c r="E23" s="782"/>
      <c r="F23" s="782"/>
      <c r="G23" s="782"/>
      <c r="H23" s="782"/>
      <c r="I23" s="782"/>
      <c r="J23" s="782"/>
      <c r="K23" s="782"/>
      <c r="L23" s="782"/>
    </row>
    <row r="24" spans="1:12" ht="39" customHeight="1">
      <c r="A24" s="583"/>
      <c r="B24" s="583"/>
      <c r="C24" s="583"/>
      <c r="D24" s="583"/>
      <c r="E24" s="583"/>
      <c r="F24" s="583"/>
      <c r="G24" s="583"/>
      <c r="H24" s="583"/>
      <c r="I24" s="583"/>
      <c r="J24" s="583"/>
      <c r="K24" s="583"/>
      <c r="L24" s="583"/>
    </row>
    <row r="25" spans="1:12" ht="39" customHeight="1">
      <c r="A25" s="24"/>
      <c r="B25" s="24"/>
      <c r="C25" s="24"/>
      <c r="D25" s="24"/>
      <c r="E25" s="24"/>
      <c r="F25" s="24"/>
      <c r="G25" s="24"/>
      <c r="H25" s="24"/>
      <c r="I25" s="24"/>
      <c r="J25" s="24"/>
      <c r="K25" s="24"/>
      <c r="L25" s="24"/>
    </row>
    <row r="26" spans="1:12" ht="39" customHeight="1">
      <c r="A26" s="24"/>
      <c r="B26" s="24"/>
      <c r="C26" s="24"/>
      <c r="D26" s="24"/>
      <c r="E26" s="24"/>
      <c r="F26" s="24"/>
      <c r="G26" s="24"/>
      <c r="H26" s="24"/>
      <c r="I26" s="24"/>
      <c r="J26" s="24"/>
      <c r="K26" s="24"/>
      <c r="L26" s="24"/>
    </row>
    <row r="27" spans="1:12" ht="39" customHeight="1">
      <c r="A27" s="24"/>
      <c r="B27" s="24"/>
      <c r="C27" s="24"/>
      <c r="D27" s="24"/>
      <c r="E27" s="24"/>
      <c r="F27" s="24"/>
      <c r="G27" s="24"/>
      <c r="H27" s="24"/>
      <c r="I27" s="24"/>
      <c r="J27" s="24"/>
      <c r="K27" s="24"/>
      <c r="L27" s="24"/>
    </row>
    <row r="28" spans="1:12">
      <c r="A28" s="24"/>
      <c r="B28" s="24"/>
      <c r="C28" s="24"/>
      <c r="D28" s="24"/>
      <c r="E28" s="24"/>
      <c r="F28" s="24"/>
      <c r="G28" s="24"/>
      <c r="H28" s="24"/>
      <c r="I28" s="24"/>
      <c r="J28" s="24"/>
      <c r="K28" s="24"/>
      <c r="L28" s="24"/>
    </row>
    <row r="29" spans="1:12">
      <c r="A29" s="24"/>
      <c r="B29" s="24"/>
      <c r="C29" s="24"/>
      <c r="D29" s="24"/>
      <c r="E29" s="24"/>
      <c r="F29" s="24"/>
      <c r="G29" s="24"/>
      <c r="H29" s="24"/>
      <c r="I29" s="24"/>
      <c r="J29" s="24"/>
      <c r="K29" s="24"/>
      <c r="L29" s="24"/>
    </row>
    <row r="30" spans="1:12">
      <c r="A30" s="24"/>
      <c r="B30" s="24"/>
      <c r="C30" s="24"/>
      <c r="D30" s="24"/>
      <c r="E30" s="24"/>
      <c r="F30" s="24"/>
      <c r="G30" s="24"/>
      <c r="H30" s="24"/>
      <c r="I30" s="24"/>
      <c r="J30" s="24"/>
      <c r="K30" s="24"/>
      <c r="L30" s="24"/>
    </row>
    <row r="31" spans="1:12">
      <c r="A31" s="24"/>
      <c r="B31" s="24"/>
      <c r="C31" s="24"/>
      <c r="D31" s="24"/>
      <c r="E31" s="24"/>
      <c r="F31" s="24"/>
      <c r="G31" s="24"/>
      <c r="H31" s="24"/>
      <c r="I31" s="27"/>
      <c r="J31" s="24"/>
      <c r="K31" s="24"/>
      <c r="L31" s="24"/>
    </row>
  </sheetData>
  <sheetProtection algorithmName="SHA-512" hashValue="MXCI5TN/eBeWV/whylAVdbOZT5g1pdL3/8oAy8isJDIzkpZHOo6fGrUFAx/bRC43H2z1jz69RKeavBLmbkzRfA==" saltValue="FGBSHug3Be3FDPVP1SCCYw==" spinCount="100000" sheet="1" objects="1" scenarios="1"/>
  <mergeCells count="24">
    <mergeCell ref="A2:L2"/>
    <mergeCell ref="B4:C4"/>
    <mergeCell ref="B6:C6"/>
    <mergeCell ref="D4:L4"/>
    <mergeCell ref="D6:L6"/>
    <mergeCell ref="B15:C15"/>
    <mergeCell ref="B10:C10"/>
    <mergeCell ref="D10:L10"/>
    <mergeCell ref="B8:C8"/>
    <mergeCell ref="B13:C13"/>
    <mergeCell ref="B14:C14"/>
    <mergeCell ref="D14:L14"/>
    <mergeCell ref="D8:L8"/>
    <mergeCell ref="D11:L11"/>
    <mergeCell ref="H13:I13"/>
    <mergeCell ref="J13:K13"/>
    <mergeCell ref="B21:C23"/>
    <mergeCell ref="E21:L21"/>
    <mergeCell ref="E22:L22"/>
    <mergeCell ref="E23:L23"/>
    <mergeCell ref="B17:C19"/>
    <mergeCell ref="E17:L17"/>
    <mergeCell ref="E18:L18"/>
    <mergeCell ref="E19:L19"/>
  </mergeCells>
  <dataValidations count="1">
    <dataValidation type="list" allowBlank="1" showInputMessage="1" showErrorMessage="1" sqref="D8" xr:uid="{85E30230-C919-4EA5-8F3B-BA646BA4C5ED}">
      <formula1>"Initiation, Consultant Contract, Study &amp; Design, Contractor Contract, Construction, Close Out"</formula1>
    </dataValidation>
  </dataValidations>
  <printOptions horizontalCentered="1"/>
  <pageMargins left="0.23622047244094499" right="0.23622047244094499" top="1.1811023622047201" bottom="0.78740157480314998" header="0" footer="0"/>
  <pageSetup paperSize="9" scale="75" orientation="portrait" r:id="rId1"/>
  <headerFooter>
    <oddHeader>&amp;L
Ab&amp;12u Dhabi City Municipality
Infrasctructure and Municipal Assests Sector
Planning Support and Coordination Division
&amp;R&amp;G</oddHeader>
    <oddFooter>&amp;LADM-MIA-4.1-F-04    Issued: 24/05/2021   Version: 04</oddFooter>
  </headerFooter>
  <ignoredErrors>
    <ignoredError sqref="J13" numberStoredAsText="1"/>
  </ignoredErrors>
  <legacy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F212"/>
  <sheetViews>
    <sheetView zoomScale="96" zoomScaleNormal="96" zoomScaleSheetLayoutView="100" workbookViewId="0">
      <pane ySplit="11" topLeftCell="A12" activePane="bottomLeft" state="frozen"/>
      <selection pane="bottomLeft" activeCell="E15" sqref="E15"/>
    </sheetView>
  </sheetViews>
  <sheetFormatPr defaultColWidth="9.08984375" defaultRowHeight="12.5"/>
  <cols>
    <col min="1" max="1" width="6.08984375" style="227" customWidth="1"/>
    <col min="2" max="2" width="17.08984375" style="227" customWidth="1"/>
    <col min="3" max="3" width="59.6328125" style="227" customWidth="1"/>
    <col min="4" max="4" width="19.81640625" style="232" customWidth="1"/>
    <col min="5" max="5" width="19.81640625" style="227" customWidth="1"/>
    <col min="6" max="6" width="57.1796875" style="227" customWidth="1"/>
    <col min="7" max="227" width="9.08984375" style="227"/>
    <col min="228" max="228" width="6.90625" style="227" customWidth="1"/>
    <col min="229" max="229" width="31.08984375" style="227" customWidth="1"/>
    <col min="230" max="230" width="17.08984375" style="227" customWidth="1"/>
    <col min="231" max="231" width="15.90625" style="227" customWidth="1"/>
    <col min="232" max="232" width="16.08984375" style="227" customWidth="1"/>
    <col min="233" max="236" width="15.90625" style="227" customWidth="1"/>
    <col min="237" max="237" width="18.90625" style="227" customWidth="1"/>
    <col min="238" max="238" width="12.90625" style="227" customWidth="1"/>
    <col min="239" max="239" width="14" style="227" customWidth="1"/>
    <col min="240" max="240" width="17.08984375" style="227" customWidth="1"/>
    <col min="241" max="241" width="12.90625" style="227" customWidth="1"/>
    <col min="242" max="242" width="11" style="227" customWidth="1"/>
    <col min="243" max="243" width="3.54296875" style="227" customWidth="1"/>
    <col min="244" max="483" width="9.08984375" style="227"/>
    <col min="484" max="484" width="6.90625" style="227" customWidth="1"/>
    <col min="485" max="485" width="31.08984375" style="227" customWidth="1"/>
    <col min="486" max="486" width="17.08984375" style="227" customWidth="1"/>
    <col min="487" max="487" width="15.90625" style="227" customWidth="1"/>
    <col min="488" max="488" width="16.08984375" style="227" customWidth="1"/>
    <col min="489" max="492" width="15.90625" style="227" customWidth="1"/>
    <col min="493" max="493" width="18.90625" style="227" customWidth="1"/>
    <col min="494" max="494" width="12.90625" style="227" customWidth="1"/>
    <col min="495" max="495" width="14" style="227" customWidth="1"/>
    <col min="496" max="496" width="17.08984375" style="227" customWidth="1"/>
    <col min="497" max="497" width="12.90625" style="227" customWidth="1"/>
    <col min="498" max="498" width="11" style="227" customWidth="1"/>
    <col min="499" max="499" width="3.54296875" style="227" customWidth="1"/>
    <col min="500" max="739" width="9.08984375" style="227"/>
    <col min="740" max="740" width="6.90625" style="227" customWidth="1"/>
    <col min="741" max="741" width="31.08984375" style="227" customWidth="1"/>
    <col min="742" max="742" width="17.08984375" style="227" customWidth="1"/>
    <col min="743" max="743" width="15.90625" style="227" customWidth="1"/>
    <col min="744" max="744" width="16.08984375" style="227" customWidth="1"/>
    <col min="745" max="748" width="15.90625" style="227" customWidth="1"/>
    <col min="749" max="749" width="18.90625" style="227" customWidth="1"/>
    <col min="750" max="750" width="12.90625" style="227" customWidth="1"/>
    <col min="751" max="751" width="14" style="227" customWidth="1"/>
    <col min="752" max="752" width="17.08984375" style="227" customWidth="1"/>
    <col min="753" max="753" width="12.90625" style="227" customWidth="1"/>
    <col min="754" max="754" width="11" style="227" customWidth="1"/>
    <col min="755" max="755" width="3.54296875" style="227" customWidth="1"/>
    <col min="756" max="995" width="9.08984375" style="227"/>
    <col min="996" max="996" width="6.90625" style="227" customWidth="1"/>
    <col min="997" max="997" width="31.08984375" style="227" customWidth="1"/>
    <col min="998" max="998" width="17.08984375" style="227" customWidth="1"/>
    <col min="999" max="999" width="15.90625" style="227" customWidth="1"/>
    <col min="1000" max="1000" width="16.08984375" style="227" customWidth="1"/>
    <col min="1001" max="1004" width="15.90625" style="227" customWidth="1"/>
    <col min="1005" max="1005" width="18.90625" style="227" customWidth="1"/>
    <col min="1006" max="1006" width="12.90625" style="227" customWidth="1"/>
    <col min="1007" max="1007" width="14" style="227" customWidth="1"/>
    <col min="1008" max="1008" width="17.08984375" style="227" customWidth="1"/>
    <col min="1009" max="1009" width="12.90625" style="227" customWidth="1"/>
    <col min="1010" max="1010" width="11" style="227" customWidth="1"/>
    <col min="1011" max="1011" width="3.54296875" style="227" customWidth="1"/>
    <col min="1012" max="1251" width="9.08984375" style="227"/>
    <col min="1252" max="1252" width="6.90625" style="227" customWidth="1"/>
    <col min="1253" max="1253" width="31.08984375" style="227" customWidth="1"/>
    <col min="1254" max="1254" width="17.08984375" style="227" customWidth="1"/>
    <col min="1255" max="1255" width="15.90625" style="227" customWidth="1"/>
    <col min="1256" max="1256" width="16.08984375" style="227" customWidth="1"/>
    <col min="1257" max="1260" width="15.90625" style="227" customWidth="1"/>
    <col min="1261" max="1261" width="18.90625" style="227" customWidth="1"/>
    <col min="1262" max="1262" width="12.90625" style="227" customWidth="1"/>
    <col min="1263" max="1263" width="14" style="227" customWidth="1"/>
    <col min="1264" max="1264" width="17.08984375" style="227" customWidth="1"/>
    <col min="1265" max="1265" width="12.90625" style="227" customWidth="1"/>
    <col min="1266" max="1266" width="11" style="227" customWidth="1"/>
    <col min="1267" max="1267" width="3.54296875" style="227" customWidth="1"/>
    <col min="1268" max="1507" width="9.08984375" style="227"/>
    <col min="1508" max="1508" width="6.90625" style="227" customWidth="1"/>
    <col min="1509" max="1509" width="31.08984375" style="227" customWidth="1"/>
    <col min="1510" max="1510" width="17.08984375" style="227" customWidth="1"/>
    <col min="1511" max="1511" width="15.90625" style="227" customWidth="1"/>
    <col min="1512" max="1512" width="16.08984375" style="227" customWidth="1"/>
    <col min="1513" max="1516" width="15.90625" style="227" customWidth="1"/>
    <col min="1517" max="1517" width="18.90625" style="227" customWidth="1"/>
    <col min="1518" max="1518" width="12.90625" style="227" customWidth="1"/>
    <col min="1519" max="1519" width="14" style="227" customWidth="1"/>
    <col min="1520" max="1520" width="17.08984375" style="227" customWidth="1"/>
    <col min="1521" max="1521" width="12.90625" style="227" customWidth="1"/>
    <col min="1522" max="1522" width="11" style="227" customWidth="1"/>
    <col min="1523" max="1523" width="3.54296875" style="227" customWidth="1"/>
    <col min="1524" max="1763" width="9.08984375" style="227"/>
    <col min="1764" max="1764" width="6.90625" style="227" customWidth="1"/>
    <col min="1765" max="1765" width="31.08984375" style="227" customWidth="1"/>
    <col min="1766" max="1766" width="17.08984375" style="227" customWidth="1"/>
    <col min="1767" max="1767" width="15.90625" style="227" customWidth="1"/>
    <col min="1768" max="1768" width="16.08984375" style="227" customWidth="1"/>
    <col min="1769" max="1772" width="15.90625" style="227" customWidth="1"/>
    <col min="1773" max="1773" width="18.90625" style="227" customWidth="1"/>
    <col min="1774" max="1774" width="12.90625" style="227" customWidth="1"/>
    <col min="1775" max="1775" width="14" style="227" customWidth="1"/>
    <col min="1776" max="1776" width="17.08984375" style="227" customWidth="1"/>
    <col min="1777" max="1777" width="12.90625" style="227" customWidth="1"/>
    <col min="1778" max="1778" width="11" style="227" customWidth="1"/>
    <col min="1779" max="1779" width="3.54296875" style="227" customWidth="1"/>
    <col min="1780" max="2019" width="9.08984375" style="227"/>
    <col min="2020" max="2020" width="6.90625" style="227" customWidth="1"/>
    <col min="2021" max="2021" width="31.08984375" style="227" customWidth="1"/>
    <col min="2022" max="2022" width="17.08984375" style="227" customWidth="1"/>
    <col min="2023" max="2023" width="15.90625" style="227" customWidth="1"/>
    <col min="2024" max="2024" width="16.08984375" style="227" customWidth="1"/>
    <col min="2025" max="2028" width="15.90625" style="227" customWidth="1"/>
    <col min="2029" max="2029" width="18.90625" style="227" customWidth="1"/>
    <col min="2030" max="2030" width="12.90625" style="227" customWidth="1"/>
    <col min="2031" max="2031" width="14" style="227" customWidth="1"/>
    <col min="2032" max="2032" width="17.08984375" style="227" customWidth="1"/>
    <col min="2033" max="2033" width="12.90625" style="227" customWidth="1"/>
    <col min="2034" max="2034" width="11" style="227" customWidth="1"/>
    <col min="2035" max="2035" width="3.54296875" style="227" customWidth="1"/>
    <col min="2036" max="2275" width="9.08984375" style="227"/>
    <col min="2276" max="2276" width="6.90625" style="227" customWidth="1"/>
    <col min="2277" max="2277" width="31.08984375" style="227" customWidth="1"/>
    <col min="2278" max="2278" width="17.08984375" style="227" customWidth="1"/>
    <col min="2279" max="2279" width="15.90625" style="227" customWidth="1"/>
    <col min="2280" max="2280" width="16.08984375" style="227" customWidth="1"/>
    <col min="2281" max="2284" width="15.90625" style="227" customWidth="1"/>
    <col min="2285" max="2285" width="18.90625" style="227" customWidth="1"/>
    <col min="2286" max="2286" width="12.90625" style="227" customWidth="1"/>
    <col min="2287" max="2287" width="14" style="227" customWidth="1"/>
    <col min="2288" max="2288" width="17.08984375" style="227" customWidth="1"/>
    <col min="2289" max="2289" width="12.90625" style="227" customWidth="1"/>
    <col min="2290" max="2290" width="11" style="227" customWidth="1"/>
    <col min="2291" max="2291" width="3.54296875" style="227" customWidth="1"/>
    <col min="2292" max="2531" width="9.08984375" style="227"/>
    <col min="2532" max="2532" width="6.90625" style="227" customWidth="1"/>
    <col min="2533" max="2533" width="31.08984375" style="227" customWidth="1"/>
    <col min="2534" max="2534" width="17.08984375" style="227" customWidth="1"/>
    <col min="2535" max="2535" width="15.90625" style="227" customWidth="1"/>
    <col min="2536" max="2536" width="16.08984375" style="227" customWidth="1"/>
    <col min="2537" max="2540" width="15.90625" style="227" customWidth="1"/>
    <col min="2541" max="2541" width="18.90625" style="227" customWidth="1"/>
    <col min="2542" max="2542" width="12.90625" style="227" customWidth="1"/>
    <col min="2543" max="2543" width="14" style="227" customWidth="1"/>
    <col min="2544" max="2544" width="17.08984375" style="227" customWidth="1"/>
    <col min="2545" max="2545" width="12.90625" style="227" customWidth="1"/>
    <col min="2546" max="2546" width="11" style="227" customWidth="1"/>
    <col min="2547" max="2547" width="3.54296875" style="227" customWidth="1"/>
    <col min="2548" max="2787" width="9.08984375" style="227"/>
    <col min="2788" max="2788" width="6.90625" style="227" customWidth="1"/>
    <col min="2789" max="2789" width="31.08984375" style="227" customWidth="1"/>
    <col min="2790" max="2790" width="17.08984375" style="227" customWidth="1"/>
    <col min="2791" max="2791" width="15.90625" style="227" customWidth="1"/>
    <col min="2792" max="2792" width="16.08984375" style="227" customWidth="1"/>
    <col min="2793" max="2796" width="15.90625" style="227" customWidth="1"/>
    <col min="2797" max="2797" width="18.90625" style="227" customWidth="1"/>
    <col min="2798" max="2798" width="12.90625" style="227" customWidth="1"/>
    <col min="2799" max="2799" width="14" style="227" customWidth="1"/>
    <col min="2800" max="2800" width="17.08984375" style="227" customWidth="1"/>
    <col min="2801" max="2801" width="12.90625" style="227" customWidth="1"/>
    <col min="2802" max="2802" width="11" style="227" customWidth="1"/>
    <col min="2803" max="2803" width="3.54296875" style="227" customWidth="1"/>
    <col min="2804" max="3043" width="9.08984375" style="227"/>
    <col min="3044" max="3044" width="6.90625" style="227" customWidth="1"/>
    <col min="3045" max="3045" width="31.08984375" style="227" customWidth="1"/>
    <col min="3046" max="3046" width="17.08984375" style="227" customWidth="1"/>
    <col min="3047" max="3047" width="15.90625" style="227" customWidth="1"/>
    <col min="3048" max="3048" width="16.08984375" style="227" customWidth="1"/>
    <col min="3049" max="3052" width="15.90625" style="227" customWidth="1"/>
    <col min="3053" max="3053" width="18.90625" style="227" customWidth="1"/>
    <col min="3054" max="3054" width="12.90625" style="227" customWidth="1"/>
    <col min="3055" max="3055" width="14" style="227" customWidth="1"/>
    <col min="3056" max="3056" width="17.08984375" style="227" customWidth="1"/>
    <col min="3057" max="3057" width="12.90625" style="227" customWidth="1"/>
    <col min="3058" max="3058" width="11" style="227" customWidth="1"/>
    <col min="3059" max="3059" width="3.54296875" style="227" customWidth="1"/>
    <col min="3060" max="3299" width="9.08984375" style="227"/>
    <col min="3300" max="3300" width="6.90625" style="227" customWidth="1"/>
    <col min="3301" max="3301" width="31.08984375" style="227" customWidth="1"/>
    <col min="3302" max="3302" width="17.08984375" style="227" customWidth="1"/>
    <col min="3303" max="3303" width="15.90625" style="227" customWidth="1"/>
    <col min="3304" max="3304" width="16.08984375" style="227" customWidth="1"/>
    <col min="3305" max="3308" width="15.90625" style="227" customWidth="1"/>
    <col min="3309" max="3309" width="18.90625" style="227" customWidth="1"/>
    <col min="3310" max="3310" width="12.90625" style="227" customWidth="1"/>
    <col min="3311" max="3311" width="14" style="227" customWidth="1"/>
    <col min="3312" max="3312" width="17.08984375" style="227" customWidth="1"/>
    <col min="3313" max="3313" width="12.90625" style="227" customWidth="1"/>
    <col min="3314" max="3314" width="11" style="227" customWidth="1"/>
    <col min="3315" max="3315" width="3.54296875" style="227" customWidth="1"/>
    <col min="3316" max="3555" width="9.08984375" style="227"/>
    <col min="3556" max="3556" width="6.90625" style="227" customWidth="1"/>
    <col min="3557" max="3557" width="31.08984375" style="227" customWidth="1"/>
    <col min="3558" max="3558" width="17.08984375" style="227" customWidth="1"/>
    <col min="3559" max="3559" width="15.90625" style="227" customWidth="1"/>
    <col min="3560" max="3560" width="16.08984375" style="227" customWidth="1"/>
    <col min="3561" max="3564" width="15.90625" style="227" customWidth="1"/>
    <col min="3565" max="3565" width="18.90625" style="227" customWidth="1"/>
    <col min="3566" max="3566" width="12.90625" style="227" customWidth="1"/>
    <col min="3567" max="3567" width="14" style="227" customWidth="1"/>
    <col min="3568" max="3568" width="17.08984375" style="227" customWidth="1"/>
    <col min="3569" max="3569" width="12.90625" style="227" customWidth="1"/>
    <col min="3570" max="3570" width="11" style="227" customWidth="1"/>
    <col min="3571" max="3571" width="3.54296875" style="227" customWidth="1"/>
    <col min="3572" max="3811" width="9.08984375" style="227"/>
    <col min="3812" max="3812" width="6.90625" style="227" customWidth="1"/>
    <col min="3813" max="3813" width="31.08984375" style="227" customWidth="1"/>
    <col min="3814" max="3814" width="17.08984375" style="227" customWidth="1"/>
    <col min="3815" max="3815" width="15.90625" style="227" customWidth="1"/>
    <col min="3816" max="3816" width="16.08984375" style="227" customWidth="1"/>
    <col min="3817" max="3820" width="15.90625" style="227" customWidth="1"/>
    <col min="3821" max="3821" width="18.90625" style="227" customWidth="1"/>
    <col min="3822" max="3822" width="12.90625" style="227" customWidth="1"/>
    <col min="3823" max="3823" width="14" style="227" customWidth="1"/>
    <col min="3824" max="3824" width="17.08984375" style="227" customWidth="1"/>
    <col min="3825" max="3825" width="12.90625" style="227" customWidth="1"/>
    <col min="3826" max="3826" width="11" style="227" customWidth="1"/>
    <col min="3827" max="3827" width="3.54296875" style="227" customWidth="1"/>
    <col min="3828" max="4067" width="9.08984375" style="227"/>
    <col min="4068" max="4068" width="6.90625" style="227" customWidth="1"/>
    <col min="4069" max="4069" width="31.08984375" style="227" customWidth="1"/>
    <col min="4070" max="4070" width="17.08984375" style="227" customWidth="1"/>
    <col min="4071" max="4071" width="15.90625" style="227" customWidth="1"/>
    <col min="4072" max="4072" width="16.08984375" style="227" customWidth="1"/>
    <col min="4073" max="4076" width="15.90625" style="227" customWidth="1"/>
    <col min="4077" max="4077" width="18.90625" style="227" customWidth="1"/>
    <col min="4078" max="4078" width="12.90625" style="227" customWidth="1"/>
    <col min="4079" max="4079" width="14" style="227" customWidth="1"/>
    <col min="4080" max="4080" width="17.08984375" style="227" customWidth="1"/>
    <col min="4081" max="4081" width="12.90625" style="227" customWidth="1"/>
    <col min="4082" max="4082" width="11" style="227" customWidth="1"/>
    <col min="4083" max="4083" width="3.54296875" style="227" customWidth="1"/>
    <col min="4084" max="4323" width="9.08984375" style="227"/>
    <col min="4324" max="4324" width="6.90625" style="227" customWidth="1"/>
    <col min="4325" max="4325" width="31.08984375" style="227" customWidth="1"/>
    <col min="4326" max="4326" width="17.08984375" style="227" customWidth="1"/>
    <col min="4327" max="4327" width="15.90625" style="227" customWidth="1"/>
    <col min="4328" max="4328" width="16.08984375" style="227" customWidth="1"/>
    <col min="4329" max="4332" width="15.90625" style="227" customWidth="1"/>
    <col min="4333" max="4333" width="18.90625" style="227" customWidth="1"/>
    <col min="4334" max="4334" width="12.90625" style="227" customWidth="1"/>
    <col min="4335" max="4335" width="14" style="227" customWidth="1"/>
    <col min="4336" max="4336" width="17.08984375" style="227" customWidth="1"/>
    <col min="4337" max="4337" width="12.90625" style="227" customWidth="1"/>
    <col min="4338" max="4338" width="11" style="227" customWidth="1"/>
    <col min="4339" max="4339" width="3.54296875" style="227" customWidth="1"/>
    <col min="4340" max="4579" width="9.08984375" style="227"/>
    <col min="4580" max="4580" width="6.90625" style="227" customWidth="1"/>
    <col min="4581" max="4581" width="31.08984375" style="227" customWidth="1"/>
    <col min="4582" max="4582" width="17.08984375" style="227" customWidth="1"/>
    <col min="4583" max="4583" width="15.90625" style="227" customWidth="1"/>
    <col min="4584" max="4584" width="16.08984375" style="227" customWidth="1"/>
    <col min="4585" max="4588" width="15.90625" style="227" customWidth="1"/>
    <col min="4589" max="4589" width="18.90625" style="227" customWidth="1"/>
    <col min="4590" max="4590" width="12.90625" style="227" customWidth="1"/>
    <col min="4591" max="4591" width="14" style="227" customWidth="1"/>
    <col min="4592" max="4592" width="17.08984375" style="227" customWidth="1"/>
    <col min="4593" max="4593" width="12.90625" style="227" customWidth="1"/>
    <col min="4594" max="4594" width="11" style="227" customWidth="1"/>
    <col min="4595" max="4595" width="3.54296875" style="227" customWidth="1"/>
    <col min="4596" max="4835" width="9.08984375" style="227"/>
    <col min="4836" max="4836" width="6.90625" style="227" customWidth="1"/>
    <col min="4837" max="4837" width="31.08984375" style="227" customWidth="1"/>
    <col min="4838" max="4838" width="17.08984375" style="227" customWidth="1"/>
    <col min="4839" max="4839" width="15.90625" style="227" customWidth="1"/>
    <col min="4840" max="4840" width="16.08984375" style="227" customWidth="1"/>
    <col min="4841" max="4844" width="15.90625" style="227" customWidth="1"/>
    <col min="4845" max="4845" width="18.90625" style="227" customWidth="1"/>
    <col min="4846" max="4846" width="12.90625" style="227" customWidth="1"/>
    <col min="4847" max="4847" width="14" style="227" customWidth="1"/>
    <col min="4848" max="4848" width="17.08984375" style="227" customWidth="1"/>
    <col min="4849" max="4849" width="12.90625" style="227" customWidth="1"/>
    <col min="4850" max="4850" width="11" style="227" customWidth="1"/>
    <col min="4851" max="4851" width="3.54296875" style="227" customWidth="1"/>
    <col min="4852" max="5091" width="9.08984375" style="227"/>
    <col min="5092" max="5092" width="6.90625" style="227" customWidth="1"/>
    <col min="5093" max="5093" width="31.08984375" style="227" customWidth="1"/>
    <col min="5094" max="5094" width="17.08984375" style="227" customWidth="1"/>
    <col min="5095" max="5095" width="15.90625" style="227" customWidth="1"/>
    <col min="5096" max="5096" width="16.08984375" style="227" customWidth="1"/>
    <col min="5097" max="5100" width="15.90625" style="227" customWidth="1"/>
    <col min="5101" max="5101" width="18.90625" style="227" customWidth="1"/>
    <col min="5102" max="5102" width="12.90625" style="227" customWidth="1"/>
    <col min="5103" max="5103" width="14" style="227" customWidth="1"/>
    <col min="5104" max="5104" width="17.08984375" style="227" customWidth="1"/>
    <col min="5105" max="5105" width="12.90625" style="227" customWidth="1"/>
    <col min="5106" max="5106" width="11" style="227" customWidth="1"/>
    <col min="5107" max="5107" width="3.54296875" style="227" customWidth="1"/>
    <col min="5108" max="5347" width="9.08984375" style="227"/>
    <col min="5348" max="5348" width="6.90625" style="227" customWidth="1"/>
    <col min="5349" max="5349" width="31.08984375" style="227" customWidth="1"/>
    <col min="5350" max="5350" width="17.08984375" style="227" customWidth="1"/>
    <col min="5351" max="5351" width="15.90625" style="227" customWidth="1"/>
    <col min="5352" max="5352" width="16.08984375" style="227" customWidth="1"/>
    <col min="5353" max="5356" width="15.90625" style="227" customWidth="1"/>
    <col min="5357" max="5357" width="18.90625" style="227" customWidth="1"/>
    <col min="5358" max="5358" width="12.90625" style="227" customWidth="1"/>
    <col min="5359" max="5359" width="14" style="227" customWidth="1"/>
    <col min="5360" max="5360" width="17.08984375" style="227" customWidth="1"/>
    <col min="5361" max="5361" width="12.90625" style="227" customWidth="1"/>
    <col min="5362" max="5362" width="11" style="227" customWidth="1"/>
    <col min="5363" max="5363" width="3.54296875" style="227" customWidth="1"/>
    <col min="5364" max="5603" width="9.08984375" style="227"/>
    <col min="5604" max="5604" width="6.90625" style="227" customWidth="1"/>
    <col min="5605" max="5605" width="31.08984375" style="227" customWidth="1"/>
    <col min="5606" max="5606" width="17.08984375" style="227" customWidth="1"/>
    <col min="5607" max="5607" width="15.90625" style="227" customWidth="1"/>
    <col min="5608" max="5608" width="16.08984375" style="227" customWidth="1"/>
    <col min="5609" max="5612" width="15.90625" style="227" customWidth="1"/>
    <col min="5613" max="5613" width="18.90625" style="227" customWidth="1"/>
    <col min="5614" max="5614" width="12.90625" style="227" customWidth="1"/>
    <col min="5615" max="5615" width="14" style="227" customWidth="1"/>
    <col min="5616" max="5616" width="17.08984375" style="227" customWidth="1"/>
    <col min="5617" max="5617" width="12.90625" style="227" customWidth="1"/>
    <col min="5618" max="5618" width="11" style="227" customWidth="1"/>
    <col min="5619" max="5619" width="3.54296875" style="227" customWidth="1"/>
    <col min="5620" max="5859" width="9.08984375" style="227"/>
    <col min="5860" max="5860" width="6.90625" style="227" customWidth="1"/>
    <col min="5861" max="5861" width="31.08984375" style="227" customWidth="1"/>
    <col min="5862" max="5862" width="17.08984375" style="227" customWidth="1"/>
    <col min="5863" max="5863" width="15.90625" style="227" customWidth="1"/>
    <col min="5864" max="5864" width="16.08984375" style="227" customWidth="1"/>
    <col min="5865" max="5868" width="15.90625" style="227" customWidth="1"/>
    <col min="5869" max="5869" width="18.90625" style="227" customWidth="1"/>
    <col min="5870" max="5870" width="12.90625" style="227" customWidth="1"/>
    <col min="5871" max="5871" width="14" style="227" customWidth="1"/>
    <col min="5872" max="5872" width="17.08984375" style="227" customWidth="1"/>
    <col min="5873" max="5873" width="12.90625" style="227" customWidth="1"/>
    <col min="5874" max="5874" width="11" style="227" customWidth="1"/>
    <col min="5875" max="5875" width="3.54296875" style="227" customWidth="1"/>
    <col min="5876" max="6115" width="9.08984375" style="227"/>
    <col min="6116" max="6116" width="6.90625" style="227" customWidth="1"/>
    <col min="6117" max="6117" width="31.08984375" style="227" customWidth="1"/>
    <col min="6118" max="6118" width="17.08984375" style="227" customWidth="1"/>
    <col min="6119" max="6119" width="15.90625" style="227" customWidth="1"/>
    <col min="6120" max="6120" width="16.08984375" style="227" customWidth="1"/>
    <col min="6121" max="6124" width="15.90625" style="227" customWidth="1"/>
    <col min="6125" max="6125" width="18.90625" style="227" customWidth="1"/>
    <col min="6126" max="6126" width="12.90625" style="227" customWidth="1"/>
    <col min="6127" max="6127" width="14" style="227" customWidth="1"/>
    <col min="6128" max="6128" width="17.08984375" style="227" customWidth="1"/>
    <col min="6129" max="6129" width="12.90625" style="227" customWidth="1"/>
    <col min="6130" max="6130" width="11" style="227" customWidth="1"/>
    <col min="6131" max="6131" width="3.54296875" style="227" customWidth="1"/>
    <col min="6132" max="6371" width="9.08984375" style="227"/>
    <col min="6372" max="6372" width="6.90625" style="227" customWidth="1"/>
    <col min="6373" max="6373" width="31.08984375" style="227" customWidth="1"/>
    <col min="6374" max="6374" width="17.08984375" style="227" customWidth="1"/>
    <col min="6375" max="6375" width="15.90625" style="227" customWidth="1"/>
    <col min="6376" max="6376" width="16.08984375" style="227" customWidth="1"/>
    <col min="6377" max="6380" width="15.90625" style="227" customWidth="1"/>
    <col min="6381" max="6381" width="18.90625" style="227" customWidth="1"/>
    <col min="6382" max="6382" width="12.90625" style="227" customWidth="1"/>
    <col min="6383" max="6383" width="14" style="227" customWidth="1"/>
    <col min="6384" max="6384" width="17.08984375" style="227" customWidth="1"/>
    <col min="6385" max="6385" width="12.90625" style="227" customWidth="1"/>
    <col min="6386" max="6386" width="11" style="227" customWidth="1"/>
    <col min="6387" max="6387" width="3.54296875" style="227" customWidth="1"/>
    <col min="6388" max="6627" width="9.08984375" style="227"/>
    <col min="6628" max="6628" width="6.90625" style="227" customWidth="1"/>
    <col min="6629" max="6629" width="31.08984375" style="227" customWidth="1"/>
    <col min="6630" max="6630" width="17.08984375" style="227" customWidth="1"/>
    <col min="6631" max="6631" width="15.90625" style="227" customWidth="1"/>
    <col min="6632" max="6632" width="16.08984375" style="227" customWidth="1"/>
    <col min="6633" max="6636" width="15.90625" style="227" customWidth="1"/>
    <col min="6637" max="6637" width="18.90625" style="227" customWidth="1"/>
    <col min="6638" max="6638" width="12.90625" style="227" customWidth="1"/>
    <col min="6639" max="6639" width="14" style="227" customWidth="1"/>
    <col min="6640" max="6640" width="17.08984375" style="227" customWidth="1"/>
    <col min="6641" max="6641" width="12.90625" style="227" customWidth="1"/>
    <col min="6642" max="6642" width="11" style="227" customWidth="1"/>
    <col min="6643" max="6643" width="3.54296875" style="227" customWidth="1"/>
    <col min="6644" max="6883" width="9.08984375" style="227"/>
    <col min="6884" max="6884" width="6.90625" style="227" customWidth="1"/>
    <col min="6885" max="6885" width="31.08984375" style="227" customWidth="1"/>
    <col min="6886" max="6886" width="17.08984375" style="227" customWidth="1"/>
    <col min="6887" max="6887" width="15.90625" style="227" customWidth="1"/>
    <col min="6888" max="6888" width="16.08984375" style="227" customWidth="1"/>
    <col min="6889" max="6892" width="15.90625" style="227" customWidth="1"/>
    <col min="6893" max="6893" width="18.90625" style="227" customWidth="1"/>
    <col min="6894" max="6894" width="12.90625" style="227" customWidth="1"/>
    <col min="6895" max="6895" width="14" style="227" customWidth="1"/>
    <col min="6896" max="6896" width="17.08984375" style="227" customWidth="1"/>
    <col min="6897" max="6897" width="12.90625" style="227" customWidth="1"/>
    <col min="6898" max="6898" width="11" style="227" customWidth="1"/>
    <col min="6899" max="6899" width="3.54296875" style="227" customWidth="1"/>
    <col min="6900" max="7139" width="9.08984375" style="227"/>
    <col min="7140" max="7140" width="6.90625" style="227" customWidth="1"/>
    <col min="7141" max="7141" width="31.08984375" style="227" customWidth="1"/>
    <col min="7142" max="7142" width="17.08984375" style="227" customWidth="1"/>
    <col min="7143" max="7143" width="15.90625" style="227" customWidth="1"/>
    <col min="7144" max="7144" width="16.08984375" style="227" customWidth="1"/>
    <col min="7145" max="7148" width="15.90625" style="227" customWidth="1"/>
    <col min="7149" max="7149" width="18.90625" style="227" customWidth="1"/>
    <col min="7150" max="7150" width="12.90625" style="227" customWidth="1"/>
    <col min="7151" max="7151" width="14" style="227" customWidth="1"/>
    <col min="7152" max="7152" width="17.08984375" style="227" customWidth="1"/>
    <col min="7153" max="7153" width="12.90625" style="227" customWidth="1"/>
    <col min="7154" max="7154" width="11" style="227" customWidth="1"/>
    <col min="7155" max="7155" width="3.54296875" style="227" customWidth="1"/>
    <col min="7156" max="7395" width="9.08984375" style="227"/>
    <col min="7396" max="7396" width="6.90625" style="227" customWidth="1"/>
    <col min="7397" max="7397" width="31.08984375" style="227" customWidth="1"/>
    <col min="7398" max="7398" width="17.08984375" style="227" customWidth="1"/>
    <col min="7399" max="7399" width="15.90625" style="227" customWidth="1"/>
    <col min="7400" max="7400" width="16.08984375" style="227" customWidth="1"/>
    <col min="7401" max="7404" width="15.90625" style="227" customWidth="1"/>
    <col min="7405" max="7405" width="18.90625" style="227" customWidth="1"/>
    <col min="7406" max="7406" width="12.90625" style="227" customWidth="1"/>
    <col min="7407" max="7407" width="14" style="227" customWidth="1"/>
    <col min="7408" max="7408" width="17.08984375" style="227" customWidth="1"/>
    <col min="7409" max="7409" width="12.90625" style="227" customWidth="1"/>
    <col min="7410" max="7410" width="11" style="227" customWidth="1"/>
    <col min="7411" max="7411" width="3.54296875" style="227" customWidth="1"/>
    <col min="7412" max="7651" width="9.08984375" style="227"/>
    <col min="7652" max="7652" width="6.90625" style="227" customWidth="1"/>
    <col min="7653" max="7653" width="31.08984375" style="227" customWidth="1"/>
    <col min="7654" max="7654" width="17.08984375" style="227" customWidth="1"/>
    <col min="7655" max="7655" width="15.90625" style="227" customWidth="1"/>
    <col min="7656" max="7656" width="16.08984375" style="227" customWidth="1"/>
    <col min="7657" max="7660" width="15.90625" style="227" customWidth="1"/>
    <col min="7661" max="7661" width="18.90625" style="227" customWidth="1"/>
    <col min="7662" max="7662" width="12.90625" style="227" customWidth="1"/>
    <col min="7663" max="7663" width="14" style="227" customWidth="1"/>
    <col min="7664" max="7664" width="17.08984375" style="227" customWidth="1"/>
    <col min="7665" max="7665" width="12.90625" style="227" customWidth="1"/>
    <col min="7666" max="7666" width="11" style="227" customWidth="1"/>
    <col min="7667" max="7667" width="3.54296875" style="227" customWidth="1"/>
    <col min="7668" max="7907" width="9.08984375" style="227"/>
    <col min="7908" max="7908" width="6.90625" style="227" customWidth="1"/>
    <col min="7909" max="7909" width="31.08984375" style="227" customWidth="1"/>
    <col min="7910" max="7910" width="17.08984375" style="227" customWidth="1"/>
    <col min="7911" max="7911" width="15.90625" style="227" customWidth="1"/>
    <col min="7912" max="7912" width="16.08984375" style="227" customWidth="1"/>
    <col min="7913" max="7916" width="15.90625" style="227" customWidth="1"/>
    <col min="7917" max="7917" width="18.90625" style="227" customWidth="1"/>
    <col min="7918" max="7918" width="12.90625" style="227" customWidth="1"/>
    <col min="7919" max="7919" width="14" style="227" customWidth="1"/>
    <col min="7920" max="7920" width="17.08984375" style="227" customWidth="1"/>
    <col min="7921" max="7921" width="12.90625" style="227" customWidth="1"/>
    <col min="7922" max="7922" width="11" style="227" customWidth="1"/>
    <col min="7923" max="7923" width="3.54296875" style="227" customWidth="1"/>
    <col min="7924" max="8163" width="9.08984375" style="227"/>
    <col min="8164" max="8164" width="6.90625" style="227" customWidth="1"/>
    <col min="8165" max="8165" width="31.08984375" style="227" customWidth="1"/>
    <col min="8166" max="8166" width="17.08984375" style="227" customWidth="1"/>
    <col min="8167" max="8167" width="15.90625" style="227" customWidth="1"/>
    <col min="8168" max="8168" width="16.08984375" style="227" customWidth="1"/>
    <col min="8169" max="8172" width="15.90625" style="227" customWidth="1"/>
    <col min="8173" max="8173" width="18.90625" style="227" customWidth="1"/>
    <col min="8174" max="8174" width="12.90625" style="227" customWidth="1"/>
    <col min="8175" max="8175" width="14" style="227" customWidth="1"/>
    <col min="8176" max="8176" width="17.08984375" style="227" customWidth="1"/>
    <col min="8177" max="8177" width="12.90625" style="227" customWidth="1"/>
    <col min="8178" max="8178" width="11" style="227" customWidth="1"/>
    <col min="8179" max="8179" width="3.54296875" style="227" customWidth="1"/>
    <col min="8180" max="8419" width="9.08984375" style="227"/>
    <col min="8420" max="8420" width="6.90625" style="227" customWidth="1"/>
    <col min="8421" max="8421" width="31.08984375" style="227" customWidth="1"/>
    <col min="8422" max="8422" width="17.08984375" style="227" customWidth="1"/>
    <col min="8423" max="8423" width="15.90625" style="227" customWidth="1"/>
    <col min="8424" max="8424" width="16.08984375" style="227" customWidth="1"/>
    <col min="8425" max="8428" width="15.90625" style="227" customWidth="1"/>
    <col min="8429" max="8429" width="18.90625" style="227" customWidth="1"/>
    <col min="8430" max="8430" width="12.90625" style="227" customWidth="1"/>
    <col min="8431" max="8431" width="14" style="227" customWidth="1"/>
    <col min="8432" max="8432" width="17.08984375" style="227" customWidth="1"/>
    <col min="8433" max="8433" width="12.90625" style="227" customWidth="1"/>
    <col min="8434" max="8434" width="11" style="227" customWidth="1"/>
    <col min="8435" max="8435" width="3.54296875" style="227" customWidth="1"/>
    <col min="8436" max="8675" width="9.08984375" style="227"/>
    <col min="8676" max="8676" width="6.90625" style="227" customWidth="1"/>
    <col min="8677" max="8677" width="31.08984375" style="227" customWidth="1"/>
    <col min="8678" max="8678" width="17.08984375" style="227" customWidth="1"/>
    <col min="8679" max="8679" width="15.90625" style="227" customWidth="1"/>
    <col min="8680" max="8680" width="16.08984375" style="227" customWidth="1"/>
    <col min="8681" max="8684" width="15.90625" style="227" customWidth="1"/>
    <col min="8685" max="8685" width="18.90625" style="227" customWidth="1"/>
    <col min="8686" max="8686" width="12.90625" style="227" customWidth="1"/>
    <col min="8687" max="8687" width="14" style="227" customWidth="1"/>
    <col min="8688" max="8688" width="17.08984375" style="227" customWidth="1"/>
    <col min="8689" max="8689" width="12.90625" style="227" customWidth="1"/>
    <col min="8690" max="8690" width="11" style="227" customWidth="1"/>
    <col min="8691" max="8691" width="3.54296875" style="227" customWidth="1"/>
    <col min="8692" max="8931" width="9.08984375" style="227"/>
    <col min="8932" max="8932" width="6.90625" style="227" customWidth="1"/>
    <col min="8933" max="8933" width="31.08984375" style="227" customWidth="1"/>
    <col min="8934" max="8934" width="17.08984375" style="227" customWidth="1"/>
    <col min="8935" max="8935" width="15.90625" style="227" customWidth="1"/>
    <col min="8936" max="8936" width="16.08984375" style="227" customWidth="1"/>
    <col min="8937" max="8940" width="15.90625" style="227" customWidth="1"/>
    <col min="8941" max="8941" width="18.90625" style="227" customWidth="1"/>
    <col min="8942" max="8942" width="12.90625" style="227" customWidth="1"/>
    <col min="8943" max="8943" width="14" style="227" customWidth="1"/>
    <col min="8944" max="8944" width="17.08984375" style="227" customWidth="1"/>
    <col min="8945" max="8945" width="12.90625" style="227" customWidth="1"/>
    <col min="8946" max="8946" width="11" style="227" customWidth="1"/>
    <col min="8947" max="8947" width="3.54296875" style="227" customWidth="1"/>
    <col min="8948" max="9187" width="9.08984375" style="227"/>
    <col min="9188" max="9188" width="6.90625" style="227" customWidth="1"/>
    <col min="9189" max="9189" width="31.08984375" style="227" customWidth="1"/>
    <col min="9190" max="9190" width="17.08984375" style="227" customWidth="1"/>
    <col min="9191" max="9191" width="15.90625" style="227" customWidth="1"/>
    <col min="9192" max="9192" width="16.08984375" style="227" customWidth="1"/>
    <col min="9193" max="9196" width="15.90625" style="227" customWidth="1"/>
    <col min="9197" max="9197" width="18.90625" style="227" customWidth="1"/>
    <col min="9198" max="9198" width="12.90625" style="227" customWidth="1"/>
    <col min="9199" max="9199" width="14" style="227" customWidth="1"/>
    <col min="9200" max="9200" width="17.08984375" style="227" customWidth="1"/>
    <col min="9201" max="9201" width="12.90625" style="227" customWidth="1"/>
    <col min="9202" max="9202" width="11" style="227" customWidth="1"/>
    <col min="9203" max="9203" width="3.54296875" style="227" customWidth="1"/>
    <col min="9204" max="9443" width="9.08984375" style="227"/>
    <col min="9444" max="9444" width="6.90625" style="227" customWidth="1"/>
    <col min="9445" max="9445" width="31.08984375" style="227" customWidth="1"/>
    <col min="9446" max="9446" width="17.08984375" style="227" customWidth="1"/>
    <col min="9447" max="9447" width="15.90625" style="227" customWidth="1"/>
    <col min="9448" max="9448" width="16.08984375" style="227" customWidth="1"/>
    <col min="9449" max="9452" width="15.90625" style="227" customWidth="1"/>
    <col min="9453" max="9453" width="18.90625" style="227" customWidth="1"/>
    <col min="9454" max="9454" width="12.90625" style="227" customWidth="1"/>
    <col min="9455" max="9455" width="14" style="227" customWidth="1"/>
    <col min="9456" max="9456" width="17.08984375" style="227" customWidth="1"/>
    <col min="9457" max="9457" width="12.90625" style="227" customWidth="1"/>
    <col min="9458" max="9458" width="11" style="227" customWidth="1"/>
    <col min="9459" max="9459" width="3.54296875" style="227" customWidth="1"/>
    <col min="9460" max="9699" width="9.08984375" style="227"/>
    <col min="9700" max="9700" width="6.90625" style="227" customWidth="1"/>
    <col min="9701" max="9701" width="31.08984375" style="227" customWidth="1"/>
    <col min="9702" max="9702" width="17.08984375" style="227" customWidth="1"/>
    <col min="9703" max="9703" width="15.90625" style="227" customWidth="1"/>
    <col min="9704" max="9704" width="16.08984375" style="227" customWidth="1"/>
    <col min="9705" max="9708" width="15.90625" style="227" customWidth="1"/>
    <col min="9709" max="9709" width="18.90625" style="227" customWidth="1"/>
    <col min="9710" max="9710" width="12.90625" style="227" customWidth="1"/>
    <col min="9711" max="9711" width="14" style="227" customWidth="1"/>
    <col min="9712" max="9712" width="17.08984375" style="227" customWidth="1"/>
    <col min="9713" max="9713" width="12.90625" style="227" customWidth="1"/>
    <col min="9714" max="9714" width="11" style="227" customWidth="1"/>
    <col min="9715" max="9715" width="3.54296875" style="227" customWidth="1"/>
    <col min="9716" max="9955" width="9.08984375" style="227"/>
    <col min="9956" max="9956" width="6.90625" style="227" customWidth="1"/>
    <col min="9957" max="9957" width="31.08984375" style="227" customWidth="1"/>
    <col min="9958" max="9958" width="17.08984375" style="227" customWidth="1"/>
    <col min="9959" max="9959" width="15.90625" style="227" customWidth="1"/>
    <col min="9960" max="9960" width="16.08984375" style="227" customWidth="1"/>
    <col min="9961" max="9964" width="15.90625" style="227" customWidth="1"/>
    <col min="9965" max="9965" width="18.90625" style="227" customWidth="1"/>
    <col min="9966" max="9966" width="12.90625" style="227" customWidth="1"/>
    <col min="9967" max="9967" width="14" style="227" customWidth="1"/>
    <col min="9968" max="9968" width="17.08984375" style="227" customWidth="1"/>
    <col min="9969" max="9969" width="12.90625" style="227" customWidth="1"/>
    <col min="9970" max="9970" width="11" style="227" customWidth="1"/>
    <col min="9971" max="9971" width="3.54296875" style="227" customWidth="1"/>
    <col min="9972" max="10211" width="9.08984375" style="227"/>
    <col min="10212" max="10212" width="6.90625" style="227" customWidth="1"/>
    <col min="10213" max="10213" width="31.08984375" style="227" customWidth="1"/>
    <col min="10214" max="10214" width="17.08984375" style="227" customWidth="1"/>
    <col min="10215" max="10215" width="15.90625" style="227" customWidth="1"/>
    <col min="10216" max="10216" width="16.08984375" style="227" customWidth="1"/>
    <col min="10217" max="10220" width="15.90625" style="227" customWidth="1"/>
    <col min="10221" max="10221" width="18.90625" style="227" customWidth="1"/>
    <col min="10222" max="10222" width="12.90625" style="227" customWidth="1"/>
    <col min="10223" max="10223" width="14" style="227" customWidth="1"/>
    <col min="10224" max="10224" width="17.08984375" style="227" customWidth="1"/>
    <col min="10225" max="10225" width="12.90625" style="227" customWidth="1"/>
    <col min="10226" max="10226" width="11" style="227" customWidth="1"/>
    <col min="10227" max="10227" width="3.54296875" style="227" customWidth="1"/>
    <col min="10228" max="10467" width="9.08984375" style="227"/>
    <col min="10468" max="10468" width="6.90625" style="227" customWidth="1"/>
    <col min="10469" max="10469" width="31.08984375" style="227" customWidth="1"/>
    <col min="10470" max="10470" width="17.08984375" style="227" customWidth="1"/>
    <col min="10471" max="10471" width="15.90625" style="227" customWidth="1"/>
    <col min="10472" max="10472" width="16.08984375" style="227" customWidth="1"/>
    <col min="10473" max="10476" width="15.90625" style="227" customWidth="1"/>
    <col min="10477" max="10477" width="18.90625" style="227" customWidth="1"/>
    <col min="10478" max="10478" width="12.90625" style="227" customWidth="1"/>
    <col min="10479" max="10479" width="14" style="227" customWidth="1"/>
    <col min="10480" max="10480" width="17.08984375" style="227" customWidth="1"/>
    <col min="10481" max="10481" width="12.90625" style="227" customWidth="1"/>
    <col min="10482" max="10482" width="11" style="227" customWidth="1"/>
    <col min="10483" max="10483" width="3.54296875" style="227" customWidth="1"/>
    <col min="10484" max="10723" width="9.08984375" style="227"/>
    <col min="10724" max="10724" width="6.90625" style="227" customWidth="1"/>
    <col min="10725" max="10725" width="31.08984375" style="227" customWidth="1"/>
    <col min="10726" max="10726" width="17.08984375" style="227" customWidth="1"/>
    <col min="10727" max="10727" width="15.90625" style="227" customWidth="1"/>
    <col min="10728" max="10728" width="16.08984375" style="227" customWidth="1"/>
    <col min="10729" max="10732" width="15.90625" style="227" customWidth="1"/>
    <col min="10733" max="10733" width="18.90625" style="227" customWidth="1"/>
    <col min="10734" max="10734" width="12.90625" style="227" customWidth="1"/>
    <col min="10735" max="10735" width="14" style="227" customWidth="1"/>
    <col min="10736" max="10736" width="17.08984375" style="227" customWidth="1"/>
    <col min="10737" max="10737" width="12.90625" style="227" customWidth="1"/>
    <col min="10738" max="10738" width="11" style="227" customWidth="1"/>
    <col min="10739" max="10739" width="3.54296875" style="227" customWidth="1"/>
    <col min="10740" max="10979" width="9.08984375" style="227"/>
    <col min="10980" max="10980" width="6.90625" style="227" customWidth="1"/>
    <col min="10981" max="10981" width="31.08984375" style="227" customWidth="1"/>
    <col min="10982" max="10982" width="17.08984375" style="227" customWidth="1"/>
    <col min="10983" max="10983" width="15.90625" style="227" customWidth="1"/>
    <col min="10984" max="10984" width="16.08984375" style="227" customWidth="1"/>
    <col min="10985" max="10988" width="15.90625" style="227" customWidth="1"/>
    <col min="10989" max="10989" width="18.90625" style="227" customWidth="1"/>
    <col min="10990" max="10990" width="12.90625" style="227" customWidth="1"/>
    <col min="10991" max="10991" width="14" style="227" customWidth="1"/>
    <col min="10992" max="10992" width="17.08984375" style="227" customWidth="1"/>
    <col min="10993" max="10993" width="12.90625" style="227" customWidth="1"/>
    <col min="10994" max="10994" width="11" style="227" customWidth="1"/>
    <col min="10995" max="10995" width="3.54296875" style="227" customWidth="1"/>
    <col min="10996" max="11235" width="9.08984375" style="227"/>
    <col min="11236" max="11236" width="6.90625" style="227" customWidth="1"/>
    <col min="11237" max="11237" width="31.08984375" style="227" customWidth="1"/>
    <col min="11238" max="11238" width="17.08984375" style="227" customWidth="1"/>
    <col min="11239" max="11239" width="15.90625" style="227" customWidth="1"/>
    <col min="11240" max="11240" width="16.08984375" style="227" customWidth="1"/>
    <col min="11241" max="11244" width="15.90625" style="227" customWidth="1"/>
    <col min="11245" max="11245" width="18.90625" style="227" customWidth="1"/>
    <col min="11246" max="11246" width="12.90625" style="227" customWidth="1"/>
    <col min="11247" max="11247" width="14" style="227" customWidth="1"/>
    <col min="11248" max="11248" width="17.08984375" style="227" customWidth="1"/>
    <col min="11249" max="11249" width="12.90625" style="227" customWidth="1"/>
    <col min="11250" max="11250" width="11" style="227" customWidth="1"/>
    <col min="11251" max="11251" width="3.54296875" style="227" customWidth="1"/>
    <col min="11252" max="11491" width="9.08984375" style="227"/>
    <col min="11492" max="11492" width="6.90625" style="227" customWidth="1"/>
    <col min="11493" max="11493" width="31.08984375" style="227" customWidth="1"/>
    <col min="11494" max="11494" width="17.08984375" style="227" customWidth="1"/>
    <col min="11495" max="11495" width="15.90625" style="227" customWidth="1"/>
    <col min="11496" max="11496" width="16.08984375" style="227" customWidth="1"/>
    <col min="11497" max="11500" width="15.90625" style="227" customWidth="1"/>
    <col min="11501" max="11501" width="18.90625" style="227" customWidth="1"/>
    <col min="11502" max="11502" width="12.90625" style="227" customWidth="1"/>
    <col min="11503" max="11503" width="14" style="227" customWidth="1"/>
    <col min="11504" max="11504" width="17.08984375" style="227" customWidth="1"/>
    <col min="11505" max="11505" width="12.90625" style="227" customWidth="1"/>
    <col min="11506" max="11506" width="11" style="227" customWidth="1"/>
    <col min="11507" max="11507" width="3.54296875" style="227" customWidth="1"/>
    <col min="11508" max="11747" width="9.08984375" style="227"/>
    <col min="11748" max="11748" width="6.90625" style="227" customWidth="1"/>
    <col min="11749" max="11749" width="31.08984375" style="227" customWidth="1"/>
    <col min="11750" max="11750" width="17.08984375" style="227" customWidth="1"/>
    <col min="11751" max="11751" width="15.90625" style="227" customWidth="1"/>
    <col min="11752" max="11752" width="16.08984375" style="227" customWidth="1"/>
    <col min="11753" max="11756" width="15.90625" style="227" customWidth="1"/>
    <col min="11757" max="11757" width="18.90625" style="227" customWidth="1"/>
    <col min="11758" max="11758" width="12.90625" style="227" customWidth="1"/>
    <col min="11759" max="11759" width="14" style="227" customWidth="1"/>
    <col min="11760" max="11760" width="17.08984375" style="227" customWidth="1"/>
    <col min="11761" max="11761" width="12.90625" style="227" customWidth="1"/>
    <col min="11762" max="11762" width="11" style="227" customWidth="1"/>
    <col min="11763" max="11763" width="3.54296875" style="227" customWidth="1"/>
    <col min="11764" max="12003" width="9.08984375" style="227"/>
    <col min="12004" max="12004" width="6.90625" style="227" customWidth="1"/>
    <col min="12005" max="12005" width="31.08984375" style="227" customWidth="1"/>
    <col min="12006" max="12006" width="17.08984375" style="227" customWidth="1"/>
    <col min="12007" max="12007" width="15.90625" style="227" customWidth="1"/>
    <col min="12008" max="12008" width="16.08984375" style="227" customWidth="1"/>
    <col min="12009" max="12012" width="15.90625" style="227" customWidth="1"/>
    <col min="12013" max="12013" width="18.90625" style="227" customWidth="1"/>
    <col min="12014" max="12014" width="12.90625" style="227" customWidth="1"/>
    <col min="12015" max="12015" width="14" style="227" customWidth="1"/>
    <col min="12016" max="12016" width="17.08984375" style="227" customWidth="1"/>
    <col min="12017" max="12017" width="12.90625" style="227" customWidth="1"/>
    <col min="12018" max="12018" width="11" style="227" customWidth="1"/>
    <col min="12019" max="12019" width="3.54296875" style="227" customWidth="1"/>
    <col min="12020" max="12259" width="9.08984375" style="227"/>
    <col min="12260" max="12260" width="6.90625" style="227" customWidth="1"/>
    <col min="12261" max="12261" width="31.08984375" style="227" customWidth="1"/>
    <col min="12262" max="12262" width="17.08984375" style="227" customWidth="1"/>
    <col min="12263" max="12263" width="15.90625" style="227" customWidth="1"/>
    <col min="12264" max="12264" width="16.08984375" style="227" customWidth="1"/>
    <col min="12265" max="12268" width="15.90625" style="227" customWidth="1"/>
    <col min="12269" max="12269" width="18.90625" style="227" customWidth="1"/>
    <col min="12270" max="12270" width="12.90625" style="227" customWidth="1"/>
    <col min="12271" max="12271" width="14" style="227" customWidth="1"/>
    <col min="12272" max="12272" width="17.08984375" style="227" customWidth="1"/>
    <col min="12273" max="12273" width="12.90625" style="227" customWidth="1"/>
    <col min="12274" max="12274" width="11" style="227" customWidth="1"/>
    <col min="12275" max="12275" width="3.54296875" style="227" customWidth="1"/>
    <col min="12276" max="12515" width="9.08984375" style="227"/>
    <col min="12516" max="12516" width="6.90625" style="227" customWidth="1"/>
    <col min="12517" max="12517" width="31.08984375" style="227" customWidth="1"/>
    <col min="12518" max="12518" width="17.08984375" style="227" customWidth="1"/>
    <col min="12519" max="12519" width="15.90625" style="227" customWidth="1"/>
    <col min="12520" max="12520" width="16.08984375" style="227" customWidth="1"/>
    <col min="12521" max="12524" width="15.90625" style="227" customWidth="1"/>
    <col min="12525" max="12525" width="18.90625" style="227" customWidth="1"/>
    <col min="12526" max="12526" width="12.90625" style="227" customWidth="1"/>
    <col min="12527" max="12527" width="14" style="227" customWidth="1"/>
    <col min="12528" max="12528" width="17.08984375" style="227" customWidth="1"/>
    <col min="12529" max="12529" width="12.90625" style="227" customWidth="1"/>
    <col min="12530" max="12530" width="11" style="227" customWidth="1"/>
    <col min="12531" max="12531" width="3.54296875" style="227" customWidth="1"/>
    <col min="12532" max="12771" width="9.08984375" style="227"/>
    <col min="12772" max="12772" width="6.90625" style="227" customWidth="1"/>
    <col min="12773" max="12773" width="31.08984375" style="227" customWidth="1"/>
    <col min="12774" max="12774" width="17.08984375" style="227" customWidth="1"/>
    <col min="12775" max="12775" width="15.90625" style="227" customWidth="1"/>
    <col min="12776" max="12776" width="16.08984375" style="227" customWidth="1"/>
    <col min="12777" max="12780" width="15.90625" style="227" customWidth="1"/>
    <col min="12781" max="12781" width="18.90625" style="227" customWidth="1"/>
    <col min="12782" max="12782" width="12.90625" style="227" customWidth="1"/>
    <col min="12783" max="12783" width="14" style="227" customWidth="1"/>
    <col min="12784" max="12784" width="17.08984375" style="227" customWidth="1"/>
    <col min="12785" max="12785" width="12.90625" style="227" customWidth="1"/>
    <col min="12786" max="12786" width="11" style="227" customWidth="1"/>
    <col min="12787" max="12787" width="3.54296875" style="227" customWidth="1"/>
    <col min="12788" max="13027" width="9.08984375" style="227"/>
    <col min="13028" max="13028" width="6.90625" style="227" customWidth="1"/>
    <col min="13029" max="13029" width="31.08984375" style="227" customWidth="1"/>
    <col min="13030" max="13030" width="17.08984375" style="227" customWidth="1"/>
    <col min="13031" max="13031" width="15.90625" style="227" customWidth="1"/>
    <col min="13032" max="13032" width="16.08984375" style="227" customWidth="1"/>
    <col min="13033" max="13036" width="15.90625" style="227" customWidth="1"/>
    <col min="13037" max="13037" width="18.90625" style="227" customWidth="1"/>
    <col min="13038" max="13038" width="12.90625" style="227" customWidth="1"/>
    <col min="13039" max="13039" width="14" style="227" customWidth="1"/>
    <col min="13040" max="13040" width="17.08984375" style="227" customWidth="1"/>
    <col min="13041" max="13041" width="12.90625" style="227" customWidth="1"/>
    <col min="13042" max="13042" width="11" style="227" customWidth="1"/>
    <col min="13043" max="13043" width="3.54296875" style="227" customWidth="1"/>
    <col min="13044" max="13283" width="9.08984375" style="227"/>
    <col min="13284" max="13284" width="6.90625" style="227" customWidth="1"/>
    <col min="13285" max="13285" width="31.08984375" style="227" customWidth="1"/>
    <col min="13286" max="13286" width="17.08984375" style="227" customWidth="1"/>
    <col min="13287" max="13287" width="15.90625" style="227" customWidth="1"/>
    <col min="13288" max="13288" width="16.08984375" style="227" customWidth="1"/>
    <col min="13289" max="13292" width="15.90625" style="227" customWidth="1"/>
    <col min="13293" max="13293" width="18.90625" style="227" customWidth="1"/>
    <col min="13294" max="13294" width="12.90625" style="227" customWidth="1"/>
    <col min="13295" max="13295" width="14" style="227" customWidth="1"/>
    <col min="13296" max="13296" width="17.08984375" style="227" customWidth="1"/>
    <col min="13297" max="13297" width="12.90625" style="227" customWidth="1"/>
    <col min="13298" max="13298" width="11" style="227" customWidth="1"/>
    <col min="13299" max="13299" width="3.54296875" style="227" customWidth="1"/>
    <col min="13300" max="13539" width="9.08984375" style="227"/>
    <col min="13540" max="13540" width="6.90625" style="227" customWidth="1"/>
    <col min="13541" max="13541" width="31.08984375" style="227" customWidth="1"/>
    <col min="13542" max="13542" width="17.08984375" style="227" customWidth="1"/>
    <col min="13543" max="13543" width="15.90625" style="227" customWidth="1"/>
    <col min="13544" max="13544" width="16.08984375" style="227" customWidth="1"/>
    <col min="13545" max="13548" width="15.90625" style="227" customWidth="1"/>
    <col min="13549" max="13549" width="18.90625" style="227" customWidth="1"/>
    <col min="13550" max="13550" width="12.90625" style="227" customWidth="1"/>
    <col min="13551" max="13551" width="14" style="227" customWidth="1"/>
    <col min="13552" max="13552" width="17.08984375" style="227" customWidth="1"/>
    <col min="13553" max="13553" width="12.90625" style="227" customWidth="1"/>
    <col min="13554" max="13554" width="11" style="227" customWidth="1"/>
    <col min="13555" max="13555" width="3.54296875" style="227" customWidth="1"/>
    <col min="13556" max="13795" width="9.08984375" style="227"/>
    <col min="13796" max="13796" width="6.90625" style="227" customWidth="1"/>
    <col min="13797" max="13797" width="31.08984375" style="227" customWidth="1"/>
    <col min="13798" max="13798" width="17.08984375" style="227" customWidth="1"/>
    <col min="13799" max="13799" width="15.90625" style="227" customWidth="1"/>
    <col min="13800" max="13800" width="16.08984375" style="227" customWidth="1"/>
    <col min="13801" max="13804" width="15.90625" style="227" customWidth="1"/>
    <col min="13805" max="13805" width="18.90625" style="227" customWidth="1"/>
    <col min="13806" max="13806" width="12.90625" style="227" customWidth="1"/>
    <col min="13807" max="13807" width="14" style="227" customWidth="1"/>
    <col min="13808" max="13808" width="17.08984375" style="227" customWidth="1"/>
    <col min="13809" max="13809" width="12.90625" style="227" customWidth="1"/>
    <col min="13810" max="13810" width="11" style="227" customWidth="1"/>
    <col min="13811" max="13811" width="3.54296875" style="227" customWidth="1"/>
    <col min="13812" max="14051" width="9.08984375" style="227"/>
    <col min="14052" max="14052" width="6.90625" style="227" customWidth="1"/>
    <col min="14053" max="14053" width="31.08984375" style="227" customWidth="1"/>
    <col min="14054" max="14054" width="17.08984375" style="227" customWidth="1"/>
    <col min="14055" max="14055" width="15.90625" style="227" customWidth="1"/>
    <col min="14056" max="14056" width="16.08984375" style="227" customWidth="1"/>
    <col min="14057" max="14060" width="15.90625" style="227" customWidth="1"/>
    <col min="14061" max="14061" width="18.90625" style="227" customWidth="1"/>
    <col min="14062" max="14062" width="12.90625" style="227" customWidth="1"/>
    <col min="14063" max="14063" width="14" style="227" customWidth="1"/>
    <col min="14064" max="14064" width="17.08984375" style="227" customWidth="1"/>
    <col min="14065" max="14065" width="12.90625" style="227" customWidth="1"/>
    <col min="14066" max="14066" width="11" style="227" customWidth="1"/>
    <col min="14067" max="14067" width="3.54296875" style="227" customWidth="1"/>
    <col min="14068" max="14307" width="9.08984375" style="227"/>
    <col min="14308" max="14308" width="6.90625" style="227" customWidth="1"/>
    <col min="14309" max="14309" width="31.08984375" style="227" customWidth="1"/>
    <col min="14310" max="14310" width="17.08984375" style="227" customWidth="1"/>
    <col min="14311" max="14311" width="15.90625" style="227" customWidth="1"/>
    <col min="14312" max="14312" width="16.08984375" style="227" customWidth="1"/>
    <col min="14313" max="14316" width="15.90625" style="227" customWidth="1"/>
    <col min="14317" max="14317" width="18.90625" style="227" customWidth="1"/>
    <col min="14318" max="14318" width="12.90625" style="227" customWidth="1"/>
    <col min="14319" max="14319" width="14" style="227" customWidth="1"/>
    <col min="14320" max="14320" width="17.08984375" style="227" customWidth="1"/>
    <col min="14321" max="14321" width="12.90625" style="227" customWidth="1"/>
    <col min="14322" max="14322" width="11" style="227" customWidth="1"/>
    <col min="14323" max="14323" width="3.54296875" style="227" customWidth="1"/>
    <col min="14324" max="14563" width="9.08984375" style="227"/>
    <col min="14564" max="14564" width="6.90625" style="227" customWidth="1"/>
    <col min="14565" max="14565" width="31.08984375" style="227" customWidth="1"/>
    <col min="14566" max="14566" width="17.08984375" style="227" customWidth="1"/>
    <col min="14567" max="14567" width="15.90625" style="227" customWidth="1"/>
    <col min="14568" max="14568" width="16.08984375" style="227" customWidth="1"/>
    <col min="14569" max="14572" width="15.90625" style="227" customWidth="1"/>
    <col min="14573" max="14573" width="18.90625" style="227" customWidth="1"/>
    <col min="14574" max="14574" width="12.90625" style="227" customWidth="1"/>
    <col min="14575" max="14575" width="14" style="227" customWidth="1"/>
    <col min="14576" max="14576" width="17.08984375" style="227" customWidth="1"/>
    <col min="14577" max="14577" width="12.90625" style="227" customWidth="1"/>
    <col min="14578" max="14578" width="11" style="227" customWidth="1"/>
    <col min="14579" max="14579" width="3.54296875" style="227" customWidth="1"/>
    <col min="14580" max="14819" width="9.08984375" style="227"/>
    <col min="14820" max="14820" width="6.90625" style="227" customWidth="1"/>
    <col min="14821" max="14821" width="31.08984375" style="227" customWidth="1"/>
    <col min="14822" max="14822" width="17.08984375" style="227" customWidth="1"/>
    <col min="14823" max="14823" width="15.90625" style="227" customWidth="1"/>
    <col min="14824" max="14824" width="16.08984375" style="227" customWidth="1"/>
    <col min="14825" max="14828" width="15.90625" style="227" customWidth="1"/>
    <col min="14829" max="14829" width="18.90625" style="227" customWidth="1"/>
    <col min="14830" max="14830" width="12.90625" style="227" customWidth="1"/>
    <col min="14831" max="14831" width="14" style="227" customWidth="1"/>
    <col min="14832" max="14832" width="17.08984375" style="227" customWidth="1"/>
    <col min="14833" max="14833" width="12.90625" style="227" customWidth="1"/>
    <col min="14834" max="14834" width="11" style="227" customWidth="1"/>
    <col min="14835" max="14835" width="3.54296875" style="227" customWidth="1"/>
    <col min="14836" max="15075" width="9.08984375" style="227"/>
    <col min="15076" max="15076" width="6.90625" style="227" customWidth="1"/>
    <col min="15077" max="15077" width="31.08984375" style="227" customWidth="1"/>
    <col min="15078" max="15078" width="17.08984375" style="227" customWidth="1"/>
    <col min="15079" max="15079" width="15.90625" style="227" customWidth="1"/>
    <col min="15080" max="15080" width="16.08984375" style="227" customWidth="1"/>
    <col min="15081" max="15084" width="15.90625" style="227" customWidth="1"/>
    <col min="15085" max="15085" width="18.90625" style="227" customWidth="1"/>
    <col min="15086" max="15086" width="12.90625" style="227" customWidth="1"/>
    <col min="15087" max="15087" width="14" style="227" customWidth="1"/>
    <col min="15088" max="15088" width="17.08984375" style="227" customWidth="1"/>
    <col min="15089" max="15089" width="12.90625" style="227" customWidth="1"/>
    <col min="15090" max="15090" width="11" style="227" customWidth="1"/>
    <col min="15091" max="15091" width="3.54296875" style="227" customWidth="1"/>
    <col min="15092" max="15331" width="9.08984375" style="227"/>
    <col min="15332" max="15332" width="6.90625" style="227" customWidth="1"/>
    <col min="15333" max="15333" width="31.08984375" style="227" customWidth="1"/>
    <col min="15334" max="15334" width="17.08984375" style="227" customWidth="1"/>
    <col min="15335" max="15335" width="15.90625" style="227" customWidth="1"/>
    <col min="15336" max="15336" width="16.08984375" style="227" customWidth="1"/>
    <col min="15337" max="15340" width="15.90625" style="227" customWidth="1"/>
    <col min="15341" max="15341" width="18.90625" style="227" customWidth="1"/>
    <col min="15342" max="15342" width="12.90625" style="227" customWidth="1"/>
    <col min="15343" max="15343" width="14" style="227" customWidth="1"/>
    <col min="15344" max="15344" width="17.08984375" style="227" customWidth="1"/>
    <col min="15345" max="15345" width="12.90625" style="227" customWidth="1"/>
    <col min="15346" max="15346" width="11" style="227" customWidth="1"/>
    <col min="15347" max="15347" width="3.54296875" style="227" customWidth="1"/>
    <col min="15348" max="15587" width="9.08984375" style="227"/>
    <col min="15588" max="15588" width="6.90625" style="227" customWidth="1"/>
    <col min="15589" max="15589" width="31.08984375" style="227" customWidth="1"/>
    <col min="15590" max="15590" width="17.08984375" style="227" customWidth="1"/>
    <col min="15591" max="15591" width="15.90625" style="227" customWidth="1"/>
    <col min="15592" max="15592" width="16.08984375" style="227" customWidth="1"/>
    <col min="15593" max="15596" width="15.90625" style="227" customWidth="1"/>
    <col min="15597" max="15597" width="18.90625" style="227" customWidth="1"/>
    <col min="15598" max="15598" width="12.90625" style="227" customWidth="1"/>
    <col min="15599" max="15599" width="14" style="227" customWidth="1"/>
    <col min="15600" max="15600" width="17.08984375" style="227" customWidth="1"/>
    <col min="15601" max="15601" width="12.90625" style="227" customWidth="1"/>
    <col min="15602" max="15602" width="11" style="227" customWidth="1"/>
    <col min="15603" max="15603" width="3.54296875" style="227" customWidth="1"/>
    <col min="15604" max="15843" width="9.08984375" style="227"/>
    <col min="15844" max="15844" width="6.90625" style="227" customWidth="1"/>
    <col min="15845" max="15845" width="31.08984375" style="227" customWidth="1"/>
    <col min="15846" max="15846" width="17.08984375" style="227" customWidth="1"/>
    <col min="15847" max="15847" width="15.90625" style="227" customWidth="1"/>
    <col min="15848" max="15848" width="16.08984375" style="227" customWidth="1"/>
    <col min="15849" max="15852" width="15.90625" style="227" customWidth="1"/>
    <col min="15853" max="15853" width="18.90625" style="227" customWidth="1"/>
    <col min="15854" max="15854" width="12.90625" style="227" customWidth="1"/>
    <col min="15855" max="15855" width="14" style="227" customWidth="1"/>
    <col min="15856" max="15856" width="17.08984375" style="227" customWidth="1"/>
    <col min="15857" max="15857" width="12.90625" style="227" customWidth="1"/>
    <col min="15858" max="15858" width="11" style="227" customWidth="1"/>
    <col min="15859" max="15859" width="3.54296875" style="227" customWidth="1"/>
    <col min="15860" max="16099" width="9.08984375" style="227"/>
    <col min="16100" max="16100" width="6.90625" style="227" customWidth="1"/>
    <col min="16101" max="16101" width="31.08984375" style="227" customWidth="1"/>
    <col min="16102" max="16102" width="17.08984375" style="227" customWidth="1"/>
    <col min="16103" max="16103" width="15.90625" style="227" customWidth="1"/>
    <col min="16104" max="16104" width="16.08984375" style="227" customWidth="1"/>
    <col min="16105" max="16108" width="15.90625" style="227" customWidth="1"/>
    <col min="16109" max="16109" width="18.90625" style="227" customWidth="1"/>
    <col min="16110" max="16110" width="12.90625" style="227" customWidth="1"/>
    <col min="16111" max="16111" width="14" style="227" customWidth="1"/>
    <col min="16112" max="16112" width="17.08984375" style="227" customWidth="1"/>
    <col min="16113" max="16113" width="12.90625" style="227" customWidth="1"/>
    <col min="16114" max="16114" width="11" style="227" customWidth="1"/>
    <col min="16115" max="16115" width="3.54296875" style="227" customWidth="1"/>
    <col min="16116" max="16384" width="9.08984375" style="227"/>
  </cols>
  <sheetData>
    <row r="1" spans="1:6" s="39" customFormat="1" ht="5.15" customHeight="1">
      <c r="A1" s="233"/>
      <c r="B1" s="962"/>
      <c r="C1" s="962"/>
      <c r="D1" s="962"/>
      <c r="E1" s="962"/>
      <c r="F1" s="962"/>
    </row>
    <row r="2" spans="1:6" s="42" customFormat="1" ht="18" customHeight="1">
      <c r="A2" s="906" t="str">
        <f>"Project Name : " &amp;'Covering Page'!$D$4</f>
        <v>Project Name : Project X</v>
      </c>
      <c r="B2" s="907"/>
      <c r="C2" s="907"/>
      <c r="D2" s="907"/>
      <c r="E2" s="41"/>
      <c r="F2" s="41"/>
    </row>
    <row r="3" spans="1:6" s="42" customFormat="1" ht="18" customHeight="1">
      <c r="A3" s="908" t="str">
        <f>'Covering Page'!D6</f>
        <v>xxx - xxxxxxx- xx</v>
      </c>
      <c r="B3" s="909"/>
      <c r="C3" s="909"/>
      <c r="D3" s="909"/>
      <c r="E3" s="41"/>
      <c r="F3" s="41"/>
    </row>
    <row r="4" spans="1:6" s="42" customFormat="1" ht="6" customHeight="1">
      <c r="A4" s="234"/>
      <c r="B4" s="234"/>
      <c r="C4" s="234"/>
      <c r="D4" s="234"/>
      <c r="E4" s="188"/>
      <c r="F4" s="188"/>
    </row>
    <row r="5" spans="1:6" s="235" customFormat="1" ht="27.65" customHeight="1">
      <c r="A5" s="1082" t="s">
        <v>501</v>
      </c>
      <c r="B5" s="1082"/>
      <c r="C5" s="1082"/>
      <c r="D5" s="1082"/>
      <c r="E5" s="1082"/>
      <c r="F5" s="1082"/>
    </row>
    <row r="6" spans="1:6" s="239" customFormat="1" ht="16.25" customHeight="1">
      <c r="A6" s="236" t="s">
        <v>445</v>
      </c>
      <c r="B6" s="237"/>
      <c r="C6" s="237"/>
      <c r="D6" s="238"/>
      <c r="E6" s="237"/>
      <c r="F6" s="237"/>
    </row>
    <row r="7" spans="1:6" s="241" customFormat="1" ht="4.75" customHeight="1">
      <c r="A7" s="240"/>
      <c r="B7" s="240"/>
      <c r="C7" s="240"/>
      <c r="D7" s="240"/>
      <c r="E7" s="240"/>
      <c r="F7" s="240"/>
    </row>
    <row r="8" spans="1:6" s="239" customFormat="1" ht="21" customHeight="1">
      <c r="A8" s="242"/>
      <c r="B8" s="196" t="s">
        <v>446</v>
      </c>
      <c r="C8" s="243">
        <f>SUM($E$12:$E$208)</f>
        <v>1750000</v>
      </c>
      <c r="D8" s="244" t="s">
        <v>337</v>
      </c>
    </row>
    <row r="9" spans="1:6" s="239" customFormat="1" ht="3.65" customHeight="1"/>
    <row r="10" spans="1:6" s="235" customFormat="1" ht="27" customHeight="1">
      <c r="A10" s="1123" t="s">
        <v>49</v>
      </c>
      <c r="B10" s="1123" t="s">
        <v>693</v>
      </c>
      <c r="C10" s="1123"/>
      <c r="D10" s="1123" t="s">
        <v>373</v>
      </c>
      <c r="E10" s="1123"/>
      <c r="F10" s="1123" t="s">
        <v>43</v>
      </c>
    </row>
    <row r="11" spans="1:6" s="235" customFormat="1" ht="37.25" customHeight="1" thickBot="1">
      <c r="A11" s="1124"/>
      <c r="B11" s="1124"/>
      <c r="C11" s="1124"/>
      <c r="D11" s="245" t="s">
        <v>374</v>
      </c>
      <c r="E11" s="695" t="s">
        <v>375</v>
      </c>
      <c r="F11" s="1124"/>
    </row>
    <row r="12" spans="1:6" s="232" customFormat="1" ht="27.65" customHeight="1" thickTop="1">
      <c r="A12" s="229">
        <v>1</v>
      </c>
      <c r="B12" s="1122" t="s">
        <v>694</v>
      </c>
      <c r="C12" s="1122"/>
      <c r="D12" s="230">
        <v>100000</v>
      </c>
      <c r="E12" s="230">
        <v>100000</v>
      </c>
      <c r="F12" s="231" t="s">
        <v>489</v>
      </c>
    </row>
    <row r="13" spans="1:6" s="232" customFormat="1" ht="27.65" customHeight="1">
      <c r="A13" s="229">
        <v>2</v>
      </c>
      <c r="B13" s="1122" t="s">
        <v>695</v>
      </c>
      <c r="C13" s="1122"/>
      <c r="D13" s="230">
        <v>200000</v>
      </c>
      <c r="E13" s="230">
        <v>200000</v>
      </c>
      <c r="F13" s="231" t="s">
        <v>489</v>
      </c>
    </row>
    <row r="14" spans="1:6" s="232" customFormat="1" ht="27.65" customHeight="1">
      <c r="A14" s="229">
        <v>3</v>
      </c>
      <c r="B14" s="1122" t="s">
        <v>696</v>
      </c>
      <c r="C14" s="1122"/>
      <c r="D14" s="230">
        <v>300000</v>
      </c>
      <c r="E14" s="230">
        <v>50000</v>
      </c>
      <c r="F14" s="231" t="s">
        <v>489</v>
      </c>
    </row>
    <row r="15" spans="1:6" s="232" customFormat="1" ht="27.65" customHeight="1">
      <c r="A15" s="229">
        <v>4</v>
      </c>
      <c r="B15" s="1122" t="s">
        <v>697</v>
      </c>
      <c r="C15" s="1122"/>
      <c r="D15" s="230">
        <v>400000</v>
      </c>
      <c r="E15" s="230">
        <v>400000</v>
      </c>
      <c r="F15" s="231" t="s">
        <v>489</v>
      </c>
    </row>
    <row r="16" spans="1:6" s="232" customFormat="1" ht="27.65" customHeight="1">
      <c r="A16" s="229">
        <v>5</v>
      </c>
      <c r="B16" s="1122" t="s">
        <v>698</v>
      </c>
      <c r="C16" s="1122"/>
      <c r="D16" s="230">
        <v>500000</v>
      </c>
      <c r="E16" s="230">
        <v>500000</v>
      </c>
      <c r="F16" s="231" t="s">
        <v>489</v>
      </c>
    </row>
    <row r="17" spans="1:6" s="232" customFormat="1" ht="27.65" customHeight="1">
      <c r="A17" s="229">
        <v>5</v>
      </c>
      <c r="B17" s="1122" t="s">
        <v>699</v>
      </c>
      <c r="C17" s="1122"/>
      <c r="D17" s="230">
        <v>500000</v>
      </c>
      <c r="E17" s="230">
        <v>500000</v>
      </c>
      <c r="F17" s="231" t="s">
        <v>489</v>
      </c>
    </row>
    <row r="18" spans="1:6" s="232" customFormat="1" ht="27.65" customHeight="1">
      <c r="A18" s="229"/>
      <c r="B18" s="1122" t="s">
        <v>700</v>
      </c>
      <c r="C18" s="1122"/>
      <c r="D18" s="230"/>
      <c r="E18" s="230"/>
      <c r="F18" s="231"/>
    </row>
    <row r="19" spans="1:6" s="232" customFormat="1" ht="27.65" customHeight="1">
      <c r="A19" s="229"/>
      <c r="B19" s="1122"/>
      <c r="C19" s="1122"/>
      <c r="D19" s="230"/>
      <c r="E19" s="230"/>
      <c r="F19" s="231"/>
    </row>
    <row r="20" spans="1:6" s="232" customFormat="1" ht="27.65" customHeight="1">
      <c r="A20" s="229"/>
      <c r="B20" s="1122"/>
      <c r="C20" s="1122"/>
      <c r="D20" s="230"/>
      <c r="E20" s="230"/>
      <c r="F20" s="231"/>
    </row>
    <row r="21" spans="1:6" s="232" customFormat="1" ht="27.65" customHeight="1">
      <c r="A21" s="229"/>
      <c r="B21" s="1122"/>
      <c r="C21" s="1122"/>
      <c r="D21" s="230"/>
      <c r="E21" s="230"/>
      <c r="F21" s="231"/>
    </row>
    <row r="22" spans="1:6" s="232" customFormat="1" ht="27.65" customHeight="1">
      <c r="A22" s="229"/>
      <c r="B22" s="1122"/>
      <c r="C22" s="1122"/>
      <c r="D22" s="230"/>
      <c r="E22" s="230"/>
      <c r="F22" s="231"/>
    </row>
    <row r="23" spans="1:6" ht="27.65" customHeight="1">
      <c r="A23" s="229"/>
      <c r="B23" s="1122"/>
      <c r="C23" s="1122"/>
      <c r="D23" s="230"/>
      <c r="E23" s="230"/>
      <c r="F23" s="231"/>
    </row>
    <row r="24" spans="1:6" ht="27.65" customHeight="1">
      <c r="A24" s="229"/>
      <c r="B24" s="1122"/>
      <c r="C24" s="1122"/>
      <c r="D24" s="230"/>
      <c r="E24" s="230"/>
      <c r="F24" s="231"/>
    </row>
    <row r="25" spans="1:6" ht="27.65" customHeight="1">
      <c r="A25" s="229"/>
      <c r="B25" s="1122"/>
      <c r="C25" s="1122"/>
      <c r="D25" s="230"/>
      <c r="E25" s="230"/>
      <c r="F25" s="231"/>
    </row>
    <row r="26" spans="1:6" ht="27.65" customHeight="1">
      <c r="A26" s="229"/>
      <c r="B26" s="1122"/>
      <c r="C26" s="1122"/>
      <c r="D26" s="230"/>
      <c r="E26" s="230"/>
      <c r="F26" s="231"/>
    </row>
    <row r="27" spans="1:6" ht="27.65" customHeight="1">
      <c r="A27" s="229"/>
      <c r="B27" s="1122"/>
      <c r="C27" s="1122"/>
      <c r="D27" s="230"/>
      <c r="E27" s="230"/>
      <c r="F27" s="231"/>
    </row>
    <row r="28" spans="1:6" ht="27.65" customHeight="1">
      <c r="A28" s="229"/>
      <c r="B28" s="1122"/>
      <c r="C28" s="1122"/>
      <c r="D28" s="230"/>
      <c r="E28" s="230"/>
      <c r="F28" s="231"/>
    </row>
    <row r="29" spans="1:6" ht="27.65" customHeight="1">
      <c r="A29" s="229"/>
      <c r="B29" s="1122"/>
      <c r="C29" s="1122"/>
      <c r="D29" s="230"/>
      <c r="E29" s="230"/>
      <c r="F29" s="231"/>
    </row>
    <row r="30" spans="1:6" ht="27.65" customHeight="1">
      <c r="A30" s="229"/>
      <c r="B30" s="1122"/>
      <c r="C30" s="1122"/>
      <c r="D30" s="230"/>
      <c r="E30" s="230"/>
      <c r="F30" s="231"/>
    </row>
    <row r="31" spans="1:6" ht="27.65" customHeight="1">
      <c r="A31" s="229"/>
      <c r="B31" s="1122"/>
      <c r="C31" s="1122"/>
      <c r="D31" s="230"/>
      <c r="E31" s="230"/>
      <c r="F31" s="231"/>
    </row>
    <row r="32" spans="1:6" ht="27.65" customHeight="1">
      <c r="A32" s="229"/>
      <c r="B32" s="1122"/>
      <c r="C32" s="1122"/>
      <c r="D32" s="230"/>
      <c r="E32" s="230"/>
      <c r="F32" s="231"/>
    </row>
    <row r="33" spans="1:6" ht="27.65" customHeight="1">
      <c r="A33" s="229"/>
      <c r="B33" s="1122"/>
      <c r="C33" s="1122"/>
      <c r="D33" s="230"/>
      <c r="E33" s="230"/>
      <c r="F33" s="231"/>
    </row>
    <row r="34" spans="1:6" ht="27.65" customHeight="1">
      <c r="A34" s="229"/>
      <c r="B34" s="1122"/>
      <c r="C34" s="1122"/>
      <c r="D34" s="230"/>
      <c r="E34" s="230"/>
      <c r="F34" s="231"/>
    </row>
    <row r="35" spans="1:6" ht="27.65" customHeight="1">
      <c r="A35" s="229"/>
      <c r="B35" s="1122"/>
      <c r="C35" s="1122"/>
      <c r="D35" s="230"/>
      <c r="E35" s="230"/>
      <c r="F35" s="231"/>
    </row>
    <row r="36" spans="1:6" ht="27.65" customHeight="1">
      <c r="A36" s="229"/>
      <c r="B36" s="1122"/>
      <c r="C36" s="1122"/>
      <c r="D36" s="230"/>
      <c r="E36" s="230"/>
      <c r="F36" s="231"/>
    </row>
    <row r="37" spans="1:6" ht="27.65" customHeight="1">
      <c r="A37" s="229"/>
      <c r="B37" s="1122"/>
      <c r="C37" s="1122"/>
      <c r="D37" s="230"/>
      <c r="E37" s="230"/>
      <c r="F37" s="231"/>
    </row>
    <row r="38" spans="1:6" ht="27.65" customHeight="1">
      <c r="A38" s="229"/>
      <c r="B38" s="1122"/>
      <c r="C38" s="1122"/>
      <c r="D38" s="230"/>
      <c r="E38" s="230"/>
      <c r="F38" s="231"/>
    </row>
    <row r="39" spans="1:6" ht="27.65" customHeight="1">
      <c r="A39" s="229"/>
      <c r="B39" s="1122"/>
      <c r="C39" s="1122"/>
      <c r="D39" s="230"/>
      <c r="E39" s="230"/>
      <c r="F39" s="231"/>
    </row>
    <row r="40" spans="1:6" ht="27.65" customHeight="1">
      <c r="A40" s="229"/>
      <c r="B40" s="1122"/>
      <c r="C40" s="1122"/>
      <c r="D40" s="230"/>
      <c r="E40" s="230"/>
      <c r="F40" s="231"/>
    </row>
    <row r="41" spans="1:6" ht="27.65" customHeight="1">
      <c r="A41" s="229"/>
      <c r="B41" s="1122"/>
      <c r="C41" s="1122"/>
      <c r="D41" s="230"/>
      <c r="E41" s="230"/>
      <c r="F41" s="231"/>
    </row>
    <row r="42" spans="1:6" ht="27.65" customHeight="1">
      <c r="A42" s="229"/>
      <c r="B42" s="1122"/>
      <c r="C42" s="1122"/>
      <c r="D42" s="230"/>
      <c r="E42" s="230"/>
      <c r="F42" s="231"/>
    </row>
    <row r="43" spans="1:6" ht="27.65" customHeight="1">
      <c r="A43" s="229"/>
      <c r="B43" s="1122"/>
      <c r="C43" s="1122"/>
      <c r="D43" s="230"/>
      <c r="E43" s="230"/>
      <c r="F43" s="231"/>
    </row>
    <row r="44" spans="1:6" ht="27.65" customHeight="1">
      <c r="A44" s="229"/>
      <c r="B44" s="1122"/>
      <c r="C44" s="1122"/>
      <c r="D44" s="230"/>
      <c r="E44" s="230"/>
      <c r="F44" s="231"/>
    </row>
    <row r="45" spans="1:6" ht="27.65" customHeight="1">
      <c r="A45" s="229"/>
      <c r="B45" s="1122"/>
      <c r="C45" s="1122"/>
      <c r="D45" s="230"/>
      <c r="E45" s="230"/>
      <c r="F45" s="231"/>
    </row>
    <row r="46" spans="1:6" ht="27.65" customHeight="1">
      <c r="A46" s="229"/>
      <c r="B46" s="1122"/>
      <c r="C46" s="1122"/>
      <c r="D46" s="230"/>
      <c r="E46" s="230"/>
      <c r="F46" s="231"/>
    </row>
    <row r="47" spans="1:6" ht="27.65" customHeight="1">
      <c r="A47" s="229"/>
      <c r="B47" s="1122"/>
      <c r="C47" s="1122"/>
      <c r="D47" s="230"/>
      <c r="E47" s="230"/>
      <c r="F47" s="231"/>
    </row>
    <row r="48" spans="1:6" ht="27.65" customHeight="1">
      <c r="A48" s="229"/>
      <c r="B48" s="1122"/>
      <c r="C48" s="1122"/>
      <c r="D48" s="230"/>
      <c r="E48" s="230"/>
      <c r="F48" s="231"/>
    </row>
    <row r="49" spans="1:6" ht="27.65" customHeight="1">
      <c r="A49" s="229"/>
      <c r="B49" s="1122"/>
      <c r="C49" s="1122"/>
      <c r="D49" s="230"/>
      <c r="E49" s="230"/>
      <c r="F49" s="231"/>
    </row>
    <row r="50" spans="1:6" ht="27.65" customHeight="1">
      <c r="A50" s="229"/>
      <c r="B50" s="1122"/>
      <c r="C50" s="1122"/>
      <c r="D50" s="230"/>
      <c r="E50" s="230"/>
      <c r="F50" s="231"/>
    </row>
    <row r="51" spans="1:6" ht="27.65" customHeight="1">
      <c r="A51" s="229"/>
      <c r="B51" s="1122"/>
      <c r="C51" s="1122"/>
      <c r="D51" s="230"/>
      <c r="E51" s="230"/>
      <c r="F51" s="231"/>
    </row>
    <row r="52" spans="1:6" ht="27.65" customHeight="1">
      <c r="A52" s="229"/>
      <c r="B52" s="1122"/>
      <c r="C52" s="1122"/>
      <c r="D52" s="230"/>
      <c r="E52" s="230"/>
      <c r="F52" s="231"/>
    </row>
    <row r="53" spans="1:6" ht="27.65" customHeight="1">
      <c r="A53" s="229"/>
      <c r="B53" s="1122"/>
      <c r="C53" s="1122"/>
      <c r="D53" s="230"/>
      <c r="E53" s="230"/>
      <c r="F53" s="231"/>
    </row>
    <row r="54" spans="1:6" ht="27.65" customHeight="1">
      <c r="A54" s="229"/>
      <c r="B54" s="1122"/>
      <c r="C54" s="1122"/>
      <c r="D54" s="230"/>
      <c r="E54" s="230"/>
      <c r="F54" s="231"/>
    </row>
    <row r="55" spans="1:6" ht="27.65" customHeight="1">
      <c r="A55" s="229"/>
      <c r="B55" s="1122"/>
      <c r="C55" s="1122"/>
      <c r="D55" s="230"/>
      <c r="E55" s="230"/>
      <c r="F55" s="231"/>
    </row>
    <row r="56" spans="1:6" ht="27.65" customHeight="1">
      <c r="A56" s="229"/>
      <c r="B56" s="1122"/>
      <c r="C56" s="1122"/>
      <c r="D56" s="230"/>
      <c r="E56" s="230"/>
      <c r="F56" s="231"/>
    </row>
    <row r="57" spans="1:6" ht="27.65" customHeight="1">
      <c r="A57" s="229"/>
      <c r="B57" s="1122"/>
      <c r="C57" s="1122"/>
      <c r="D57" s="230"/>
      <c r="E57" s="230"/>
      <c r="F57" s="231"/>
    </row>
    <row r="58" spans="1:6" ht="27.65" customHeight="1">
      <c r="A58" s="229"/>
      <c r="B58" s="1122"/>
      <c r="C58" s="1122"/>
      <c r="D58" s="230"/>
      <c r="E58" s="230"/>
      <c r="F58" s="231"/>
    </row>
    <row r="59" spans="1:6" ht="27.65" customHeight="1">
      <c r="A59" s="229"/>
      <c r="B59" s="1122"/>
      <c r="C59" s="1122"/>
      <c r="D59" s="230"/>
      <c r="E59" s="230"/>
      <c r="F59" s="231"/>
    </row>
    <row r="60" spans="1:6" ht="27.65" customHeight="1">
      <c r="A60" s="229"/>
      <c r="B60" s="1122"/>
      <c r="C60" s="1122"/>
      <c r="D60" s="230"/>
      <c r="E60" s="230"/>
      <c r="F60" s="231"/>
    </row>
    <row r="61" spans="1:6" ht="27.65" customHeight="1">
      <c r="A61" s="229"/>
      <c r="B61" s="1122"/>
      <c r="C61" s="1122"/>
      <c r="D61" s="230"/>
      <c r="E61" s="230"/>
      <c r="F61" s="231"/>
    </row>
    <row r="62" spans="1:6" ht="27.65" customHeight="1">
      <c r="A62" s="229"/>
      <c r="B62" s="1122"/>
      <c r="C62" s="1122"/>
      <c r="D62" s="230"/>
      <c r="E62" s="230"/>
      <c r="F62" s="231"/>
    </row>
    <row r="63" spans="1:6" ht="27.65" customHeight="1">
      <c r="A63" s="229"/>
      <c r="B63" s="1122"/>
      <c r="C63" s="1122"/>
      <c r="D63" s="230"/>
      <c r="E63" s="230"/>
      <c r="F63" s="231"/>
    </row>
    <row r="64" spans="1:6" ht="27.65" customHeight="1">
      <c r="A64" s="229"/>
      <c r="B64" s="1122"/>
      <c r="C64" s="1122"/>
      <c r="D64" s="230"/>
      <c r="E64" s="230"/>
      <c r="F64" s="231"/>
    </row>
    <row r="65" spans="1:6" ht="27.65" customHeight="1">
      <c r="A65" s="229"/>
      <c r="B65" s="1122"/>
      <c r="C65" s="1122"/>
      <c r="D65" s="230"/>
      <c r="E65" s="230"/>
      <c r="F65" s="231"/>
    </row>
    <row r="66" spans="1:6" ht="27.65" customHeight="1">
      <c r="A66" s="229"/>
      <c r="B66" s="1122"/>
      <c r="C66" s="1122"/>
      <c r="D66" s="230"/>
      <c r="E66" s="230"/>
      <c r="F66" s="231"/>
    </row>
    <row r="67" spans="1:6" ht="27.65" customHeight="1">
      <c r="A67" s="229"/>
      <c r="B67" s="1122"/>
      <c r="C67" s="1122"/>
      <c r="D67" s="230"/>
      <c r="E67" s="230"/>
      <c r="F67" s="231"/>
    </row>
    <row r="68" spans="1:6" ht="27.65" customHeight="1">
      <c r="A68" s="229"/>
      <c r="B68" s="1122"/>
      <c r="C68" s="1122"/>
      <c r="D68" s="230"/>
      <c r="E68" s="230"/>
      <c r="F68" s="231"/>
    </row>
    <row r="69" spans="1:6" ht="27.65" customHeight="1">
      <c r="A69" s="229"/>
      <c r="B69" s="1122"/>
      <c r="C69" s="1122"/>
      <c r="D69" s="230"/>
      <c r="E69" s="230"/>
      <c r="F69" s="231"/>
    </row>
    <row r="70" spans="1:6" ht="27.65" customHeight="1">
      <c r="A70" s="229"/>
      <c r="B70" s="1122"/>
      <c r="C70" s="1122"/>
      <c r="D70" s="230"/>
      <c r="E70" s="230"/>
      <c r="F70" s="231"/>
    </row>
    <row r="71" spans="1:6" ht="27.65" customHeight="1">
      <c r="A71" s="229"/>
      <c r="B71" s="1122"/>
      <c r="C71" s="1122"/>
      <c r="D71" s="230"/>
      <c r="E71" s="230"/>
      <c r="F71" s="231"/>
    </row>
    <row r="72" spans="1:6" ht="27.65" customHeight="1">
      <c r="A72" s="229"/>
      <c r="B72" s="1122"/>
      <c r="C72" s="1122"/>
      <c r="D72" s="230"/>
      <c r="E72" s="230"/>
      <c r="F72" s="231"/>
    </row>
    <row r="73" spans="1:6" ht="27.65" customHeight="1">
      <c r="A73" s="229"/>
      <c r="B73" s="1122"/>
      <c r="C73" s="1122"/>
      <c r="D73" s="230"/>
      <c r="E73" s="230"/>
      <c r="F73" s="231"/>
    </row>
    <row r="74" spans="1:6" ht="27.65" customHeight="1">
      <c r="A74" s="229"/>
      <c r="B74" s="1122"/>
      <c r="C74" s="1122"/>
      <c r="D74" s="230"/>
      <c r="E74" s="230"/>
      <c r="F74" s="231"/>
    </row>
    <row r="75" spans="1:6" ht="27.65" customHeight="1">
      <c r="A75" s="229"/>
      <c r="B75" s="1122"/>
      <c r="C75" s="1122"/>
      <c r="D75" s="230"/>
      <c r="E75" s="230"/>
      <c r="F75" s="231"/>
    </row>
    <row r="76" spans="1:6" ht="27.65" customHeight="1">
      <c r="A76" s="229"/>
      <c r="B76" s="1122"/>
      <c r="C76" s="1122"/>
      <c r="D76" s="230"/>
      <c r="E76" s="230"/>
      <c r="F76" s="231"/>
    </row>
    <row r="77" spans="1:6" ht="27.65" customHeight="1">
      <c r="A77" s="229"/>
      <c r="B77" s="1122"/>
      <c r="C77" s="1122"/>
      <c r="D77" s="230"/>
      <c r="E77" s="230"/>
      <c r="F77" s="231"/>
    </row>
    <row r="78" spans="1:6" ht="27.65" customHeight="1">
      <c r="A78" s="229"/>
      <c r="B78" s="1122"/>
      <c r="C78" s="1122"/>
      <c r="D78" s="230"/>
      <c r="E78" s="230"/>
      <c r="F78" s="231"/>
    </row>
    <row r="79" spans="1:6" ht="27.65" customHeight="1">
      <c r="A79" s="229"/>
      <c r="B79" s="1122"/>
      <c r="C79" s="1122"/>
      <c r="D79" s="230"/>
      <c r="E79" s="230"/>
      <c r="F79" s="231"/>
    </row>
    <row r="80" spans="1:6" ht="27.65" customHeight="1">
      <c r="A80" s="229"/>
      <c r="B80" s="1122"/>
      <c r="C80" s="1122"/>
      <c r="D80" s="230"/>
      <c r="E80" s="230"/>
      <c r="F80" s="231"/>
    </row>
    <row r="81" spans="1:6" ht="27.65" customHeight="1">
      <c r="A81" s="229"/>
      <c r="B81" s="1122"/>
      <c r="C81" s="1122"/>
      <c r="D81" s="230"/>
      <c r="E81" s="230"/>
      <c r="F81" s="231"/>
    </row>
    <row r="82" spans="1:6" ht="27.65" customHeight="1">
      <c r="A82" s="229"/>
      <c r="B82" s="1122"/>
      <c r="C82" s="1122"/>
      <c r="D82" s="230"/>
      <c r="E82" s="230"/>
      <c r="F82" s="231"/>
    </row>
    <row r="83" spans="1:6" ht="27.65" customHeight="1">
      <c r="A83" s="229"/>
      <c r="B83" s="1122"/>
      <c r="C83" s="1122"/>
      <c r="D83" s="230"/>
      <c r="E83" s="230"/>
      <c r="F83" s="231"/>
    </row>
    <row r="84" spans="1:6" ht="27.65" customHeight="1">
      <c r="A84" s="229"/>
      <c r="B84" s="1122"/>
      <c r="C84" s="1122"/>
      <c r="D84" s="230"/>
      <c r="E84" s="230"/>
      <c r="F84" s="231"/>
    </row>
    <row r="85" spans="1:6" ht="27.65" customHeight="1">
      <c r="A85" s="229"/>
      <c r="B85" s="1122"/>
      <c r="C85" s="1122"/>
      <c r="D85" s="230"/>
      <c r="E85" s="230"/>
      <c r="F85" s="231"/>
    </row>
    <row r="86" spans="1:6" ht="27.65" customHeight="1">
      <c r="A86" s="229"/>
      <c r="B86" s="1122"/>
      <c r="C86" s="1122"/>
      <c r="D86" s="230"/>
      <c r="E86" s="230"/>
      <c r="F86" s="231"/>
    </row>
    <row r="87" spans="1:6" ht="27.65" customHeight="1">
      <c r="A87" s="229"/>
      <c r="B87" s="1122"/>
      <c r="C87" s="1122"/>
      <c r="D87" s="230"/>
      <c r="E87" s="230"/>
      <c r="F87" s="231"/>
    </row>
    <row r="88" spans="1:6" ht="27.65" customHeight="1">
      <c r="A88" s="229"/>
      <c r="B88" s="1122"/>
      <c r="C88" s="1122"/>
      <c r="D88" s="230"/>
      <c r="E88" s="230"/>
      <c r="F88" s="231"/>
    </row>
    <row r="89" spans="1:6" ht="27.65" customHeight="1">
      <c r="A89" s="229"/>
      <c r="B89" s="1122"/>
      <c r="C89" s="1122"/>
      <c r="D89" s="230"/>
      <c r="E89" s="230"/>
      <c r="F89" s="231"/>
    </row>
    <row r="90" spans="1:6" ht="27.65" customHeight="1">
      <c r="A90" s="229"/>
      <c r="B90" s="1122"/>
      <c r="C90" s="1122"/>
      <c r="D90" s="230"/>
      <c r="E90" s="230"/>
      <c r="F90" s="231"/>
    </row>
    <row r="91" spans="1:6" ht="27.65" customHeight="1">
      <c r="A91" s="229"/>
      <c r="B91" s="1122"/>
      <c r="C91" s="1122"/>
      <c r="D91" s="230"/>
      <c r="E91" s="230"/>
      <c r="F91" s="231"/>
    </row>
    <row r="92" spans="1:6" ht="27.65" customHeight="1">
      <c r="A92" s="229"/>
      <c r="B92" s="1122"/>
      <c r="C92" s="1122"/>
      <c r="D92" s="230"/>
      <c r="E92" s="230"/>
      <c r="F92" s="231"/>
    </row>
    <row r="93" spans="1:6" ht="27.65" customHeight="1">
      <c r="A93" s="229"/>
      <c r="B93" s="1122"/>
      <c r="C93" s="1122"/>
      <c r="D93" s="230"/>
      <c r="E93" s="230"/>
      <c r="F93" s="231"/>
    </row>
    <row r="94" spans="1:6" ht="27.65" customHeight="1">
      <c r="A94" s="229"/>
      <c r="B94" s="1122"/>
      <c r="C94" s="1122"/>
      <c r="D94" s="230"/>
      <c r="E94" s="230"/>
      <c r="F94" s="231"/>
    </row>
    <row r="95" spans="1:6" ht="27.65" customHeight="1">
      <c r="A95" s="229"/>
      <c r="B95" s="1122"/>
      <c r="C95" s="1122"/>
      <c r="D95" s="230"/>
      <c r="E95" s="230"/>
      <c r="F95" s="231"/>
    </row>
    <row r="96" spans="1:6" ht="27.65" customHeight="1">
      <c r="A96" s="229"/>
      <c r="B96" s="1122"/>
      <c r="C96" s="1122"/>
      <c r="D96" s="230"/>
      <c r="E96" s="230"/>
      <c r="F96" s="231"/>
    </row>
    <row r="97" spans="1:6" ht="27.65" customHeight="1">
      <c r="A97" s="229"/>
      <c r="B97" s="1122"/>
      <c r="C97" s="1122"/>
      <c r="D97" s="230"/>
      <c r="E97" s="230"/>
      <c r="F97" s="231"/>
    </row>
    <row r="98" spans="1:6" ht="27.65" customHeight="1">
      <c r="A98" s="229"/>
      <c r="B98" s="1122"/>
      <c r="C98" s="1122"/>
      <c r="D98" s="230"/>
      <c r="E98" s="230"/>
      <c r="F98" s="231"/>
    </row>
    <row r="99" spans="1:6" ht="27.65" customHeight="1">
      <c r="A99" s="229"/>
      <c r="B99" s="1122"/>
      <c r="C99" s="1122"/>
      <c r="D99" s="230"/>
      <c r="E99" s="230"/>
      <c r="F99" s="231"/>
    </row>
    <row r="100" spans="1:6" ht="27.65" customHeight="1">
      <c r="A100" s="229"/>
      <c r="B100" s="1122"/>
      <c r="C100" s="1122"/>
      <c r="D100" s="230"/>
      <c r="E100" s="230"/>
      <c r="F100" s="231"/>
    </row>
    <row r="101" spans="1:6" ht="27.65" customHeight="1">
      <c r="A101" s="229"/>
      <c r="B101" s="1122"/>
      <c r="C101" s="1122"/>
      <c r="D101" s="230"/>
      <c r="E101" s="230"/>
      <c r="F101" s="231"/>
    </row>
    <row r="102" spans="1:6" ht="27.65" customHeight="1">
      <c r="A102" s="229"/>
      <c r="B102" s="1122"/>
      <c r="C102" s="1122"/>
      <c r="D102" s="230"/>
      <c r="E102" s="230"/>
      <c r="F102" s="231"/>
    </row>
    <row r="103" spans="1:6" ht="27.65" customHeight="1">
      <c r="A103" s="229"/>
      <c r="B103" s="1122"/>
      <c r="C103" s="1122"/>
      <c r="D103" s="230"/>
      <c r="E103" s="230"/>
      <c r="F103" s="231"/>
    </row>
    <row r="104" spans="1:6" ht="27.65" customHeight="1">
      <c r="A104" s="229"/>
      <c r="B104" s="1122"/>
      <c r="C104" s="1122"/>
      <c r="D104" s="230"/>
      <c r="E104" s="230"/>
      <c r="F104" s="231"/>
    </row>
    <row r="105" spans="1:6" ht="27.65" customHeight="1">
      <c r="A105" s="229"/>
      <c r="B105" s="1122"/>
      <c r="C105" s="1122"/>
      <c r="D105" s="230"/>
      <c r="E105" s="230"/>
      <c r="F105" s="231"/>
    </row>
    <row r="106" spans="1:6" ht="27.65" customHeight="1">
      <c r="A106" s="229"/>
      <c r="B106" s="1122"/>
      <c r="C106" s="1122"/>
      <c r="D106" s="230"/>
      <c r="E106" s="230"/>
      <c r="F106" s="231"/>
    </row>
    <row r="107" spans="1:6" ht="27.65" customHeight="1">
      <c r="A107" s="229"/>
      <c r="B107" s="1122"/>
      <c r="C107" s="1122"/>
      <c r="D107" s="230"/>
      <c r="E107" s="230"/>
      <c r="F107" s="231"/>
    </row>
    <row r="108" spans="1:6" ht="27.65" customHeight="1">
      <c r="A108" s="229"/>
      <c r="B108" s="1122"/>
      <c r="C108" s="1122"/>
      <c r="D108" s="230"/>
      <c r="E108" s="230"/>
      <c r="F108" s="231"/>
    </row>
    <row r="109" spans="1:6" ht="27.65" customHeight="1">
      <c r="A109" s="229"/>
      <c r="B109" s="1122"/>
      <c r="C109" s="1122"/>
      <c r="D109" s="230"/>
      <c r="E109" s="230"/>
      <c r="F109" s="231"/>
    </row>
    <row r="110" spans="1:6" ht="27.65" customHeight="1">
      <c r="A110" s="229"/>
      <c r="B110" s="1122"/>
      <c r="C110" s="1122"/>
      <c r="D110" s="230"/>
      <c r="E110" s="230"/>
      <c r="F110" s="231"/>
    </row>
    <row r="111" spans="1:6" ht="27.65" customHeight="1">
      <c r="A111" s="229"/>
      <c r="B111" s="1122"/>
      <c r="C111" s="1122"/>
      <c r="D111" s="230"/>
      <c r="E111" s="230"/>
      <c r="F111" s="231"/>
    </row>
    <row r="112" spans="1:6" ht="27.65" customHeight="1">
      <c r="A112" s="229"/>
      <c r="B112" s="1122"/>
      <c r="C112" s="1122"/>
      <c r="D112" s="230"/>
      <c r="E112" s="230"/>
      <c r="F112" s="231"/>
    </row>
    <row r="113" spans="1:6" ht="27.65" customHeight="1">
      <c r="A113" s="229"/>
      <c r="B113" s="1122"/>
      <c r="C113" s="1122"/>
      <c r="D113" s="230"/>
      <c r="E113" s="230"/>
      <c r="F113" s="231"/>
    </row>
    <row r="114" spans="1:6" ht="27.65" customHeight="1">
      <c r="A114" s="229"/>
      <c r="B114" s="1122"/>
      <c r="C114" s="1122"/>
      <c r="D114" s="230"/>
      <c r="E114" s="230"/>
      <c r="F114" s="231"/>
    </row>
    <row r="115" spans="1:6" ht="27.65" customHeight="1">
      <c r="A115" s="229"/>
      <c r="B115" s="1122"/>
      <c r="C115" s="1122"/>
      <c r="D115" s="230"/>
      <c r="E115" s="230"/>
      <c r="F115" s="231"/>
    </row>
    <row r="116" spans="1:6" ht="27.65" customHeight="1">
      <c r="A116" s="229"/>
      <c r="B116" s="1122"/>
      <c r="C116" s="1122"/>
      <c r="D116" s="230"/>
      <c r="E116" s="230"/>
      <c r="F116" s="231"/>
    </row>
    <row r="117" spans="1:6" ht="27.65" customHeight="1">
      <c r="A117" s="229"/>
      <c r="B117" s="1122"/>
      <c r="C117" s="1122"/>
      <c r="D117" s="230"/>
      <c r="E117" s="230"/>
      <c r="F117" s="231"/>
    </row>
    <row r="118" spans="1:6" ht="27.65" customHeight="1">
      <c r="A118" s="229"/>
      <c r="B118" s="1122"/>
      <c r="C118" s="1122"/>
      <c r="D118" s="230"/>
      <c r="E118" s="230"/>
      <c r="F118" s="231"/>
    </row>
    <row r="119" spans="1:6" ht="27.65" customHeight="1">
      <c r="A119" s="229"/>
      <c r="B119" s="1122"/>
      <c r="C119" s="1122"/>
      <c r="D119" s="230"/>
      <c r="E119" s="230"/>
      <c r="F119" s="231"/>
    </row>
    <row r="120" spans="1:6" ht="27.65" customHeight="1">
      <c r="A120" s="229"/>
      <c r="B120" s="1122"/>
      <c r="C120" s="1122"/>
      <c r="D120" s="230"/>
      <c r="E120" s="230"/>
      <c r="F120" s="231"/>
    </row>
    <row r="121" spans="1:6" ht="27.65" customHeight="1">
      <c r="A121" s="229"/>
      <c r="B121" s="1122"/>
      <c r="C121" s="1122"/>
      <c r="D121" s="230"/>
      <c r="E121" s="230"/>
      <c r="F121" s="231"/>
    </row>
    <row r="122" spans="1:6" ht="27.65" customHeight="1">
      <c r="A122" s="229"/>
      <c r="B122" s="1122"/>
      <c r="C122" s="1122"/>
      <c r="D122" s="230"/>
      <c r="E122" s="230"/>
      <c r="F122" s="231"/>
    </row>
    <row r="123" spans="1:6" ht="27.65" customHeight="1">
      <c r="A123" s="229"/>
      <c r="B123" s="1122"/>
      <c r="C123" s="1122"/>
      <c r="D123" s="230"/>
      <c r="E123" s="230"/>
      <c r="F123" s="231"/>
    </row>
    <row r="124" spans="1:6" ht="27.65" customHeight="1">
      <c r="A124" s="229"/>
      <c r="B124" s="1122"/>
      <c r="C124" s="1122"/>
      <c r="D124" s="230"/>
      <c r="E124" s="230"/>
      <c r="F124" s="231"/>
    </row>
    <row r="125" spans="1:6" ht="27.65" customHeight="1">
      <c r="A125" s="229"/>
      <c r="B125" s="1122"/>
      <c r="C125" s="1122"/>
      <c r="D125" s="230"/>
      <c r="E125" s="230"/>
      <c r="F125" s="231"/>
    </row>
    <row r="126" spans="1:6" ht="27.65" customHeight="1">
      <c r="A126" s="229"/>
      <c r="B126" s="1122"/>
      <c r="C126" s="1122"/>
      <c r="D126" s="230"/>
      <c r="E126" s="230"/>
      <c r="F126" s="231"/>
    </row>
    <row r="127" spans="1:6" ht="27.65" customHeight="1">
      <c r="A127" s="229"/>
      <c r="B127" s="1122"/>
      <c r="C127" s="1122"/>
      <c r="D127" s="230"/>
      <c r="E127" s="230"/>
      <c r="F127" s="231"/>
    </row>
    <row r="128" spans="1:6" ht="27.65" customHeight="1">
      <c r="A128" s="229"/>
      <c r="B128" s="1122"/>
      <c r="C128" s="1122"/>
      <c r="D128" s="230"/>
      <c r="E128" s="230"/>
      <c r="F128" s="231"/>
    </row>
    <row r="129" spans="1:6" ht="27.65" customHeight="1">
      <c r="A129" s="229"/>
      <c r="B129" s="1122"/>
      <c r="C129" s="1122"/>
      <c r="D129" s="230"/>
      <c r="E129" s="230"/>
      <c r="F129" s="231"/>
    </row>
    <row r="130" spans="1:6" ht="27.65" customHeight="1">
      <c r="A130" s="229"/>
      <c r="B130" s="1122"/>
      <c r="C130" s="1122"/>
      <c r="D130" s="230"/>
      <c r="E130" s="230"/>
      <c r="F130" s="231"/>
    </row>
    <row r="131" spans="1:6" ht="27.65" customHeight="1">
      <c r="A131" s="229"/>
      <c r="B131" s="1122"/>
      <c r="C131" s="1122"/>
      <c r="D131" s="230"/>
      <c r="E131" s="230"/>
      <c r="F131" s="231"/>
    </row>
    <row r="132" spans="1:6" ht="27.65" customHeight="1">
      <c r="A132" s="229"/>
      <c r="B132" s="1122"/>
      <c r="C132" s="1122"/>
      <c r="D132" s="230"/>
      <c r="E132" s="230"/>
      <c r="F132" s="231"/>
    </row>
    <row r="133" spans="1:6" ht="27.65" customHeight="1">
      <c r="A133" s="229"/>
      <c r="B133" s="1122"/>
      <c r="C133" s="1122"/>
      <c r="D133" s="230"/>
      <c r="E133" s="230"/>
      <c r="F133" s="231"/>
    </row>
    <row r="134" spans="1:6" ht="27.65" customHeight="1">
      <c r="A134" s="229"/>
      <c r="B134" s="1122"/>
      <c r="C134" s="1122"/>
      <c r="D134" s="230"/>
      <c r="E134" s="230"/>
      <c r="F134" s="231"/>
    </row>
    <row r="135" spans="1:6" ht="27.65" customHeight="1">
      <c r="A135" s="229"/>
      <c r="B135" s="1122"/>
      <c r="C135" s="1122"/>
      <c r="D135" s="230"/>
      <c r="E135" s="230"/>
      <c r="F135" s="231"/>
    </row>
    <row r="136" spans="1:6" ht="27.65" customHeight="1">
      <c r="A136" s="229"/>
      <c r="B136" s="1122"/>
      <c r="C136" s="1122"/>
      <c r="D136" s="230"/>
      <c r="E136" s="230"/>
      <c r="F136" s="231"/>
    </row>
    <row r="137" spans="1:6" ht="27.65" customHeight="1">
      <c r="A137" s="229"/>
      <c r="B137" s="1122"/>
      <c r="C137" s="1122"/>
      <c r="D137" s="230"/>
      <c r="E137" s="230"/>
      <c r="F137" s="231"/>
    </row>
    <row r="138" spans="1:6" ht="27.65" customHeight="1">
      <c r="A138" s="229"/>
      <c r="B138" s="1122"/>
      <c r="C138" s="1122"/>
      <c r="D138" s="230"/>
      <c r="E138" s="230"/>
      <c r="F138" s="231"/>
    </row>
    <row r="139" spans="1:6" ht="27.65" customHeight="1">
      <c r="A139" s="229"/>
      <c r="B139" s="1122"/>
      <c r="C139" s="1122"/>
      <c r="D139" s="230"/>
      <c r="E139" s="230"/>
      <c r="F139" s="231"/>
    </row>
    <row r="140" spans="1:6" ht="27.65" customHeight="1">
      <c r="A140" s="229"/>
      <c r="B140" s="1122"/>
      <c r="C140" s="1122"/>
      <c r="D140" s="230"/>
      <c r="E140" s="230"/>
      <c r="F140" s="231"/>
    </row>
    <row r="141" spans="1:6" ht="27.65" customHeight="1">
      <c r="A141" s="229"/>
      <c r="B141" s="1122"/>
      <c r="C141" s="1122"/>
      <c r="D141" s="230"/>
      <c r="E141" s="230"/>
      <c r="F141" s="231"/>
    </row>
    <row r="142" spans="1:6" ht="27.65" customHeight="1">
      <c r="A142" s="229"/>
      <c r="B142" s="1122"/>
      <c r="C142" s="1122"/>
      <c r="D142" s="230"/>
      <c r="E142" s="230"/>
      <c r="F142" s="231"/>
    </row>
    <row r="143" spans="1:6" ht="27.65" customHeight="1">
      <c r="A143" s="229"/>
      <c r="B143" s="1122"/>
      <c r="C143" s="1122"/>
      <c r="D143" s="230"/>
      <c r="E143" s="230"/>
      <c r="F143" s="231"/>
    </row>
    <row r="144" spans="1:6" ht="27.65" customHeight="1">
      <c r="A144" s="229"/>
      <c r="B144" s="1122"/>
      <c r="C144" s="1122"/>
      <c r="D144" s="230"/>
      <c r="E144" s="230"/>
      <c r="F144" s="231"/>
    </row>
    <row r="145" spans="1:6" ht="27.65" customHeight="1">
      <c r="A145" s="229"/>
      <c r="B145" s="1122"/>
      <c r="C145" s="1122"/>
      <c r="D145" s="230"/>
      <c r="E145" s="230"/>
      <c r="F145" s="231"/>
    </row>
    <row r="146" spans="1:6" ht="27.65" customHeight="1">
      <c r="A146" s="229"/>
      <c r="B146" s="1122"/>
      <c r="C146" s="1122"/>
      <c r="D146" s="230"/>
      <c r="E146" s="230"/>
      <c r="F146" s="231"/>
    </row>
    <row r="147" spans="1:6" ht="27.65" customHeight="1">
      <c r="A147" s="229"/>
      <c r="B147" s="1122"/>
      <c r="C147" s="1122"/>
      <c r="D147" s="230"/>
      <c r="E147" s="230"/>
      <c r="F147" s="231"/>
    </row>
    <row r="148" spans="1:6" ht="27.65" customHeight="1">
      <c r="A148" s="229"/>
      <c r="B148" s="1122"/>
      <c r="C148" s="1122"/>
      <c r="D148" s="230"/>
      <c r="E148" s="230"/>
      <c r="F148" s="231"/>
    </row>
    <row r="149" spans="1:6" ht="27.65" customHeight="1">
      <c r="A149" s="229"/>
      <c r="B149" s="1122"/>
      <c r="C149" s="1122"/>
      <c r="D149" s="230"/>
      <c r="E149" s="230"/>
      <c r="F149" s="231"/>
    </row>
    <row r="150" spans="1:6" ht="27.65" customHeight="1">
      <c r="A150" s="229"/>
      <c r="B150" s="1122"/>
      <c r="C150" s="1122"/>
      <c r="D150" s="230"/>
      <c r="E150" s="230"/>
      <c r="F150" s="231"/>
    </row>
    <row r="151" spans="1:6" ht="27.65" customHeight="1">
      <c r="A151" s="229"/>
      <c r="B151" s="1122"/>
      <c r="C151" s="1122"/>
      <c r="D151" s="230"/>
      <c r="E151" s="230"/>
      <c r="F151" s="231"/>
    </row>
    <row r="152" spans="1:6" ht="27.65" customHeight="1">
      <c r="A152" s="229"/>
      <c r="B152" s="1122"/>
      <c r="C152" s="1122"/>
      <c r="D152" s="230"/>
      <c r="E152" s="230"/>
      <c r="F152" s="231"/>
    </row>
    <row r="153" spans="1:6" ht="27.65" customHeight="1">
      <c r="A153" s="229"/>
      <c r="B153" s="1122"/>
      <c r="C153" s="1122"/>
      <c r="D153" s="230"/>
      <c r="E153" s="230"/>
      <c r="F153" s="231"/>
    </row>
    <row r="154" spans="1:6" ht="27.65" customHeight="1">
      <c r="A154" s="229"/>
      <c r="B154" s="1122"/>
      <c r="C154" s="1122"/>
      <c r="D154" s="230"/>
      <c r="E154" s="230"/>
      <c r="F154" s="231"/>
    </row>
    <row r="155" spans="1:6" ht="27.65" customHeight="1">
      <c r="A155" s="229"/>
      <c r="B155" s="1122"/>
      <c r="C155" s="1122"/>
      <c r="D155" s="230"/>
      <c r="E155" s="230"/>
      <c r="F155" s="231"/>
    </row>
    <row r="156" spans="1:6" ht="27.65" customHeight="1">
      <c r="A156" s="229"/>
      <c r="B156" s="1122"/>
      <c r="C156" s="1122"/>
      <c r="D156" s="230"/>
      <c r="E156" s="230"/>
      <c r="F156" s="231"/>
    </row>
    <row r="157" spans="1:6" ht="27.65" customHeight="1">
      <c r="A157" s="229"/>
      <c r="B157" s="1122"/>
      <c r="C157" s="1122"/>
      <c r="D157" s="230"/>
      <c r="E157" s="230"/>
      <c r="F157" s="231"/>
    </row>
    <row r="158" spans="1:6" ht="27.65" customHeight="1">
      <c r="A158" s="229"/>
      <c r="B158" s="1122"/>
      <c r="C158" s="1122"/>
      <c r="D158" s="230"/>
      <c r="E158" s="230"/>
      <c r="F158" s="231"/>
    </row>
    <row r="159" spans="1:6" ht="27.65" customHeight="1">
      <c r="A159" s="229"/>
      <c r="B159" s="1122"/>
      <c r="C159" s="1122"/>
      <c r="D159" s="230"/>
      <c r="E159" s="230"/>
      <c r="F159" s="231"/>
    </row>
    <row r="160" spans="1:6" ht="27.65" customHeight="1">
      <c r="A160" s="229"/>
      <c r="B160" s="1122"/>
      <c r="C160" s="1122"/>
      <c r="D160" s="230"/>
      <c r="E160" s="230"/>
      <c r="F160" s="231"/>
    </row>
    <row r="161" spans="1:6" ht="27.65" customHeight="1">
      <c r="A161" s="229"/>
      <c r="B161" s="1122"/>
      <c r="C161" s="1122"/>
      <c r="D161" s="230"/>
      <c r="E161" s="230"/>
      <c r="F161" s="231"/>
    </row>
    <row r="162" spans="1:6" ht="27.65" customHeight="1">
      <c r="A162" s="229"/>
      <c r="B162" s="1122"/>
      <c r="C162" s="1122"/>
      <c r="D162" s="230"/>
      <c r="E162" s="230"/>
      <c r="F162" s="231"/>
    </row>
    <row r="163" spans="1:6" ht="27.65" customHeight="1">
      <c r="A163" s="229"/>
      <c r="B163" s="1122"/>
      <c r="C163" s="1122"/>
      <c r="D163" s="230"/>
      <c r="E163" s="230"/>
      <c r="F163" s="231"/>
    </row>
    <row r="164" spans="1:6" ht="27.65" customHeight="1">
      <c r="A164" s="229"/>
      <c r="B164" s="1122"/>
      <c r="C164" s="1122"/>
      <c r="D164" s="230"/>
      <c r="E164" s="230"/>
      <c r="F164" s="231"/>
    </row>
    <row r="165" spans="1:6" ht="27.65" customHeight="1">
      <c r="A165" s="229"/>
      <c r="B165" s="1122"/>
      <c r="C165" s="1122"/>
      <c r="D165" s="230"/>
      <c r="E165" s="230"/>
      <c r="F165" s="231"/>
    </row>
    <row r="166" spans="1:6" ht="27.65" customHeight="1">
      <c r="A166" s="229"/>
      <c r="B166" s="1122"/>
      <c r="C166" s="1122"/>
      <c r="D166" s="230"/>
      <c r="E166" s="230"/>
      <c r="F166" s="231"/>
    </row>
    <row r="167" spans="1:6" ht="27.65" customHeight="1">
      <c r="A167" s="229"/>
      <c r="B167" s="1122"/>
      <c r="C167" s="1122"/>
      <c r="D167" s="230"/>
      <c r="E167" s="230"/>
      <c r="F167" s="231"/>
    </row>
    <row r="168" spans="1:6" ht="27.65" customHeight="1">
      <c r="A168" s="229"/>
      <c r="B168" s="1122"/>
      <c r="C168" s="1122"/>
      <c r="D168" s="230"/>
      <c r="E168" s="230"/>
      <c r="F168" s="231"/>
    </row>
    <row r="169" spans="1:6" ht="27.65" customHeight="1">
      <c r="A169" s="229"/>
      <c r="B169" s="1122"/>
      <c r="C169" s="1122"/>
      <c r="D169" s="230"/>
      <c r="E169" s="230"/>
      <c r="F169" s="231"/>
    </row>
    <row r="170" spans="1:6" ht="27.65" customHeight="1">
      <c r="A170" s="229"/>
      <c r="B170" s="1122"/>
      <c r="C170" s="1122"/>
      <c r="D170" s="230"/>
      <c r="E170" s="230"/>
      <c r="F170" s="231"/>
    </row>
    <row r="171" spans="1:6" ht="27.65" customHeight="1">
      <c r="A171" s="229"/>
      <c r="B171" s="1122"/>
      <c r="C171" s="1122"/>
      <c r="D171" s="230"/>
      <c r="E171" s="230"/>
      <c r="F171" s="231"/>
    </row>
    <row r="172" spans="1:6" ht="27.65" customHeight="1">
      <c r="A172" s="229"/>
      <c r="B172" s="1122"/>
      <c r="C172" s="1122"/>
      <c r="D172" s="230"/>
      <c r="E172" s="230"/>
      <c r="F172" s="231"/>
    </row>
    <row r="173" spans="1:6" ht="27.65" customHeight="1">
      <c r="A173" s="229"/>
      <c r="B173" s="1122"/>
      <c r="C173" s="1122"/>
      <c r="D173" s="230"/>
      <c r="E173" s="230"/>
      <c r="F173" s="231"/>
    </row>
    <row r="174" spans="1:6" ht="27.65" customHeight="1">
      <c r="A174" s="229"/>
      <c r="B174" s="1122"/>
      <c r="C174" s="1122"/>
      <c r="D174" s="230"/>
      <c r="E174" s="230"/>
      <c r="F174" s="231"/>
    </row>
    <row r="175" spans="1:6" ht="27.65" customHeight="1">
      <c r="A175" s="229"/>
      <c r="B175" s="1122"/>
      <c r="C175" s="1122"/>
      <c r="D175" s="230"/>
      <c r="E175" s="230"/>
      <c r="F175" s="231"/>
    </row>
    <row r="176" spans="1:6" ht="27.65" customHeight="1">
      <c r="A176" s="229"/>
      <c r="B176" s="1122"/>
      <c r="C176" s="1122"/>
      <c r="D176" s="230"/>
      <c r="E176" s="230"/>
      <c r="F176" s="231"/>
    </row>
    <row r="177" spans="1:6" ht="27.65" customHeight="1">
      <c r="A177" s="229"/>
      <c r="B177" s="1122"/>
      <c r="C177" s="1122"/>
      <c r="D177" s="230"/>
      <c r="E177" s="230"/>
      <c r="F177" s="231"/>
    </row>
    <row r="178" spans="1:6" ht="27.65" customHeight="1">
      <c r="A178" s="229"/>
      <c r="B178" s="1122"/>
      <c r="C178" s="1122"/>
      <c r="D178" s="230"/>
      <c r="E178" s="230"/>
      <c r="F178" s="231"/>
    </row>
    <row r="179" spans="1:6" ht="27.65" customHeight="1">
      <c r="A179" s="229"/>
      <c r="B179" s="1122"/>
      <c r="C179" s="1122"/>
      <c r="D179" s="230"/>
      <c r="E179" s="230"/>
      <c r="F179" s="231"/>
    </row>
    <row r="180" spans="1:6" ht="27.65" customHeight="1">
      <c r="A180" s="229"/>
      <c r="B180" s="1122"/>
      <c r="C180" s="1122"/>
      <c r="D180" s="230"/>
      <c r="E180" s="230"/>
      <c r="F180" s="231"/>
    </row>
    <row r="181" spans="1:6" ht="27.65" customHeight="1">
      <c r="A181" s="229"/>
      <c r="B181" s="1122"/>
      <c r="C181" s="1122"/>
      <c r="D181" s="230"/>
      <c r="E181" s="230"/>
      <c r="F181" s="231"/>
    </row>
    <row r="182" spans="1:6" ht="27.65" customHeight="1">
      <c r="A182" s="229"/>
      <c r="B182" s="1122"/>
      <c r="C182" s="1122"/>
      <c r="D182" s="230"/>
      <c r="E182" s="230"/>
      <c r="F182" s="231"/>
    </row>
    <row r="183" spans="1:6" ht="27.65" customHeight="1">
      <c r="A183" s="229"/>
      <c r="B183" s="1122"/>
      <c r="C183" s="1122"/>
      <c r="D183" s="230"/>
      <c r="E183" s="230"/>
      <c r="F183" s="231"/>
    </row>
    <row r="184" spans="1:6" ht="27.65" customHeight="1">
      <c r="A184" s="229"/>
      <c r="B184" s="1122"/>
      <c r="C184" s="1122"/>
      <c r="D184" s="230"/>
      <c r="E184" s="230"/>
      <c r="F184" s="231"/>
    </row>
    <row r="185" spans="1:6" ht="27.65" customHeight="1">
      <c r="A185" s="229"/>
      <c r="B185" s="1122"/>
      <c r="C185" s="1122"/>
      <c r="D185" s="230"/>
      <c r="E185" s="230"/>
      <c r="F185" s="231"/>
    </row>
    <row r="186" spans="1:6" ht="27.65" customHeight="1">
      <c r="A186" s="229"/>
      <c r="B186" s="1122"/>
      <c r="C186" s="1122"/>
      <c r="D186" s="230"/>
      <c r="E186" s="230"/>
      <c r="F186" s="231"/>
    </row>
    <row r="187" spans="1:6" ht="27.65" customHeight="1">
      <c r="A187" s="229"/>
      <c r="B187" s="1122"/>
      <c r="C187" s="1122"/>
      <c r="D187" s="230"/>
      <c r="E187" s="230"/>
      <c r="F187" s="231"/>
    </row>
    <row r="188" spans="1:6" ht="27.65" customHeight="1">
      <c r="A188" s="229"/>
      <c r="B188" s="1122"/>
      <c r="C188" s="1122"/>
      <c r="D188" s="230"/>
      <c r="E188" s="230"/>
      <c r="F188" s="231"/>
    </row>
    <row r="189" spans="1:6" ht="27.65" customHeight="1">
      <c r="A189" s="229"/>
      <c r="B189" s="1122"/>
      <c r="C189" s="1122"/>
      <c r="D189" s="230"/>
      <c r="E189" s="230"/>
      <c r="F189" s="231"/>
    </row>
    <row r="190" spans="1:6" ht="27.65" customHeight="1">
      <c r="A190" s="229"/>
      <c r="B190" s="1122"/>
      <c r="C190" s="1122"/>
      <c r="D190" s="230"/>
      <c r="E190" s="230"/>
      <c r="F190" s="231"/>
    </row>
    <row r="191" spans="1:6" ht="27.65" customHeight="1">
      <c r="A191" s="229"/>
      <c r="B191" s="1122"/>
      <c r="C191" s="1122"/>
      <c r="D191" s="230"/>
      <c r="E191" s="230"/>
      <c r="F191" s="231"/>
    </row>
    <row r="192" spans="1:6" ht="27.65" customHeight="1">
      <c r="A192" s="229"/>
      <c r="B192" s="1122"/>
      <c r="C192" s="1122"/>
      <c r="D192" s="230"/>
      <c r="E192" s="230"/>
      <c r="F192" s="231"/>
    </row>
    <row r="193" spans="1:6" ht="27.65" customHeight="1">
      <c r="A193" s="229"/>
      <c r="B193" s="1122"/>
      <c r="C193" s="1122"/>
      <c r="D193" s="230"/>
      <c r="E193" s="230"/>
      <c r="F193" s="231"/>
    </row>
    <row r="194" spans="1:6" ht="27.65" customHeight="1">
      <c r="A194" s="229"/>
      <c r="B194" s="1122"/>
      <c r="C194" s="1122"/>
      <c r="D194" s="230"/>
      <c r="E194" s="230"/>
      <c r="F194" s="231"/>
    </row>
    <row r="195" spans="1:6" ht="27.65" customHeight="1">
      <c r="A195" s="229"/>
      <c r="B195" s="1122"/>
      <c r="C195" s="1122"/>
      <c r="D195" s="230"/>
      <c r="E195" s="230"/>
      <c r="F195" s="231"/>
    </row>
    <row r="196" spans="1:6" ht="27.65" customHeight="1">
      <c r="A196" s="229"/>
      <c r="B196" s="1122"/>
      <c r="C196" s="1122"/>
      <c r="D196" s="230"/>
      <c r="E196" s="230"/>
      <c r="F196" s="231"/>
    </row>
    <row r="197" spans="1:6" ht="27.65" customHeight="1">
      <c r="A197" s="229"/>
      <c r="B197" s="1122"/>
      <c r="C197" s="1122"/>
      <c r="D197" s="230"/>
      <c r="E197" s="230"/>
      <c r="F197" s="231"/>
    </row>
    <row r="198" spans="1:6" ht="27.65" customHeight="1">
      <c r="A198" s="229"/>
      <c r="B198" s="1122"/>
      <c r="C198" s="1122"/>
      <c r="D198" s="230"/>
      <c r="E198" s="230"/>
      <c r="F198" s="231"/>
    </row>
    <row r="199" spans="1:6" ht="27.65" customHeight="1">
      <c r="A199" s="229"/>
      <c r="B199" s="1122"/>
      <c r="C199" s="1122"/>
      <c r="D199" s="230"/>
      <c r="E199" s="230"/>
      <c r="F199" s="231"/>
    </row>
    <row r="200" spans="1:6" ht="27.65" customHeight="1">
      <c r="A200" s="229"/>
      <c r="B200" s="1122"/>
      <c r="C200" s="1122"/>
      <c r="D200" s="230"/>
      <c r="E200" s="230"/>
      <c r="F200" s="231"/>
    </row>
    <row r="201" spans="1:6" ht="27.65" customHeight="1">
      <c r="A201" s="229"/>
      <c r="B201" s="1122"/>
      <c r="C201" s="1122"/>
      <c r="D201" s="230"/>
      <c r="E201" s="230"/>
      <c r="F201" s="231"/>
    </row>
    <row r="202" spans="1:6" ht="27.65" customHeight="1">
      <c r="A202" s="229"/>
      <c r="B202" s="1122"/>
      <c r="C202" s="1122"/>
      <c r="D202" s="230"/>
      <c r="E202" s="230"/>
      <c r="F202" s="231"/>
    </row>
    <row r="203" spans="1:6" ht="27.65" customHeight="1">
      <c r="A203" s="229"/>
      <c r="B203" s="1122"/>
      <c r="C203" s="1122"/>
      <c r="D203" s="230"/>
      <c r="E203" s="230"/>
      <c r="F203" s="231"/>
    </row>
    <row r="204" spans="1:6" ht="27.65" customHeight="1">
      <c r="A204" s="229"/>
      <c r="B204" s="1122"/>
      <c r="C204" s="1122"/>
      <c r="D204" s="230"/>
      <c r="E204" s="230"/>
      <c r="F204" s="231"/>
    </row>
    <row r="205" spans="1:6" ht="27.65" customHeight="1">
      <c r="A205" s="229"/>
      <c r="B205" s="1122"/>
      <c r="C205" s="1122"/>
      <c r="D205" s="230"/>
      <c r="E205" s="230"/>
      <c r="F205" s="231"/>
    </row>
    <row r="206" spans="1:6" ht="27.65" customHeight="1">
      <c r="A206" s="229"/>
      <c r="B206" s="1122"/>
      <c r="C206" s="1122"/>
      <c r="D206" s="230"/>
      <c r="E206" s="230"/>
      <c r="F206" s="231"/>
    </row>
    <row r="207" spans="1:6" ht="27.65" customHeight="1">
      <c r="A207" s="229"/>
      <c r="B207" s="1120"/>
      <c r="C207" s="1121"/>
      <c r="D207" s="230"/>
      <c r="E207" s="230"/>
      <c r="F207" s="231"/>
    </row>
    <row r="208" spans="1:6" ht="28.25" customHeight="1">
      <c r="A208" s="229"/>
      <c r="B208" s="1120"/>
      <c r="C208" s="1121"/>
      <c r="D208" s="230"/>
      <c r="E208" s="230"/>
      <c r="F208" s="231"/>
    </row>
    <row r="209" spans="1:6" ht="28.25" customHeight="1">
      <c r="A209" s="229"/>
      <c r="B209" s="1120"/>
      <c r="C209" s="1121"/>
      <c r="D209" s="230"/>
      <c r="E209" s="230"/>
      <c r="F209" s="231"/>
    </row>
    <row r="210" spans="1:6" ht="28.25" customHeight="1">
      <c r="A210" s="229"/>
      <c r="B210" s="1120"/>
      <c r="C210" s="1121"/>
      <c r="D210" s="230"/>
      <c r="E210" s="230"/>
      <c r="F210" s="231"/>
    </row>
    <row r="211" spans="1:6" ht="28.25" customHeight="1">
      <c r="A211" s="229"/>
      <c r="B211" s="1120"/>
      <c r="C211" s="1121"/>
      <c r="D211" s="230"/>
      <c r="E211" s="230"/>
      <c r="F211" s="231"/>
    </row>
    <row r="212" spans="1:6" ht="28.25" customHeight="1">
      <c r="A212" s="229"/>
      <c r="B212" s="1120"/>
      <c r="C212" s="1121"/>
      <c r="D212" s="230"/>
      <c r="E212" s="230"/>
      <c r="F212" s="231"/>
    </row>
  </sheetData>
  <sheetProtection algorithmName="SHA-512" hashValue="PSVZvcwt4r3Vw81ocLWc3oZMz4s+XQHhosmSzchH2HoQxZaAq7+QcYe3dWPRNs5eYR2truXrfDsX3URUmpOWNg==" saltValue="rb7euQlhMl9Lv7GmnkylDw==" spinCount="100000" sheet="1" objects="1" scenarios="1" formatColumns="0" formatRows="0"/>
  <mergeCells count="209">
    <mergeCell ref="B1:F1"/>
    <mergeCell ref="A2:D2"/>
    <mergeCell ref="A3:D3"/>
    <mergeCell ref="B22:C22"/>
    <mergeCell ref="B23:C23"/>
    <mergeCell ref="B18:C18"/>
    <mergeCell ref="B19:C19"/>
    <mergeCell ref="B20:C20"/>
    <mergeCell ref="B21:C21"/>
    <mergeCell ref="B14:C14"/>
    <mergeCell ref="B12:C12"/>
    <mergeCell ref="B15:C15"/>
    <mergeCell ref="B16:C16"/>
    <mergeCell ref="B17:C17"/>
    <mergeCell ref="A5:F5"/>
    <mergeCell ref="A10:A11"/>
    <mergeCell ref="D10:E10"/>
    <mergeCell ref="F10:F11"/>
    <mergeCell ref="B10:C11"/>
    <mergeCell ref="B13:C13"/>
    <mergeCell ref="B29:C29"/>
    <mergeCell ref="B30:C30"/>
    <mergeCell ref="B31:C31"/>
    <mergeCell ref="B32:C32"/>
    <mergeCell ref="B33:C33"/>
    <mergeCell ref="B24:C24"/>
    <mergeCell ref="B25:C25"/>
    <mergeCell ref="B26:C26"/>
    <mergeCell ref="B27:C27"/>
    <mergeCell ref="B28:C28"/>
    <mergeCell ref="B39:C39"/>
    <mergeCell ref="B40:C40"/>
    <mergeCell ref="B41:C41"/>
    <mergeCell ref="B42:C42"/>
    <mergeCell ref="B43:C43"/>
    <mergeCell ref="B34:C34"/>
    <mergeCell ref="B35:C35"/>
    <mergeCell ref="B36:C36"/>
    <mergeCell ref="B37:C37"/>
    <mergeCell ref="B38:C38"/>
    <mergeCell ref="B49:C49"/>
    <mergeCell ref="B50:C50"/>
    <mergeCell ref="B51:C51"/>
    <mergeCell ref="B52:C52"/>
    <mergeCell ref="B53:C53"/>
    <mergeCell ref="B44:C44"/>
    <mergeCell ref="B45:C45"/>
    <mergeCell ref="B46:C46"/>
    <mergeCell ref="B47:C47"/>
    <mergeCell ref="B48:C48"/>
    <mergeCell ref="B59:C59"/>
    <mergeCell ref="B60:C60"/>
    <mergeCell ref="B61:C61"/>
    <mergeCell ref="B62:C62"/>
    <mergeCell ref="B63:C63"/>
    <mergeCell ref="B54:C54"/>
    <mergeCell ref="B55:C55"/>
    <mergeCell ref="B56:C56"/>
    <mergeCell ref="B57:C57"/>
    <mergeCell ref="B58:C58"/>
    <mergeCell ref="B69:C69"/>
    <mergeCell ref="B70:C70"/>
    <mergeCell ref="B71:C71"/>
    <mergeCell ref="B72:C72"/>
    <mergeCell ref="B73:C73"/>
    <mergeCell ref="B64:C64"/>
    <mergeCell ref="B65:C65"/>
    <mergeCell ref="B66:C66"/>
    <mergeCell ref="B67:C67"/>
    <mergeCell ref="B68:C68"/>
    <mergeCell ref="B79:C79"/>
    <mergeCell ref="B80:C80"/>
    <mergeCell ref="B81:C81"/>
    <mergeCell ref="B82:C82"/>
    <mergeCell ref="B83:C83"/>
    <mergeCell ref="B74:C74"/>
    <mergeCell ref="B75:C75"/>
    <mergeCell ref="B76:C76"/>
    <mergeCell ref="B77:C77"/>
    <mergeCell ref="B78:C78"/>
    <mergeCell ref="B89:C89"/>
    <mergeCell ref="B90:C90"/>
    <mergeCell ref="B91:C91"/>
    <mergeCell ref="B92:C92"/>
    <mergeCell ref="B93:C93"/>
    <mergeCell ref="B84:C84"/>
    <mergeCell ref="B85:C85"/>
    <mergeCell ref="B86:C86"/>
    <mergeCell ref="B87:C87"/>
    <mergeCell ref="B88:C88"/>
    <mergeCell ref="B99:C99"/>
    <mergeCell ref="B100:C100"/>
    <mergeCell ref="B101:C101"/>
    <mergeCell ref="B102:C102"/>
    <mergeCell ref="B103:C103"/>
    <mergeCell ref="B94:C94"/>
    <mergeCell ref="B95:C95"/>
    <mergeCell ref="B96:C96"/>
    <mergeCell ref="B97:C97"/>
    <mergeCell ref="B98:C98"/>
    <mergeCell ref="B109:C109"/>
    <mergeCell ref="B110:C110"/>
    <mergeCell ref="B111:C111"/>
    <mergeCell ref="B112:C112"/>
    <mergeCell ref="B113:C113"/>
    <mergeCell ref="B104:C104"/>
    <mergeCell ref="B105:C105"/>
    <mergeCell ref="B106:C106"/>
    <mergeCell ref="B107:C107"/>
    <mergeCell ref="B108:C108"/>
    <mergeCell ref="B119:C119"/>
    <mergeCell ref="B120:C120"/>
    <mergeCell ref="B121:C121"/>
    <mergeCell ref="B122:C122"/>
    <mergeCell ref="B123:C123"/>
    <mergeCell ref="B114:C114"/>
    <mergeCell ref="B115:C115"/>
    <mergeCell ref="B116:C116"/>
    <mergeCell ref="B117:C117"/>
    <mergeCell ref="B118:C118"/>
    <mergeCell ref="B129:C129"/>
    <mergeCell ref="B130:C130"/>
    <mergeCell ref="B131:C131"/>
    <mergeCell ref="B132:C132"/>
    <mergeCell ref="B133:C133"/>
    <mergeCell ref="B124:C124"/>
    <mergeCell ref="B125:C125"/>
    <mergeCell ref="B126:C126"/>
    <mergeCell ref="B127:C127"/>
    <mergeCell ref="B128:C128"/>
    <mergeCell ref="B139:C139"/>
    <mergeCell ref="B140:C140"/>
    <mergeCell ref="B141:C141"/>
    <mergeCell ref="B142:C142"/>
    <mergeCell ref="B143:C143"/>
    <mergeCell ref="B134:C134"/>
    <mergeCell ref="B135:C135"/>
    <mergeCell ref="B136:C136"/>
    <mergeCell ref="B137:C137"/>
    <mergeCell ref="B138:C138"/>
    <mergeCell ref="B149:C149"/>
    <mergeCell ref="B150:C150"/>
    <mergeCell ref="B151:C151"/>
    <mergeCell ref="B152:C152"/>
    <mergeCell ref="B153:C153"/>
    <mergeCell ref="B144:C144"/>
    <mergeCell ref="B145:C145"/>
    <mergeCell ref="B146:C146"/>
    <mergeCell ref="B147:C147"/>
    <mergeCell ref="B148:C148"/>
    <mergeCell ref="B159:C159"/>
    <mergeCell ref="B160:C160"/>
    <mergeCell ref="B161:C161"/>
    <mergeCell ref="B162:C162"/>
    <mergeCell ref="B163:C163"/>
    <mergeCell ref="B154:C154"/>
    <mergeCell ref="B155:C155"/>
    <mergeCell ref="B156:C156"/>
    <mergeCell ref="B157:C157"/>
    <mergeCell ref="B158:C158"/>
    <mergeCell ref="B169:C169"/>
    <mergeCell ref="B170:C170"/>
    <mergeCell ref="B171:C171"/>
    <mergeCell ref="B172:C172"/>
    <mergeCell ref="B173:C173"/>
    <mergeCell ref="B164:C164"/>
    <mergeCell ref="B165:C165"/>
    <mergeCell ref="B166:C166"/>
    <mergeCell ref="B167:C167"/>
    <mergeCell ref="B168:C168"/>
    <mergeCell ref="B179:C179"/>
    <mergeCell ref="B180:C180"/>
    <mergeCell ref="B181:C181"/>
    <mergeCell ref="B182:C182"/>
    <mergeCell ref="B183:C183"/>
    <mergeCell ref="B174:C174"/>
    <mergeCell ref="B175:C175"/>
    <mergeCell ref="B176:C176"/>
    <mergeCell ref="B177:C177"/>
    <mergeCell ref="B178:C178"/>
    <mergeCell ref="B189:C189"/>
    <mergeCell ref="B190:C190"/>
    <mergeCell ref="B191:C191"/>
    <mergeCell ref="B192:C192"/>
    <mergeCell ref="B193:C193"/>
    <mergeCell ref="B184:C184"/>
    <mergeCell ref="B185:C185"/>
    <mergeCell ref="B186:C186"/>
    <mergeCell ref="B187:C187"/>
    <mergeCell ref="B188:C188"/>
    <mergeCell ref="B199:C199"/>
    <mergeCell ref="B200:C200"/>
    <mergeCell ref="B201:C201"/>
    <mergeCell ref="B202:C202"/>
    <mergeCell ref="B203:C203"/>
    <mergeCell ref="B194:C194"/>
    <mergeCell ref="B195:C195"/>
    <mergeCell ref="B196:C196"/>
    <mergeCell ref="B197:C197"/>
    <mergeCell ref="B198:C198"/>
    <mergeCell ref="B209:C209"/>
    <mergeCell ref="B210:C210"/>
    <mergeCell ref="B211:C211"/>
    <mergeCell ref="B212:C212"/>
    <mergeCell ref="B204:C204"/>
    <mergeCell ref="B205:C205"/>
    <mergeCell ref="B206:C206"/>
    <mergeCell ref="B207:C207"/>
    <mergeCell ref="B208:C208"/>
  </mergeCells>
  <phoneticPr fontId="22" type="noConversion"/>
  <printOptions horizontalCentered="1"/>
  <pageMargins left="0.23622047244094499" right="0.23622047244094499" top="0.78740157480314998" bottom="0.78740157480314998" header="0" footer="0"/>
  <pageSetup paperSize="9" scale="55" fitToHeight="30" orientation="portrait"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HF r:id="rId2"/>
  <extLst>
    <ext xmlns:x14="http://schemas.microsoft.com/office/spreadsheetml/2009/9/main" uri="{78C0D931-6437-407d-A8EE-F0AAD7539E65}">
      <x14:conditionalFormattings>
        <x14:conditionalFormatting xmlns:xm="http://schemas.microsoft.com/office/excel/2006/main">
          <x14:cfRule type="iconSet" priority="1" id="{92A654B0-0590-4DF0-81FD-C491BCD851B7}">
            <x14:iconSet custom="1">
              <x14:cfvo type="percent">
                <xm:f>0</xm:f>
              </x14:cfvo>
              <x14:cfvo type="num" gte="0">
                <xm:f>0</xm:f>
              </x14:cfvo>
              <x14:cfvo type="num" gte="0">
                <xm:f>0</xm:f>
              </x14:cfvo>
              <x14:cfIcon iconSet="3TrafficLights1" iconId="2"/>
              <x14:cfIcon iconSet="NoIcons" iconId="0"/>
              <x14:cfIcon iconSet="3TrafficLights1" iconId="0"/>
            </x14:iconSet>
          </x14:cfRule>
          <xm:sqref>C8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C02F-D252-44B7-95D4-B746C228A93B}">
  <sheetPr>
    <tabColor rgb="FF009900"/>
    <pageSetUpPr fitToPage="1"/>
  </sheetPr>
  <dimension ref="A1:W172"/>
  <sheetViews>
    <sheetView zoomScale="72" zoomScaleNormal="72" zoomScaleSheetLayoutView="100" workbookViewId="0">
      <selection activeCell="N177" sqref="N177"/>
    </sheetView>
  </sheetViews>
  <sheetFormatPr defaultColWidth="8.90625" defaultRowHeight="12.5"/>
  <cols>
    <col min="1" max="1" width="4.36328125" style="77" customWidth="1"/>
    <col min="2" max="2" width="5.453125" style="77" customWidth="1"/>
    <col min="3" max="3" width="41.08984375" style="61" customWidth="1"/>
    <col min="4" max="4" width="16.36328125" style="44" customWidth="1"/>
    <col min="5" max="16" width="10.54296875" style="44" customWidth="1"/>
    <col min="17" max="23" width="13.36328125" style="44" customWidth="1"/>
    <col min="24" max="16384" width="8.90625" style="44"/>
  </cols>
  <sheetData>
    <row r="1" spans="1:23" s="39" customFormat="1" ht="5.15" customHeight="1">
      <c r="A1" s="1126"/>
      <c r="B1" s="1126"/>
      <c r="C1" s="1126"/>
      <c r="D1" s="1126"/>
      <c r="E1" s="1126"/>
      <c r="F1" s="1126"/>
      <c r="G1" s="1126"/>
      <c r="H1" s="1126"/>
      <c r="I1" s="1126"/>
    </row>
    <row r="2" spans="1:23" s="42" customFormat="1" ht="18" customHeight="1">
      <c r="A2" s="81" t="str">
        <f>"Project Name : " &amp;'Covering Page'!$D$4</f>
        <v>Project Name : Project X</v>
      </c>
      <c r="B2" s="79"/>
      <c r="C2" s="80"/>
      <c r="D2" s="41"/>
      <c r="E2" s="41"/>
      <c r="F2" s="41"/>
      <c r="G2" s="41"/>
      <c r="H2" s="41"/>
      <c r="I2" s="41"/>
      <c r="J2" s="41"/>
      <c r="K2" s="41"/>
      <c r="L2" s="41"/>
      <c r="M2" s="41"/>
      <c r="N2" s="41"/>
      <c r="O2" s="41"/>
      <c r="P2" s="41"/>
      <c r="Q2" s="41"/>
      <c r="R2" s="41"/>
      <c r="S2" s="41"/>
      <c r="T2" s="41"/>
      <c r="U2" s="41"/>
      <c r="V2" s="41"/>
      <c r="W2" s="41"/>
    </row>
    <row r="3" spans="1:23" s="42" customFormat="1" ht="18" customHeight="1">
      <c r="A3" s="75" t="str">
        <f>'Covering Page'!D6</f>
        <v>xxx - xxxxxxx- xx</v>
      </c>
      <c r="B3" s="40"/>
      <c r="C3" s="58"/>
      <c r="D3" s="41"/>
      <c r="E3" s="41"/>
      <c r="F3" s="41"/>
      <c r="G3" s="41"/>
      <c r="H3" s="41"/>
      <c r="I3" s="41"/>
      <c r="J3" s="41"/>
      <c r="K3" s="41"/>
      <c r="L3" s="41"/>
      <c r="M3" s="41"/>
      <c r="N3" s="41"/>
      <c r="O3" s="41"/>
      <c r="P3" s="41"/>
      <c r="Q3" s="41"/>
      <c r="R3" s="41"/>
      <c r="S3" s="41"/>
      <c r="T3" s="41"/>
      <c r="U3" s="41"/>
      <c r="V3" s="41"/>
      <c r="W3" s="41"/>
    </row>
    <row r="4" spans="1:23" s="42" customFormat="1" ht="6.65" customHeight="1">
      <c r="A4" s="43"/>
      <c r="B4" s="43"/>
      <c r="C4" s="59"/>
    </row>
    <row r="5" spans="1:23" ht="28.75" customHeight="1">
      <c r="A5" s="1141" t="s">
        <v>90</v>
      </c>
      <c r="B5" s="1142"/>
      <c r="C5" s="1142"/>
      <c r="D5" s="1142"/>
      <c r="E5" s="1142"/>
      <c r="F5" s="1142"/>
      <c r="G5" s="1142"/>
      <c r="H5" s="1142"/>
      <c r="I5" s="1142"/>
      <c r="J5" s="1142"/>
      <c r="K5" s="1142"/>
      <c r="L5" s="1142"/>
      <c r="M5" s="1142"/>
      <c r="N5" s="1142"/>
      <c r="O5" s="1142"/>
      <c r="P5" s="1142"/>
      <c r="Q5" s="1142"/>
      <c r="R5" s="1142"/>
      <c r="S5" s="1142"/>
      <c r="T5" s="1142"/>
      <c r="U5" s="1142"/>
      <c r="V5" s="1142"/>
      <c r="W5" s="1142"/>
    </row>
    <row r="6" spans="1:23" s="47" customFormat="1" ht="7.75" customHeight="1">
      <c r="A6" s="45"/>
      <c r="B6" s="46"/>
      <c r="C6" s="60"/>
      <c r="D6" s="46"/>
      <c r="E6" s="46"/>
      <c r="F6" s="46"/>
      <c r="G6" s="46"/>
      <c r="H6" s="46"/>
      <c r="I6" s="46"/>
      <c r="J6" s="46"/>
      <c r="K6" s="46"/>
      <c r="L6" s="46"/>
      <c r="M6" s="46"/>
      <c r="N6" s="46"/>
      <c r="O6" s="46"/>
      <c r="P6" s="46"/>
      <c r="Q6" s="46"/>
      <c r="R6" s="46"/>
      <c r="S6" s="46"/>
      <c r="T6" s="46"/>
      <c r="U6" s="46"/>
      <c r="V6" s="46"/>
      <c r="W6" s="46"/>
    </row>
    <row r="7" spans="1:23" ht="26.4" customHeight="1" thickBot="1">
      <c r="A7" s="76" t="s">
        <v>49</v>
      </c>
      <c r="B7" s="1173" t="s">
        <v>91</v>
      </c>
      <c r="C7" s="1174"/>
      <c r="D7" s="49" t="s">
        <v>516</v>
      </c>
      <c r="E7" s="206">
        <v>44197</v>
      </c>
      <c r="F7" s="206">
        <v>44228</v>
      </c>
      <c r="G7" s="206">
        <v>44256</v>
      </c>
      <c r="H7" s="206">
        <v>44287</v>
      </c>
      <c r="I7" s="206">
        <v>44317</v>
      </c>
      <c r="J7" s="206">
        <v>44348</v>
      </c>
      <c r="K7" s="206">
        <v>44378</v>
      </c>
      <c r="L7" s="206">
        <v>44409</v>
      </c>
      <c r="M7" s="206">
        <v>44440</v>
      </c>
      <c r="N7" s="206">
        <v>44470</v>
      </c>
      <c r="O7" s="206">
        <v>44501</v>
      </c>
      <c r="P7" s="206">
        <v>44531</v>
      </c>
      <c r="Q7" s="48" t="s">
        <v>92</v>
      </c>
      <c r="R7" s="49" t="s">
        <v>552</v>
      </c>
      <c r="S7" s="48" t="s">
        <v>93</v>
      </c>
      <c r="T7" s="207" t="s">
        <v>531</v>
      </c>
      <c r="U7" s="207" t="s">
        <v>532</v>
      </c>
      <c r="V7" s="207" t="s">
        <v>533</v>
      </c>
      <c r="W7" s="207" t="s">
        <v>534</v>
      </c>
    </row>
    <row r="8" spans="1:23" ht="22" customHeight="1" thickTop="1">
      <c r="A8" s="1168">
        <v>1</v>
      </c>
      <c r="B8" s="1148" t="s">
        <v>94</v>
      </c>
      <c r="C8" s="1148"/>
      <c r="D8" s="684" t="s">
        <v>95</v>
      </c>
      <c r="E8" s="208">
        <v>6</v>
      </c>
      <c r="F8" s="208">
        <v>7</v>
      </c>
      <c r="G8" s="208">
        <v>7</v>
      </c>
      <c r="H8" s="208">
        <v>7</v>
      </c>
      <c r="I8" s="208">
        <v>0</v>
      </c>
      <c r="J8" s="208">
        <v>0</v>
      </c>
      <c r="K8" s="208">
        <v>0</v>
      </c>
      <c r="L8" s="208">
        <v>0</v>
      </c>
      <c r="M8" s="208">
        <v>0</v>
      </c>
      <c r="N8" s="208">
        <v>0</v>
      </c>
      <c r="O8" s="208">
        <v>0</v>
      </c>
      <c r="P8" s="208">
        <v>0</v>
      </c>
      <c r="Q8" s="114">
        <f>SUMIF(E8:P8,"&lt;&gt;"&amp;0,E8:P8)/COUNTIF(E8:P8,"&lt;&gt;"&amp;0)</f>
        <v>6.75</v>
      </c>
      <c r="R8" s="209">
        <v>10</v>
      </c>
      <c r="S8" s="114">
        <f>Q8+R8</f>
        <v>16.75</v>
      </c>
      <c r="T8" s="114">
        <f>AVERAGE(E8:G8)</f>
        <v>6.666666666666667</v>
      </c>
      <c r="U8" s="114">
        <f>AVERAGE(H8:J8)</f>
        <v>2.3333333333333335</v>
      </c>
      <c r="V8" s="114">
        <f>AVERAGE(K8:M8)</f>
        <v>0</v>
      </c>
      <c r="W8" s="114">
        <f>AVERAGE(N8:P8)</f>
        <v>0</v>
      </c>
    </row>
    <row r="9" spans="1:23" ht="22" customHeight="1">
      <c r="A9" s="1168"/>
      <c r="B9" s="1148"/>
      <c r="C9" s="1148"/>
      <c r="D9" s="684" t="s">
        <v>30</v>
      </c>
      <c r="E9" s="210">
        <v>106</v>
      </c>
      <c r="F9" s="210">
        <v>121</v>
      </c>
      <c r="G9" s="210">
        <v>121</v>
      </c>
      <c r="H9" s="210">
        <v>133</v>
      </c>
      <c r="I9" s="210">
        <v>0</v>
      </c>
      <c r="J9" s="210">
        <v>0</v>
      </c>
      <c r="K9" s="210">
        <v>0</v>
      </c>
      <c r="L9" s="210">
        <v>0</v>
      </c>
      <c r="M9" s="210">
        <v>0</v>
      </c>
      <c r="N9" s="210">
        <v>0</v>
      </c>
      <c r="O9" s="210">
        <v>0</v>
      </c>
      <c r="P9" s="210">
        <v>0</v>
      </c>
      <c r="Q9" s="114">
        <f>SUMIF(E9:P9,"&lt;&gt;"&amp;0,E9:P9)/COUNTIF(E9:P9,"&lt;&gt;"&amp;0)</f>
        <v>120.25</v>
      </c>
      <c r="R9" s="211">
        <v>200</v>
      </c>
      <c r="S9" s="114">
        <f t="shared" ref="S9:S72" si="0">Q9+R9</f>
        <v>320.25</v>
      </c>
      <c r="T9" s="114">
        <f t="shared" ref="T9:T10" si="1">AVERAGE(E9:G9)</f>
        <v>116</v>
      </c>
      <c r="U9" s="114">
        <f>AVERAGE(H9:J9)</f>
        <v>44.333333333333336</v>
      </c>
      <c r="V9" s="114">
        <f t="shared" ref="V9:V10" si="2">AVERAGE(K9:M9)</f>
        <v>0</v>
      </c>
      <c r="W9" s="114">
        <f t="shared" ref="W9:W10" si="3">AVERAGE(N9:P9)</f>
        <v>0</v>
      </c>
    </row>
    <row r="10" spans="1:23" ht="22" customHeight="1">
      <c r="A10" s="1168"/>
      <c r="B10" s="1148"/>
      <c r="C10" s="1148"/>
      <c r="D10" s="684" t="s">
        <v>96</v>
      </c>
      <c r="E10" s="210">
        <v>15</v>
      </c>
      <c r="F10" s="210">
        <v>14</v>
      </c>
      <c r="G10" s="210">
        <v>14</v>
      </c>
      <c r="H10" s="210">
        <v>14</v>
      </c>
      <c r="I10" s="210">
        <v>0</v>
      </c>
      <c r="J10" s="210">
        <v>0</v>
      </c>
      <c r="K10" s="210">
        <v>0</v>
      </c>
      <c r="L10" s="210">
        <v>0</v>
      </c>
      <c r="M10" s="210">
        <v>0</v>
      </c>
      <c r="N10" s="210">
        <v>0</v>
      </c>
      <c r="O10" s="210">
        <v>0</v>
      </c>
      <c r="P10" s="210">
        <v>0</v>
      </c>
      <c r="Q10" s="114">
        <f>SUMIF(E10:P10,"&lt;&gt;"&amp;0,E10:P10)/COUNTIF(E10:P10,"&lt;&gt;"&amp;0)</f>
        <v>14.25</v>
      </c>
      <c r="R10" s="211">
        <v>14</v>
      </c>
      <c r="S10" s="114">
        <f t="shared" si="0"/>
        <v>28.25</v>
      </c>
      <c r="T10" s="114">
        <f t="shared" si="1"/>
        <v>14.333333333333334</v>
      </c>
      <c r="U10" s="114">
        <f t="shared" ref="U10" si="4">AVERAGE(H10:J10)</f>
        <v>4.666666666666667</v>
      </c>
      <c r="V10" s="114">
        <f t="shared" si="2"/>
        <v>0</v>
      </c>
      <c r="W10" s="114">
        <f t="shared" si="3"/>
        <v>0</v>
      </c>
    </row>
    <row r="11" spans="1:23" ht="22" customHeight="1">
      <c r="A11" s="1168"/>
      <c r="B11" s="1172"/>
      <c r="C11" s="1172"/>
      <c r="D11" s="100" t="s">
        <v>97</v>
      </c>
      <c r="E11" s="101">
        <f>SUM(E8:E10)</f>
        <v>127</v>
      </c>
      <c r="F11" s="101">
        <f t="shared" ref="F11:P11" si="5">SUM(F8:F10)</f>
        <v>142</v>
      </c>
      <c r="G11" s="101">
        <f t="shared" si="5"/>
        <v>142</v>
      </c>
      <c r="H11" s="101">
        <f t="shared" si="5"/>
        <v>154</v>
      </c>
      <c r="I11" s="101">
        <f t="shared" si="5"/>
        <v>0</v>
      </c>
      <c r="J11" s="101">
        <f t="shared" si="5"/>
        <v>0</v>
      </c>
      <c r="K11" s="101">
        <f t="shared" si="5"/>
        <v>0</v>
      </c>
      <c r="L11" s="101">
        <f t="shared" si="5"/>
        <v>0</v>
      </c>
      <c r="M11" s="101">
        <f t="shared" si="5"/>
        <v>0</v>
      </c>
      <c r="N11" s="101">
        <f t="shared" si="5"/>
        <v>0</v>
      </c>
      <c r="O11" s="101">
        <f t="shared" si="5"/>
        <v>0</v>
      </c>
      <c r="P11" s="101">
        <f t="shared" si="5"/>
        <v>0</v>
      </c>
      <c r="Q11" s="115">
        <f>SUMIF(E11:P11,"&lt;&gt;"&amp;0,E11:P11)/COUNTIF(E11:P11,"&lt;&gt;"&amp;0)</f>
        <v>141.25</v>
      </c>
      <c r="R11" s="115">
        <f>SUM(R8:R10)</f>
        <v>224</v>
      </c>
      <c r="S11" s="116">
        <f>Q11+R11</f>
        <v>365.25</v>
      </c>
      <c r="T11" s="115">
        <f>AVERAGE(E11:G11)</f>
        <v>137</v>
      </c>
      <c r="U11" s="115">
        <f>AVERAGE(H11:J11)</f>
        <v>51.333333333333336</v>
      </c>
      <c r="V11" s="115">
        <f>AVERAGE(K11:M11)</f>
        <v>0</v>
      </c>
      <c r="W11" s="115">
        <f>AVERAGE(N11:P11)</f>
        <v>0</v>
      </c>
    </row>
    <row r="12" spans="1:23" ht="22" customHeight="1">
      <c r="A12" s="1168">
        <v>2</v>
      </c>
      <c r="B12" s="1171" t="s">
        <v>98</v>
      </c>
      <c r="C12" s="1171"/>
      <c r="D12" s="684" t="s">
        <v>95</v>
      </c>
      <c r="E12" s="212">
        <v>1248</v>
      </c>
      <c r="F12" s="212">
        <v>1344</v>
      </c>
      <c r="G12" s="212">
        <v>1456</v>
      </c>
      <c r="H12" s="212">
        <v>1400</v>
      </c>
      <c r="I12" s="212">
        <v>0</v>
      </c>
      <c r="J12" s="212">
        <v>0</v>
      </c>
      <c r="K12" s="212">
        <v>0</v>
      </c>
      <c r="L12" s="212">
        <v>0</v>
      </c>
      <c r="M12" s="212">
        <v>0</v>
      </c>
      <c r="N12" s="212">
        <v>0</v>
      </c>
      <c r="O12" s="212">
        <v>0</v>
      </c>
      <c r="P12" s="212">
        <v>0</v>
      </c>
      <c r="Q12" s="117">
        <f t="shared" ref="Q12:Q54" si="6" xml:space="preserve"> SUM(E12:P12)</f>
        <v>5448</v>
      </c>
      <c r="R12" s="213">
        <v>0</v>
      </c>
      <c r="S12" s="118">
        <f>Q12+R12</f>
        <v>5448</v>
      </c>
      <c r="T12" s="119">
        <f>SUM(E12:G12)</f>
        <v>4048</v>
      </c>
      <c r="U12" s="119">
        <f t="shared" ref="U12" si="7">SUM(H12:J12)</f>
        <v>1400</v>
      </c>
      <c r="V12" s="119">
        <f>SUM(K12:M12)</f>
        <v>0</v>
      </c>
      <c r="W12" s="119">
        <f>SUM(N12:P12)</f>
        <v>0</v>
      </c>
    </row>
    <row r="13" spans="1:23" ht="22" customHeight="1">
      <c r="A13" s="1168"/>
      <c r="B13" s="1148"/>
      <c r="C13" s="1148"/>
      <c r="D13" s="684" t="s">
        <v>30</v>
      </c>
      <c r="E13" s="210">
        <v>27560</v>
      </c>
      <c r="F13" s="210">
        <v>29040</v>
      </c>
      <c r="G13" s="210">
        <v>32670</v>
      </c>
      <c r="H13" s="210">
        <v>34580</v>
      </c>
      <c r="I13" s="210">
        <v>0</v>
      </c>
      <c r="J13" s="210">
        <v>0</v>
      </c>
      <c r="K13" s="210">
        <v>0</v>
      </c>
      <c r="L13" s="210">
        <v>0</v>
      </c>
      <c r="M13" s="210">
        <v>0</v>
      </c>
      <c r="N13" s="210">
        <v>0</v>
      </c>
      <c r="O13" s="210">
        <v>0</v>
      </c>
      <c r="P13" s="210">
        <v>0</v>
      </c>
      <c r="Q13" s="120">
        <f t="shared" si="6"/>
        <v>123850</v>
      </c>
      <c r="R13" s="211">
        <v>0</v>
      </c>
      <c r="S13" s="114">
        <f t="shared" si="0"/>
        <v>123850</v>
      </c>
      <c r="T13" s="121">
        <f t="shared" ref="T13:T55" si="8">SUM(E13:G13)</f>
        <v>89270</v>
      </c>
      <c r="U13" s="121">
        <f>SUM(H13:J13)</f>
        <v>34580</v>
      </c>
      <c r="V13" s="121">
        <f t="shared" ref="V13:V54" si="9">SUM(K13:M13)</f>
        <v>0</v>
      </c>
      <c r="W13" s="121">
        <f t="shared" ref="W13:W14" si="10">SUM(N13:P13)</f>
        <v>0</v>
      </c>
    </row>
    <row r="14" spans="1:23" ht="22" customHeight="1">
      <c r="A14" s="1168"/>
      <c r="B14" s="1148"/>
      <c r="C14" s="1148"/>
      <c r="D14" s="684" t="s">
        <v>96</v>
      </c>
      <c r="E14" s="210">
        <v>3900</v>
      </c>
      <c r="F14" s="210">
        <v>3360</v>
      </c>
      <c r="G14" s="210">
        <v>3780</v>
      </c>
      <c r="H14" s="210">
        <v>3640</v>
      </c>
      <c r="I14" s="210">
        <v>0</v>
      </c>
      <c r="J14" s="210">
        <v>0</v>
      </c>
      <c r="K14" s="210">
        <v>0</v>
      </c>
      <c r="L14" s="210">
        <v>0</v>
      </c>
      <c r="M14" s="210">
        <v>0</v>
      </c>
      <c r="N14" s="210">
        <v>0</v>
      </c>
      <c r="O14" s="210">
        <v>0</v>
      </c>
      <c r="P14" s="210">
        <v>0</v>
      </c>
      <c r="Q14" s="120">
        <f t="shared" si="6"/>
        <v>14680</v>
      </c>
      <c r="R14" s="211">
        <v>0</v>
      </c>
      <c r="S14" s="114">
        <f t="shared" si="0"/>
        <v>14680</v>
      </c>
      <c r="T14" s="121">
        <f t="shared" si="8"/>
        <v>11040</v>
      </c>
      <c r="U14" s="121">
        <f>SUM(H14:J14)</f>
        <v>3640</v>
      </c>
      <c r="V14" s="121">
        <f t="shared" si="9"/>
        <v>0</v>
      </c>
      <c r="W14" s="121">
        <f t="shared" si="10"/>
        <v>0</v>
      </c>
    </row>
    <row r="15" spans="1:23" ht="22" customHeight="1">
      <c r="A15" s="1168"/>
      <c r="B15" s="1149"/>
      <c r="C15" s="1149"/>
      <c r="D15" s="100" t="s">
        <v>97</v>
      </c>
      <c r="E15" s="101">
        <f>SUM(E12:E14)</f>
        <v>32708</v>
      </c>
      <c r="F15" s="101">
        <f t="shared" ref="F15:W15" si="11">SUM(F12:F14)</f>
        <v>33744</v>
      </c>
      <c r="G15" s="101">
        <f t="shared" si="11"/>
        <v>37906</v>
      </c>
      <c r="H15" s="101">
        <f t="shared" si="11"/>
        <v>39620</v>
      </c>
      <c r="I15" s="101">
        <f t="shared" si="11"/>
        <v>0</v>
      </c>
      <c r="J15" s="101">
        <f t="shared" si="11"/>
        <v>0</v>
      </c>
      <c r="K15" s="101">
        <f t="shared" si="11"/>
        <v>0</v>
      </c>
      <c r="L15" s="101">
        <f t="shared" si="11"/>
        <v>0</v>
      </c>
      <c r="M15" s="101">
        <f t="shared" si="11"/>
        <v>0</v>
      </c>
      <c r="N15" s="101">
        <f t="shared" si="11"/>
        <v>0</v>
      </c>
      <c r="O15" s="101">
        <f t="shared" si="11"/>
        <v>0</v>
      </c>
      <c r="P15" s="101">
        <f t="shared" si="11"/>
        <v>0</v>
      </c>
      <c r="Q15" s="115">
        <f t="shared" si="11"/>
        <v>143978</v>
      </c>
      <c r="R15" s="115">
        <f>SUM(R12:R14)</f>
        <v>0</v>
      </c>
      <c r="S15" s="116">
        <f>Q15+R15</f>
        <v>143978</v>
      </c>
      <c r="T15" s="115">
        <f t="shared" si="11"/>
        <v>104358</v>
      </c>
      <c r="U15" s="115">
        <f t="shared" si="11"/>
        <v>39620</v>
      </c>
      <c r="V15" s="115">
        <f t="shared" si="11"/>
        <v>0</v>
      </c>
      <c r="W15" s="115">
        <f t="shared" si="11"/>
        <v>0</v>
      </c>
    </row>
    <row r="16" spans="1:23" ht="22" customHeight="1">
      <c r="A16" s="1168">
        <v>3</v>
      </c>
      <c r="B16" s="1147" t="s">
        <v>99</v>
      </c>
      <c r="C16" s="1147"/>
      <c r="D16" s="99" t="s">
        <v>95</v>
      </c>
      <c r="E16" s="96">
        <f>SUMIFS('HSE Incidents'!$O$9:$O$209,'HSE Incidents'!$B$9:$B$209,"Consultant", 'HSE Incidents'!$E$9:$E$209,"&gt;="&amp;E7, 'HSE Incidents'!$E$9:$E$209,"&lt;="&amp;EOMONTH(E7,0))</f>
        <v>0</v>
      </c>
      <c r="F16" s="96">
        <f>SUMIFS('HSE Incidents'!$O$9:$O$209,'HSE Incidents'!$B$9:$B$209,"Consultant", 'HSE Incidents'!$E$9:$E$209,"&gt;="&amp;F7, 'HSE Incidents'!$E$9:$E$209,"&lt;="&amp;EOMONTH(F7,0))</f>
        <v>0</v>
      </c>
      <c r="G16" s="96">
        <f>SUMIFS('HSE Incidents'!$O$9:$O$209,'HSE Incidents'!$B$9:$B$209,"Consultant", 'HSE Incidents'!$E$9:$E$209,"&gt;="&amp;G7, 'HSE Incidents'!$E$9:$E$209,"&lt;="&amp;EOMONTH(G7,0))</f>
        <v>0</v>
      </c>
      <c r="H16" s="96">
        <f>SUMIFS('HSE Incidents'!$O$9:$O$209,'HSE Incidents'!$B$9:$B$209,"Consultant", 'HSE Incidents'!$E$9:$E$209,"&gt;="&amp;H7, 'HSE Incidents'!$E$9:$E$209,"&lt;="&amp;EOMONTH(H7,0))</f>
        <v>7</v>
      </c>
      <c r="I16" s="96">
        <f>SUMIFS('HSE Incidents'!$O$9:$O$209,'HSE Incidents'!$B$9:$B$209,"Consultant", 'HSE Incidents'!$E$9:$E$209,"&gt;="&amp;I7, 'HSE Incidents'!$E$9:$E$209,"&lt;="&amp;EOMONTH(I7,0))</f>
        <v>0</v>
      </c>
      <c r="J16" s="96">
        <f>SUMIFS('HSE Incidents'!$O$9:$O$209,'HSE Incidents'!$B$9:$B$209,"Consultant", 'HSE Incidents'!$E$9:$E$209,"&gt;="&amp;J7, 'HSE Incidents'!$E$9:$E$209,"&lt;="&amp;EOMONTH(J7,0))</f>
        <v>0</v>
      </c>
      <c r="K16" s="96">
        <f>SUMIFS('HSE Incidents'!$O$9:$O$209,'HSE Incidents'!$B$9:$B$209,"Consultant", 'HSE Incidents'!$E$9:$E$209,"&gt;="&amp;K7, 'HSE Incidents'!$E$9:$E$209,"&lt;="&amp;EOMONTH(K7,0))</f>
        <v>0</v>
      </c>
      <c r="L16" s="96">
        <f>SUMIFS('HSE Incidents'!$O$9:$O$209,'HSE Incidents'!$B$9:$B$209,"Consultant", 'HSE Incidents'!$E$9:$E$209,"&gt;="&amp;L7, 'HSE Incidents'!$E$9:$E$209,"&lt;="&amp;EOMONTH(L7,0))</f>
        <v>0</v>
      </c>
      <c r="M16" s="96">
        <f>SUMIFS('HSE Incidents'!$O$9:$O$209,'HSE Incidents'!$B$9:$B$209,"Consultant", 'HSE Incidents'!$E$9:$E$209,"&gt;="&amp;M7, 'HSE Incidents'!$E$9:$E$209,"&lt;="&amp;EOMONTH(M7,0))</f>
        <v>0</v>
      </c>
      <c r="N16" s="96">
        <f>SUMIFS('HSE Incidents'!$O$9:$O$209,'HSE Incidents'!$B$9:$B$209,"Consultant", 'HSE Incidents'!$E$9:$E$209,"&gt;="&amp;N7, 'HSE Incidents'!$E$9:$E$209,"&lt;="&amp;EOMONTH(N7,0))</f>
        <v>0</v>
      </c>
      <c r="O16" s="96">
        <f>SUMIFS('HSE Incidents'!$O$9:$O$209,'HSE Incidents'!$B$9:$B$209,"Consultant", 'HSE Incidents'!$E$9:$E$209,"&gt;="&amp;O7, 'HSE Incidents'!$E$9:$E$209,"&lt;="&amp;EOMONTH(O7,0))</f>
        <v>0</v>
      </c>
      <c r="P16" s="96">
        <f>SUMIFS('HSE Incidents'!$O$9:$O$209,'HSE Incidents'!$B$9:$B$209,"Consultant", 'HSE Incidents'!$E$9:$E$209,"&gt;="&amp;P7, 'HSE Incidents'!$E$9:$E$209,"&lt;="&amp;EOMONTH(P7,0))</f>
        <v>0</v>
      </c>
      <c r="Q16" s="56">
        <f t="shared" si="6"/>
        <v>7</v>
      </c>
      <c r="R16" s="212">
        <v>0</v>
      </c>
      <c r="S16" s="84">
        <f t="shared" si="0"/>
        <v>7</v>
      </c>
      <c r="T16" s="50">
        <f t="shared" si="8"/>
        <v>0</v>
      </c>
      <c r="U16" s="57">
        <f>SUM(H16:J16)</f>
        <v>7</v>
      </c>
      <c r="V16" s="57">
        <f t="shared" si="9"/>
        <v>0</v>
      </c>
      <c r="W16" s="57">
        <f t="shared" ref="W16:W18" si="12">SUM(N16:P16)</f>
        <v>0</v>
      </c>
    </row>
    <row r="17" spans="1:23" ht="22" customHeight="1">
      <c r="A17" s="1168"/>
      <c r="B17" s="1148"/>
      <c r="C17" s="1148"/>
      <c r="D17" s="98" t="s">
        <v>30</v>
      </c>
      <c r="E17" s="97">
        <f>SUMIFS('HSE Incidents'!$O$9:$O$209,'HSE Incidents'!$B$9:$B$209,"Contractor", 'HSE Incidents'!$E$9:$E$209,"&gt;="&amp;E7, 'HSE Incidents'!$E$9:$E$209,"&lt;="&amp;EOMONTH(E7,0))</f>
        <v>0</v>
      </c>
      <c r="F17" s="97">
        <f>SUMIFS('HSE Incidents'!$O$9:$O$209,'HSE Incidents'!$B$9:$B$209,"Contractor", 'HSE Incidents'!$E$9:$E$209,"&gt;="&amp;F7, 'HSE Incidents'!$E$9:$E$209,"&lt;="&amp;EOMONTH(F7,0))</f>
        <v>0</v>
      </c>
      <c r="G17" s="97">
        <f>SUMIFS('HSE Incidents'!$O$9:$O$209,'HSE Incidents'!$B$9:$B$209,"Contractor", 'HSE Incidents'!$E$9:$E$209,"&gt;="&amp;G7, 'HSE Incidents'!$E$9:$E$209,"&lt;="&amp;EOMONTH(G7,0))</f>
        <v>0</v>
      </c>
      <c r="H17" s="97">
        <f>SUMIFS('HSE Incidents'!$O$9:$O$209,'HSE Incidents'!$B$9:$B$209,"Contractor", 'HSE Incidents'!$E$9:$E$209,"&gt;="&amp;H7, 'HSE Incidents'!$E$9:$E$209,"&lt;="&amp;EOMONTH(H7,0))</f>
        <v>4</v>
      </c>
      <c r="I17" s="97">
        <f>SUMIFS('HSE Incidents'!$O$9:$O$209,'HSE Incidents'!$B$9:$B$209,"Contractor", 'HSE Incidents'!$E$9:$E$209,"&gt;="&amp;I7, 'HSE Incidents'!$E$9:$E$209,"&lt;="&amp;EOMONTH(I7,0))</f>
        <v>0</v>
      </c>
      <c r="J17" s="97">
        <f>SUMIFS('HSE Incidents'!$O$9:$O$209,'HSE Incidents'!$B$9:$B$209,"Contractor", 'HSE Incidents'!$E$9:$E$209,"&gt;="&amp;J7, 'HSE Incidents'!$E$9:$E$209,"&lt;="&amp;EOMONTH(J7,0))</f>
        <v>0</v>
      </c>
      <c r="K17" s="97">
        <f>SUMIFS('HSE Incidents'!$O$9:$O$209,'HSE Incidents'!$B$9:$B$209,"Contractor", 'HSE Incidents'!$E$9:$E$209,"&gt;="&amp;K7, 'HSE Incidents'!$E$9:$E$209,"&lt;="&amp;EOMONTH(K7,0))</f>
        <v>0</v>
      </c>
      <c r="L17" s="97">
        <f>SUMIFS('HSE Incidents'!$O$9:$O$209,'HSE Incidents'!$B$9:$B$209,"Contractor", 'HSE Incidents'!$E$9:$E$209,"&gt;="&amp;L7, 'HSE Incidents'!$E$9:$E$209,"&lt;="&amp;EOMONTH(L7,0))</f>
        <v>0</v>
      </c>
      <c r="M17" s="97">
        <f>SUMIFS('HSE Incidents'!$O$9:$O$209,'HSE Incidents'!$B$9:$B$209,"Contractor", 'HSE Incidents'!$E$9:$E$209,"&gt;="&amp;M7, 'HSE Incidents'!$E$9:$E$209,"&lt;="&amp;EOMONTH(M7,0))</f>
        <v>0</v>
      </c>
      <c r="N17" s="97">
        <f>SUMIFS('HSE Incidents'!$O$9:$O$209,'HSE Incidents'!$B$9:$B$209,"Contractor", 'HSE Incidents'!$E$9:$E$209,"&gt;="&amp;N7, 'HSE Incidents'!$E$9:$E$209,"&lt;="&amp;EOMONTH(N7,0))</f>
        <v>0</v>
      </c>
      <c r="O17" s="97">
        <f>SUMIFS('HSE Incidents'!$O$9:$O$209,'HSE Incidents'!$B$9:$B$209,"Contractor", 'HSE Incidents'!$E$9:$E$209,"&gt;="&amp;O7, 'HSE Incidents'!$E$9:$E$209,"&lt;="&amp;EOMONTH(O7,0))</f>
        <v>0</v>
      </c>
      <c r="P17" s="97">
        <f>SUMIFS('HSE Incidents'!$O$9:$O$209,'HSE Incidents'!$B$9:$B$209,"Contractor", 'HSE Incidents'!$E$9:$E$209,"&gt;="&amp;P7, 'HSE Incidents'!$E$9:$E$209,"&lt;="&amp;EOMONTH(P7,0))</f>
        <v>0</v>
      </c>
      <c r="Q17" s="51">
        <f t="shared" si="6"/>
        <v>4</v>
      </c>
      <c r="R17" s="210">
        <v>0</v>
      </c>
      <c r="S17" s="82">
        <f t="shared" si="0"/>
        <v>4</v>
      </c>
      <c r="T17" s="52">
        <f t="shared" si="8"/>
        <v>0</v>
      </c>
      <c r="U17" s="52">
        <f t="shared" ref="U17" si="13">SUM(H17:J17)</f>
        <v>4</v>
      </c>
      <c r="V17" s="52">
        <f t="shared" si="9"/>
        <v>0</v>
      </c>
      <c r="W17" s="52">
        <f t="shared" si="12"/>
        <v>0</v>
      </c>
    </row>
    <row r="18" spans="1:23" ht="22" customHeight="1">
      <c r="A18" s="1168"/>
      <c r="B18" s="1148"/>
      <c r="C18" s="1148"/>
      <c r="D18" s="98" t="s">
        <v>96</v>
      </c>
      <c r="E18" s="97">
        <f>SUMIFS('HSE Incidents'!$O$9:$O$209,'HSE Incidents'!$B$9:$B$209,"Sub-Contractor", 'HSE Incidents'!$E$9:$E$209,"&gt;="&amp;E7, 'HSE Incidents'!$E$9:$E$209,"&lt;="&amp;EOMONTH(E7,0))</f>
        <v>0</v>
      </c>
      <c r="F18" s="97">
        <f>SUMIFS('HSE Incidents'!$O$9:$O$209,'HSE Incidents'!$B$9:$B$209,"Sub-Contractor", 'HSE Incidents'!$E$9:$E$209,"&gt;="&amp;F7, 'HSE Incidents'!$E$9:$E$209,"&lt;="&amp;EOMONTH(F7,0))</f>
        <v>0</v>
      </c>
      <c r="G18" s="97">
        <f>SUMIFS('HSE Incidents'!$O$9:$O$209,'HSE Incidents'!$B$9:$B$209,"Sub-Contractor", 'HSE Incidents'!$E$9:$E$209,"&gt;="&amp;G7, 'HSE Incidents'!$E$9:$E$209,"&lt;="&amp;EOMONTH(G7,0))</f>
        <v>0</v>
      </c>
      <c r="H18" s="97">
        <f>SUMIFS('HSE Incidents'!$O$9:$O$209,'HSE Incidents'!$B$9:$B$209,"Sub-Contractor", 'HSE Incidents'!$E$9:$E$209,"&gt;="&amp;H7, 'HSE Incidents'!$E$9:$E$209,"&lt;="&amp;EOMONTH(H7,0))</f>
        <v>3</v>
      </c>
      <c r="I18" s="97">
        <f>SUMIFS('HSE Incidents'!$O$9:$O$209,'HSE Incidents'!$B$9:$B$209,"Sub-Contractor", 'HSE Incidents'!$E$9:$E$209,"&gt;="&amp;I7, 'HSE Incidents'!$E$9:$E$209,"&lt;="&amp;EOMONTH(I7,0))</f>
        <v>0</v>
      </c>
      <c r="J18" s="97">
        <f>SUMIFS('HSE Incidents'!$O$9:$O$209,'HSE Incidents'!$B$9:$B$209,"Sub-Contractor", 'HSE Incidents'!$E$9:$E$209,"&gt;="&amp;J7, 'HSE Incidents'!$E$9:$E$209,"&lt;="&amp;EOMONTH(J7,0))</f>
        <v>0</v>
      </c>
      <c r="K18" s="97">
        <f>SUMIFS('HSE Incidents'!$O$9:$O$209,'HSE Incidents'!$B$9:$B$209,"Sub-Contractor", 'HSE Incidents'!$E$9:$E$209,"&gt;="&amp;K7, 'HSE Incidents'!$E$9:$E$209,"&lt;="&amp;EOMONTH(K7,0))</f>
        <v>0</v>
      </c>
      <c r="L18" s="97">
        <f>SUMIFS('HSE Incidents'!$O$9:$O$209,'HSE Incidents'!$B$9:$B$209,"Sub-Contractor", 'HSE Incidents'!$E$9:$E$209,"&gt;="&amp;L7, 'HSE Incidents'!$E$9:$E$209,"&lt;="&amp;EOMONTH(L7,0))</f>
        <v>0</v>
      </c>
      <c r="M18" s="97">
        <f>SUMIFS('HSE Incidents'!$O$9:$O$209,'HSE Incidents'!$B$9:$B$209,"Sub-Contractor", 'HSE Incidents'!$E$9:$E$209,"&gt;="&amp;M7, 'HSE Incidents'!$E$9:$E$209,"&lt;="&amp;EOMONTH(M7,0))</f>
        <v>0</v>
      </c>
      <c r="N18" s="97">
        <f>SUMIFS('HSE Incidents'!$O$9:$O$209,'HSE Incidents'!$B$9:$B$209,"Sub-Contractor", 'HSE Incidents'!$E$9:$E$209,"&gt;="&amp;N7, 'HSE Incidents'!$E$9:$E$209,"&lt;="&amp;EOMONTH(N7,0))</f>
        <v>0</v>
      </c>
      <c r="O18" s="97">
        <f>SUMIFS('HSE Incidents'!$O$9:$O$209,'HSE Incidents'!$B$9:$B$209,"Sub-Contractor", 'HSE Incidents'!$E$9:$E$209,"&gt;="&amp;O7, 'HSE Incidents'!$E$9:$E$209,"&lt;="&amp;EOMONTH(O7,0))</f>
        <v>0</v>
      </c>
      <c r="P18" s="97">
        <f>SUMIFS('HSE Incidents'!$O$9:$O$209,'HSE Incidents'!$B$9:$B$209,"Sub-Contractor", 'HSE Incidents'!$E$9:$E$209,"&gt;="&amp;P7, 'HSE Incidents'!$E$9:$E$209,"&lt;="&amp;EOMONTH(P7,0))</f>
        <v>0</v>
      </c>
      <c r="Q18" s="51">
        <f xml:space="preserve"> SUM(E18:P18)</f>
        <v>3</v>
      </c>
      <c r="R18" s="212">
        <v>0</v>
      </c>
      <c r="S18" s="82">
        <f t="shared" si="0"/>
        <v>3</v>
      </c>
      <c r="T18" s="52">
        <f t="shared" si="8"/>
        <v>0</v>
      </c>
      <c r="U18" s="52">
        <f>SUM(H18:J18)</f>
        <v>3</v>
      </c>
      <c r="V18" s="52">
        <f t="shared" si="9"/>
        <v>0</v>
      </c>
      <c r="W18" s="52">
        <f t="shared" si="12"/>
        <v>0</v>
      </c>
    </row>
    <row r="19" spans="1:23" ht="22" customHeight="1">
      <c r="A19" s="1168"/>
      <c r="B19" s="1172"/>
      <c r="C19" s="1172"/>
      <c r="D19" s="100" t="s">
        <v>97</v>
      </c>
      <c r="E19" s="101">
        <f>SUM(E16:E18)</f>
        <v>0</v>
      </c>
      <c r="F19" s="101">
        <f t="shared" ref="F19:P19" si="14">SUM(F16:F18)</f>
        <v>0</v>
      </c>
      <c r="G19" s="101">
        <f t="shared" si="14"/>
        <v>0</v>
      </c>
      <c r="H19" s="101">
        <f t="shared" si="14"/>
        <v>14</v>
      </c>
      <c r="I19" s="101">
        <f t="shared" si="14"/>
        <v>0</v>
      </c>
      <c r="J19" s="101">
        <f t="shared" si="14"/>
        <v>0</v>
      </c>
      <c r="K19" s="101">
        <f t="shared" si="14"/>
        <v>0</v>
      </c>
      <c r="L19" s="101">
        <f t="shared" si="14"/>
        <v>0</v>
      </c>
      <c r="M19" s="101">
        <f t="shared" si="14"/>
        <v>0</v>
      </c>
      <c r="N19" s="101">
        <f t="shared" si="14"/>
        <v>0</v>
      </c>
      <c r="O19" s="101">
        <f t="shared" si="14"/>
        <v>0</v>
      </c>
      <c r="P19" s="101">
        <f t="shared" si="14"/>
        <v>0</v>
      </c>
      <c r="Q19" s="101">
        <f t="shared" ref="Q19:W19" si="15">SUM(Q16:Q18)</f>
        <v>14</v>
      </c>
      <c r="R19" s="101">
        <f>SUM(R16:R18)</f>
        <v>0</v>
      </c>
      <c r="S19" s="102">
        <f t="shared" si="0"/>
        <v>14</v>
      </c>
      <c r="T19" s="101">
        <f t="shared" si="15"/>
        <v>0</v>
      </c>
      <c r="U19" s="101">
        <f t="shared" si="15"/>
        <v>14</v>
      </c>
      <c r="V19" s="101">
        <f t="shared" si="15"/>
        <v>0</v>
      </c>
      <c r="W19" s="101">
        <f t="shared" si="15"/>
        <v>0</v>
      </c>
    </row>
    <row r="20" spans="1:23" ht="22" customHeight="1">
      <c r="A20" s="1168">
        <v>4</v>
      </c>
      <c r="B20" s="1169" t="s">
        <v>100</v>
      </c>
      <c r="C20" s="1170" t="s">
        <v>535</v>
      </c>
      <c r="D20" s="99" t="s">
        <v>95</v>
      </c>
      <c r="E20" s="96">
        <f>COUNTIFS('HSE Incidents'!$B$9:$B$209,"Consultant",'HSE Incidents'!$A$9:$A$209,"Fatality",  'HSE Incidents'!$E$9:$E$209,"&gt;="&amp;E7, 'HSE Incidents'!$E$9:$E$209,"&lt;="&amp;EOMONTH(E7,0))</f>
        <v>0</v>
      </c>
      <c r="F20" s="96">
        <f>COUNTIFS('HSE Incidents'!$B$9:$B$209,"Consultant",'HSE Incidents'!$A$9:$A$209,"Fatality",  'HSE Incidents'!$E$9:$E$209,"&gt;="&amp;F7, 'HSE Incidents'!$E$9:$E$209,"&lt;="&amp;EOMONTH(F7,0))</f>
        <v>0</v>
      </c>
      <c r="G20" s="96">
        <f>COUNTIFS('HSE Incidents'!$B$9:$B$209,"Consultant",'HSE Incidents'!$A$9:$A$209,"Fatality",  'HSE Incidents'!$E$9:$E$209,"&gt;="&amp;G7, 'HSE Incidents'!$E$9:$E$209,"&lt;="&amp;EOMONTH(G7,0))</f>
        <v>0</v>
      </c>
      <c r="H20" s="96">
        <f>COUNTIFS('HSE Incidents'!$B$9:$B$209,"Consultant",'HSE Incidents'!$A$9:$A$209,"Fatality",  'HSE Incidents'!$E$9:$E$209,"&gt;="&amp;H7, 'HSE Incidents'!$E$9:$E$209,"&lt;="&amp;EOMONTH(H7,0))</f>
        <v>0</v>
      </c>
      <c r="I20" s="96">
        <f>COUNTIFS('HSE Incidents'!$B$9:$B$209,"Consultant",'HSE Incidents'!$A$9:$A$209,"Fatality",  'HSE Incidents'!$E$9:$E$209,"&gt;="&amp;I7, 'HSE Incidents'!$E$9:$E$209,"&lt;="&amp;EOMONTH(I7,0))</f>
        <v>0</v>
      </c>
      <c r="J20" s="96">
        <f>COUNTIFS('HSE Incidents'!$B$9:$B$209,"Consultant",'HSE Incidents'!$A$9:$A$209,"Fatality",  'HSE Incidents'!$E$9:$E$209,"&gt;="&amp;J7, 'HSE Incidents'!$E$9:$E$209,"&lt;="&amp;EOMONTH(J7,0))</f>
        <v>0</v>
      </c>
      <c r="K20" s="96">
        <f>COUNTIFS('HSE Incidents'!$B$9:$B$209,"Consultant",'HSE Incidents'!$A$9:$A$209,"Fatality",  'HSE Incidents'!$E$9:$E$209,"&gt;="&amp;K7, 'HSE Incidents'!$E$9:$E$209,"&lt;="&amp;EOMONTH(K7,0))</f>
        <v>0</v>
      </c>
      <c r="L20" s="96">
        <f>COUNTIFS('HSE Incidents'!$B$9:$B$209,"Consultant",'HSE Incidents'!$A$9:$A$209,"Fatality",  'HSE Incidents'!$E$9:$E$209,"&gt;="&amp;L7, 'HSE Incidents'!$E$9:$E$209,"&lt;="&amp;EOMONTH(L7,0))</f>
        <v>0</v>
      </c>
      <c r="M20" s="96">
        <f>COUNTIFS('HSE Incidents'!$B$9:$B$209,"Consultant",'HSE Incidents'!$A$9:$A$209,"Fatality",  'HSE Incidents'!$E$9:$E$209,"&gt;="&amp;M7, 'HSE Incidents'!$E$9:$E$209,"&lt;="&amp;EOMONTH(M7,0))</f>
        <v>0</v>
      </c>
      <c r="N20" s="96">
        <f>COUNTIFS('HSE Incidents'!$B$9:$B$209,"Consultant",'HSE Incidents'!$A$9:$A$209,"Fatality",  'HSE Incidents'!$E$9:$E$209,"&gt;="&amp;N7, 'HSE Incidents'!$E$9:$E$209,"&lt;="&amp;EOMONTH(N7,0))</f>
        <v>0</v>
      </c>
      <c r="O20" s="96">
        <f>COUNTIFS('HSE Incidents'!$B$9:$B$209,"Consultant",'HSE Incidents'!$A$9:$A$209,"Fatality",  'HSE Incidents'!$E$9:$E$209,"&gt;="&amp;O7, 'HSE Incidents'!$E$9:$E$209,"&lt;="&amp;EOMONTH(O7,0))</f>
        <v>0</v>
      </c>
      <c r="P20" s="96">
        <f>COUNTIFS('HSE Incidents'!$B$9:$B$209,"Consultant",'HSE Incidents'!$A$9:$A$209,"Fatality",  'HSE Incidents'!$E$9:$E$209,"&gt;="&amp;P7, 'HSE Incidents'!$E$9:$E$209,"&lt;="&amp;EOMONTH(P7,0))</f>
        <v>0</v>
      </c>
      <c r="Q20" s="53">
        <f t="shared" si="6"/>
        <v>0</v>
      </c>
      <c r="R20" s="212">
        <v>0</v>
      </c>
      <c r="S20" s="84">
        <f t="shared" si="0"/>
        <v>0</v>
      </c>
      <c r="T20" s="50">
        <f t="shared" si="8"/>
        <v>0</v>
      </c>
      <c r="U20" s="50">
        <f>SUM(H20:J20)</f>
        <v>0</v>
      </c>
      <c r="V20" s="50">
        <f>SUM(K20:M20)</f>
        <v>0</v>
      </c>
      <c r="W20" s="50">
        <f t="shared" ref="W20:W22" si="16">SUM(N20:P20)</f>
        <v>0</v>
      </c>
    </row>
    <row r="21" spans="1:23" ht="22" customHeight="1">
      <c r="A21" s="1168"/>
      <c r="B21" s="1143"/>
      <c r="C21" s="1139"/>
      <c r="D21" s="98" t="s">
        <v>30</v>
      </c>
      <c r="E21" s="97">
        <f>COUNTIFS('HSE Incidents'!$B$9:$B$209,"Contractor",'HSE Incidents'!$A$9:$A$209,"Fatality",  'HSE Incidents'!$E$9:$E$209,"&gt;="&amp;E7, 'HSE Incidents'!$E$9:$E$209,"&lt;="&amp;EOMONTH(E7,0))</f>
        <v>0</v>
      </c>
      <c r="F21" s="97">
        <f>COUNTIFS('HSE Incidents'!$B$9:$B$209,"Contractor",'HSE Incidents'!$A$9:$A$209,"Fatality",  'HSE Incidents'!$E$9:$E$209,"&gt;="&amp;F7, 'HSE Incidents'!$E$9:$E$209,"&lt;="&amp;EOMONTH(F7,0))</f>
        <v>0</v>
      </c>
      <c r="G21" s="97">
        <f>COUNTIFS('HSE Incidents'!$B$9:$B$209,"Contractor",'HSE Incidents'!$A$9:$A$209,"Fatality",  'HSE Incidents'!$E$9:$E$209,"&gt;="&amp;G7, 'HSE Incidents'!$E$9:$E$209,"&lt;="&amp;EOMONTH(G7,0))</f>
        <v>0</v>
      </c>
      <c r="H21" s="97">
        <f>COUNTIFS('HSE Incidents'!$B$9:$B$209,"Contractor",'HSE Incidents'!$A$9:$A$209,"Fatality",  'HSE Incidents'!$E$9:$E$209,"&gt;="&amp;H7, 'HSE Incidents'!$E$9:$E$209,"&lt;="&amp;EOMONTH(H7,0))</f>
        <v>0</v>
      </c>
      <c r="I21" s="97">
        <f>COUNTIFS('HSE Incidents'!$B$9:$B$209,"Contractor",'HSE Incidents'!$A$9:$A$209,"Fatality",  'HSE Incidents'!$E$9:$E$209,"&gt;="&amp;I7, 'HSE Incidents'!$E$9:$E$209,"&lt;="&amp;EOMONTH(I7,0))</f>
        <v>0</v>
      </c>
      <c r="J21" s="97">
        <f>COUNTIFS('HSE Incidents'!$B$9:$B$209,"Contractor",'HSE Incidents'!$A$9:$A$209,"Fatality",  'HSE Incidents'!$E$9:$E$209,"&gt;="&amp;J7, 'HSE Incidents'!$E$9:$E$209,"&lt;="&amp;EOMONTH(J7,0))</f>
        <v>0</v>
      </c>
      <c r="K21" s="97">
        <f>COUNTIFS('HSE Incidents'!$B$9:$B$209,"Contractor",'HSE Incidents'!$A$9:$A$209,"Fatality",  'HSE Incidents'!$E$9:$E$209,"&gt;="&amp;K7, 'HSE Incidents'!$E$9:$E$209,"&lt;="&amp;EOMONTH(K7,0))</f>
        <v>0</v>
      </c>
      <c r="L21" s="97">
        <f>COUNTIFS('HSE Incidents'!$B$9:$B$209,"Contractor",'HSE Incidents'!$A$9:$A$209,"Fatality",  'HSE Incidents'!$E$9:$E$209,"&gt;="&amp;L7, 'HSE Incidents'!$E$9:$E$209,"&lt;="&amp;EOMONTH(L7,0))</f>
        <v>0</v>
      </c>
      <c r="M21" s="97">
        <f>COUNTIFS('HSE Incidents'!$B$9:$B$209,"Contractor",'HSE Incidents'!$A$9:$A$209,"Fatality",  'HSE Incidents'!$E$9:$E$209,"&gt;="&amp;M7, 'HSE Incidents'!$E$9:$E$209,"&lt;="&amp;EOMONTH(M7,0))</f>
        <v>0</v>
      </c>
      <c r="N21" s="97">
        <f>COUNTIFS('HSE Incidents'!$B$9:$B$209,"Contractor",'HSE Incidents'!$A$9:$A$209,"Fatality",  'HSE Incidents'!$E$9:$E$209,"&gt;="&amp;N7, 'HSE Incidents'!$E$9:$E$209,"&lt;="&amp;EOMONTH(N7,0))</f>
        <v>0</v>
      </c>
      <c r="O21" s="97">
        <f>COUNTIFS('HSE Incidents'!$B$9:$B$209,"Contractor",'HSE Incidents'!$A$9:$A$209,"Fatality",  'HSE Incidents'!$E$9:$E$209,"&gt;="&amp;O7, 'HSE Incidents'!$E$9:$E$209,"&lt;="&amp;EOMONTH(O7,0))</f>
        <v>0</v>
      </c>
      <c r="P21" s="97">
        <f>COUNTIFS('HSE Incidents'!$B$9:$B$209,"Contractor",'HSE Incidents'!$A$9:$A$209,"Fatality",  'HSE Incidents'!$E$9:$E$209,"&gt;="&amp;P7, 'HSE Incidents'!$E$9:$E$209,"&lt;="&amp;EOMONTH(P7,0))</f>
        <v>0</v>
      </c>
      <c r="Q21" s="51">
        <f t="shared" si="6"/>
        <v>0</v>
      </c>
      <c r="R21" s="212">
        <v>0</v>
      </c>
      <c r="S21" s="82">
        <f t="shared" si="0"/>
        <v>0</v>
      </c>
      <c r="T21" s="52">
        <f t="shared" si="8"/>
        <v>0</v>
      </c>
      <c r="U21" s="52">
        <f>SUM(H21:J21)</f>
        <v>0</v>
      </c>
      <c r="V21" s="52">
        <f>SUM(K21:M21)</f>
        <v>0</v>
      </c>
      <c r="W21" s="52">
        <f t="shared" si="16"/>
        <v>0</v>
      </c>
    </row>
    <row r="22" spans="1:23" ht="22" customHeight="1">
      <c r="A22" s="1168"/>
      <c r="B22" s="1143"/>
      <c r="C22" s="1139"/>
      <c r="D22" s="98" t="s">
        <v>96</v>
      </c>
      <c r="E22" s="97">
        <f>COUNTIFS('HSE Incidents'!$B$9:$B$209,"Sub-Contractor",'HSE Incidents'!$A$9:$A$209,"Fatality",  'HSE Incidents'!$E$9:$E$209,"&gt;="&amp;E7, 'HSE Incidents'!$E$9:$E$209,"&lt;="&amp;EOMONTH(E7,0))</f>
        <v>0</v>
      </c>
      <c r="F22" s="97">
        <f>COUNTIFS('HSE Incidents'!$B$9:$B$209,"Sub-Contractor",'HSE Incidents'!$A$9:$A$209,"Fatality",  'HSE Incidents'!$E$9:$E$209,"&gt;="&amp;F7, 'HSE Incidents'!$E$9:$E$209,"&lt;="&amp;EOMONTH(F7,0))</f>
        <v>0</v>
      </c>
      <c r="G22" s="97">
        <f>COUNTIFS('HSE Incidents'!$B$9:$B$209,"Sub-Contractor",'HSE Incidents'!$A$9:$A$209,"Fatality",  'HSE Incidents'!$E$9:$E$209,"&gt;="&amp;G7, 'HSE Incidents'!$E$9:$E$209,"&lt;="&amp;EOMONTH(G7,0))</f>
        <v>0</v>
      </c>
      <c r="H22" s="97">
        <f>COUNTIFS('HSE Incidents'!$B$9:$B$209,"Sub-Contractor",'HSE Incidents'!$A$9:$A$209,"Fatality",  'HSE Incidents'!$E$9:$E$209,"&gt;="&amp;H7, 'HSE Incidents'!$E$9:$E$209,"&lt;="&amp;EOMONTH(H7,0))</f>
        <v>0</v>
      </c>
      <c r="I22" s="97">
        <f>COUNTIFS('HSE Incidents'!$B$9:$B$209,"Sub-Contractor",'HSE Incidents'!$A$9:$A$209,"Fatality",  'HSE Incidents'!$E$9:$E$209,"&gt;="&amp;I7, 'HSE Incidents'!$E$9:$E$209,"&lt;="&amp;EOMONTH(I7,0))</f>
        <v>0</v>
      </c>
      <c r="J22" s="97">
        <f>COUNTIFS('HSE Incidents'!$B$9:$B$209,"Sub-Contractor",'HSE Incidents'!$A$9:$A$209,"Fatality",  'HSE Incidents'!$E$9:$E$209,"&gt;="&amp;J7, 'HSE Incidents'!$E$9:$E$209,"&lt;="&amp;EOMONTH(J7,0))</f>
        <v>0</v>
      </c>
      <c r="K22" s="97">
        <f>COUNTIFS('HSE Incidents'!$B$9:$B$209,"Sub-Contractor",'HSE Incidents'!$A$9:$A$209,"Fatality",  'HSE Incidents'!$E$9:$E$209,"&gt;="&amp;K7, 'HSE Incidents'!$E$9:$E$209,"&lt;="&amp;EOMONTH(K7,0))</f>
        <v>0</v>
      </c>
      <c r="L22" s="97">
        <f>COUNTIFS('HSE Incidents'!$B$9:$B$209,"Sub-Contractor",'HSE Incidents'!$A$9:$A$209,"Fatality",  'HSE Incidents'!$E$9:$E$209,"&gt;="&amp;L7, 'HSE Incidents'!$E$9:$E$209,"&lt;="&amp;EOMONTH(L7,0))</f>
        <v>0</v>
      </c>
      <c r="M22" s="97">
        <f>COUNTIFS('HSE Incidents'!$B$9:$B$209,"Sub-Contractor",'HSE Incidents'!$A$9:$A$209,"Fatality",  'HSE Incidents'!$E$9:$E$209,"&gt;="&amp;M7, 'HSE Incidents'!$E$9:$E$209,"&lt;="&amp;EOMONTH(M7,0))</f>
        <v>0</v>
      </c>
      <c r="N22" s="97">
        <f>COUNTIFS('HSE Incidents'!$B$9:$B$209,"Sub-Contractor",'HSE Incidents'!$A$9:$A$209,"Fatality",  'HSE Incidents'!$E$9:$E$209,"&gt;="&amp;N7, 'HSE Incidents'!$E$9:$E$209,"&lt;="&amp;EOMONTH(N7,0))</f>
        <v>0</v>
      </c>
      <c r="O22" s="97">
        <f>COUNTIFS('HSE Incidents'!$B$9:$B$209,"Sub-Contractor",'HSE Incidents'!$A$9:$A$209,"Fatality",  'HSE Incidents'!$E$9:$E$209,"&gt;="&amp;O7, 'HSE Incidents'!$E$9:$E$209,"&lt;="&amp;EOMONTH(O7,0))</f>
        <v>0</v>
      </c>
      <c r="P22" s="97">
        <f>COUNTIFS('HSE Incidents'!$B$9:$B$209,"Sub-Contractor",'HSE Incidents'!$A$9:$A$209,"Fatality",  'HSE Incidents'!$E$9:$E$209,"&gt;="&amp;P7, 'HSE Incidents'!$E$9:$E$209,"&lt;="&amp;EOMONTH(P7,0))</f>
        <v>0</v>
      </c>
      <c r="Q22" s="51">
        <f t="shared" si="6"/>
        <v>0</v>
      </c>
      <c r="R22" s="210">
        <v>0</v>
      </c>
      <c r="S22" s="82">
        <f t="shared" si="0"/>
        <v>0</v>
      </c>
      <c r="T22" s="52">
        <f t="shared" si="8"/>
        <v>0</v>
      </c>
      <c r="U22" s="52">
        <f>SUM(H22:J22)</f>
        <v>0</v>
      </c>
      <c r="V22" s="52">
        <f>SUM(K22:M22)</f>
        <v>0</v>
      </c>
      <c r="W22" s="52">
        <f t="shared" si="16"/>
        <v>0</v>
      </c>
    </row>
    <row r="23" spans="1:23" ht="22" customHeight="1">
      <c r="A23" s="1168"/>
      <c r="B23" s="1143"/>
      <c r="C23" s="1140"/>
      <c r="D23" s="100" t="s">
        <v>97</v>
      </c>
      <c r="E23" s="101">
        <f>SUM(E20:E22)</f>
        <v>0</v>
      </c>
      <c r="F23" s="101">
        <f>SUM(F20:F22)</f>
        <v>0</v>
      </c>
      <c r="G23" s="101">
        <f t="shared" ref="G23:W23" si="17">SUM(G20:G22)</f>
        <v>0</v>
      </c>
      <c r="H23" s="101">
        <f t="shared" si="17"/>
        <v>0</v>
      </c>
      <c r="I23" s="101">
        <f t="shared" si="17"/>
        <v>0</v>
      </c>
      <c r="J23" s="101">
        <f t="shared" si="17"/>
        <v>0</v>
      </c>
      <c r="K23" s="101">
        <f t="shared" si="17"/>
        <v>0</v>
      </c>
      <c r="L23" s="101">
        <f t="shared" si="17"/>
        <v>0</v>
      </c>
      <c r="M23" s="101">
        <f t="shared" si="17"/>
        <v>0</v>
      </c>
      <c r="N23" s="101">
        <f t="shared" si="17"/>
        <v>0</v>
      </c>
      <c r="O23" s="101">
        <f t="shared" si="17"/>
        <v>0</v>
      </c>
      <c r="P23" s="101">
        <f t="shared" si="17"/>
        <v>0</v>
      </c>
      <c r="Q23" s="101">
        <f t="shared" si="17"/>
        <v>0</v>
      </c>
      <c r="R23" s="101">
        <f>SUM(R20:R22)</f>
        <v>0</v>
      </c>
      <c r="S23" s="102">
        <f t="shared" ref="S23" si="18">Q23+R23</f>
        <v>0</v>
      </c>
      <c r="T23" s="101">
        <f t="shared" si="17"/>
        <v>0</v>
      </c>
      <c r="U23" s="101">
        <f t="shared" si="17"/>
        <v>0</v>
      </c>
      <c r="V23" s="101">
        <f t="shared" si="17"/>
        <v>0</v>
      </c>
      <c r="W23" s="101">
        <f t="shared" si="17"/>
        <v>0</v>
      </c>
    </row>
    <row r="24" spans="1:23" ht="25.25" customHeight="1">
      <c r="A24" s="1168"/>
      <c r="B24" s="1143"/>
      <c r="C24" s="1144" t="s">
        <v>536</v>
      </c>
      <c r="D24" s="99" t="s">
        <v>95</v>
      </c>
      <c r="E24" s="96">
        <f>COUNTIFS('HSE Incidents'!$B$9:$B$209,"Consultant",'HSE Incidents'!$A$9:$A$209,"Serious Injury",  'HSE Incidents'!$E$9:$E$209,"&gt;="&amp;E7, 'HSE Incidents'!$E$9:$E$209,"&lt;="&amp;EOMONTH(E7,0))</f>
        <v>0</v>
      </c>
      <c r="F24" s="96">
        <f>COUNTIFS('HSE Incidents'!$B$9:$B$209,"Consultant",'HSE Incidents'!$A$9:$A$209,"Serious Injury",  'HSE Incidents'!$E$9:$E$209,"&gt;="&amp;F7, 'HSE Incidents'!$E$9:$E$209,"&lt;="&amp;EOMONTH(F7,0))</f>
        <v>0</v>
      </c>
      <c r="G24" s="96">
        <f>COUNTIFS('HSE Incidents'!$B$9:$B$209,"Consultant",'HSE Incidents'!$A$9:$A$209,"Serious Injury",  'HSE Incidents'!$E$9:$E$209,"&gt;="&amp;G7, 'HSE Incidents'!$E$9:$E$209,"&lt;="&amp;EOMONTH(G7,0))</f>
        <v>0</v>
      </c>
      <c r="H24" s="96">
        <f>COUNTIFS('HSE Incidents'!$B$9:$B$209,"Consultant",'HSE Incidents'!$A$9:$A$209,"Serious Injury",  'HSE Incidents'!$E$9:$E$209,"&gt;="&amp;H7, 'HSE Incidents'!$E$9:$E$209,"&lt;="&amp;EOMONTH(H7,0))</f>
        <v>0</v>
      </c>
      <c r="I24" s="96">
        <f>COUNTIFS('HSE Incidents'!$B$9:$B$209,"Consultant",'HSE Incidents'!$A$9:$A$209,"Serious Injury",  'HSE Incidents'!$E$9:$E$209,"&gt;="&amp;I7, 'HSE Incidents'!$E$9:$E$209,"&lt;="&amp;EOMONTH(I7,0))</f>
        <v>0</v>
      </c>
      <c r="J24" s="96">
        <f>COUNTIFS('HSE Incidents'!$B$9:$B$209,"Consultant",'HSE Incidents'!$A$9:$A$209,"Serious Injury",  'HSE Incidents'!$E$9:$E$209,"&gt;="&amp;J7, 'HSE Incidents'!$E$9:$E$209,"&lt;="&amp;EOMONTH(J7,0))</f>
        <v>0</v>
      </c>
      <c r="K24" s="96">
        <f>COUNTIFS('HSE Incidents'!$B$9:$B$209,"Consultant",'HSE Incidents'!$A$9:$A$209,"Serious Injury",  'HSE Incidents'!$E$9:$E$209,"&gt;="&amp;K7, 'HSE Incidents'!$E$9:$E$209,"&lt;="&amp;EOMONTH(K7,0))</f>
        <v>0</v>
      </c>
      <c r="L24" s="96">
        <f>COUNTIFS('HSE Incidents'!$B$9:$B$209,"Consultant",'HSE Incidents'!$A$9:$A$209,"Serious Injury",  'HSE Incidents'!$E$9:$E$209,"&gt;="&amp;L7, 'HSE Incidents'!$E$9:$E$209,"&lt;="&amp;EOMONTH(L7,0))</f>
        <v>0</v>
      </c>
      <c r="M24" s="96">
        <f>COUNTIFS('HSE Incidents'!$B$9:$B$209,"Consultant",'HSE Incidents'!$A$9:$A$209,"Serious Injury",  'HSE Incidents'!$E$9:$E$209,"&gt;="&amp;M7, 'HSE Incidents'!$E$9:$E$209,"&lt;="&amp;EOMONTH(M7,0))</f>
        <v>0</v>
      </c>
      <c r="N24" s="96">
        <f>COUNTIFS('HSE Incidents'!$B$9:$B$209,"Consultant",'HSE Incidents'!$A$9:$A$209,"Serious Injury",  'HSE Incidents'!$E$9:$E$209,"&gt;="&amp;N7, 'HSE Incidents'!$E$9:$E$209,"&lt;="&amp;EOMONTH(N7,0))</f>
        <v>0</v>
      </c>
      <c r="O24" s="96">
        <f>COUNTIFS('HSE Incidents'!$B$9:$B$209,"Consultant",'HSE Incidents'!$A$9:$A$209,"Serious Injury",  'HSE Incidents'!$E$9:$E$209,"&gt;="&amp;O7, 'HSE Incidents'!$E$9:$E$209,"&lt;="&amp;EOMONTH(O7,0))</f>
        <v>0</v>
      </c>
      <c r="P24" s="96">
        <f>COUNTIFS('HSE Incidents'!$B$9:$B$209,"Consultant",'HSE Incidents'!$A$9:$A$209,"Serious Injury",  'HSE Incidents'!$E$9:$E$209,"&gt;="&amp;P7, 'HSE Incidents'!$E$9:$E$209,"&lt;="&amp;EOMONTH(P7,0))</f>
        <v>0</v>
      </c>
      <c r="Q24" s="56">
        <f t="shared" si="6"/>
        <v>0</v>
      </c>
      <c r="R24" s="212">
        <v>0</v>
      </c>
      <c r="S24" s="82">
        <f t="shared" si="0"/>
        <v>0</v>
      </c>
      <c r="T24" s="57">
        <f t="shared" si="8"/>
        <v>0</v>
      </c>
      <c r="U24" s="57">
        <f t="shared" ref="U24:U54" si="19">SUM(H24:J24)</f>
        <v>0</v>
      </c>
      <c r="V24" s="57">
        <f t="shared" si="9"/>
        <v>0</v>
      </c>
      <c r="W24" s="57">
        <f>SUM(N24:P24)</f>
        <v>0</v>
      </c>
    </row>
    <row r="25" spans="1:23" ht="25.25" customHeight="1">
      <c r="A25" s="1168"/>
      <c r="B25" s="1143"/>
      <c r="C25" s="1139"/>
      <c r="D25" s="98" t="s">
        <v>30</v>
      </c>
      <c r="E25" s="97">
        <f>COUNTIFS('HSE Incidents'!$B$9:$B$209,"Contractor",'HSE Incidents'!$A$9:$A$209,"Serious Injury",  'HSE Incidents'!$E$9:$E$209,"&gt;="&amp;E7, 'HSE Incidents'!$E$9:$E$209,"&lt;="&amp;EOMONTH(E7,0))</f>
        <v>0</v>
      </c>
      <c r="F25" s="97">
        <f>COUNTIFS('HSE Incidents'!$B$9:$B$209,"Contractor",'HSE Incidents'!$A$9:$A$209,"Serious Injury",  'HSE Incidents'!$E$9:$E$209,"&gt;="&amp;F7, 'HSE Incidents'!$E$9:$E$209,"&lt;="&amp;EOMONTH(F7,0))</f>
        <v>0</v>
      </c>
      <c r="G25" s="97">
        <f>COUNTIFS('HSE Incidents'!$B$9:$B$209,"Contractor",'HSE Incidents'!$A$9:$A$209,"Serious Injury",  'HSE Incidents'!$E$9:$E$209,"&gt;="&amp;G7, 'HSE Incidents'!$E$9:$E$209,"&lt;="&amp;EOMONTH(G7,0))</f>
        <v>0</v>
      </c>
      <c r="H25" s="97">
        <f>COUNTIFS('HSE Incidents'!$B$9:$B$209,"Contractor",'HSE Incidents'!$A$9:$A$209,"Serious Injury",  'HSE Incidents'!$E$9:$E$209,"&gt;="&amp;H7, 'HSE Incidents'!$E$9:$E$209,"&lt;="&amp;EOMONTH(H7,0))</f>
        <v>0</v>
      </c>
      <c r="I25" s="97">
        <f>COUNTIFS('HSE Incidents'!$B$9:$B$209,"Contractor",'HSE Incidents'!$A$9:$A$209,"Serious Injury",  'HSE Incidents'!$E$9:$E$209,"&gt;="&amp;I7, 'HSE Incidents'!$E$9:$E$209,"&lt;="&amp;EOMONTH(I7,0))</f>
        <v>0</v>
      </c>
      <c r="J25" s="97">
        <f>COUNTIFS('HSE Incidents'!$B$9:$B$209,"Contractor",'HSE Incidents'!$A$9:$A$209,"Serious Injury",  'HSE Incidents'!$E$9:$E$209,"&gt;="&amp;J7, 'HSE Incidents'!$E$9:$E$209,"&lt;="&amp;EOMONTH(J7,0))</f>
        <v>0</v>
      </c>
      <c r="K25" s="97">
        <f>COUNTIFS('HSE Incidents'!$B$9:$B$209,"Contractor",'HSE Incidents'!$A$9:$A$209,"Serious Injury",  'HSE Incidents'!$E$9:$E$209,"&gt;="&amp;K7, 'HSE Incidents'!$E$9:$E$209,"&lt;="&amp;EOMONTH(K7,0))</f>
        <v>0</v>
      </c>
      <c r="L25" s="97">
        <f>COUNTIFS('HSE Incidents'!$B$9:$B$209,"Contractor",'HSE Incidents'!$A$9:$A$209,"Serious Injury",  'HSE Incidents'!$E$9:$E$209,"&gt;="&amp;L7, 'HSE Incidents'!$E$9:$E$209,"&lt;="&amp;EOMONTH(L7,0))</f>
        <v>0</v>
      </c>
      <c r="M25" s="97">
        <f>COUNTIFS('HSE Incidents'!$B$9:$B$209,"Contractor",'HSE Incidents'!$A$9:$A$209,"Serious Injury",  'HSE Incidents'!$E$9:$E$209,"&gt;="&amp;M7, 'HSE Incidents'!$E$9:$E$209,"&lt;="&amp;EOMONTH(M7,0))</f>
        <v>0</v>
      </c>
      <c r="N25" s="97">
        <f>COUNTIFS('HSE Incidents'!$B$9:$B$209,"Contractor",'HSE Incidents'!$A$9:$A$209,"Serious Injury",  'HSE Incidents'!$E$9:$E$209,"&gt;="&amp;N7, 'HSE Incidents'!$E$9:$E$209,"&lt;="&amp;EOMONTH(N7,0))</f>
        <v>0</v>
      </c>
      <c r="O25" s="97">
        <f>COUNTIFS('HSE Incidents'!$B$9:$B$209,"Contractor",'HSE Incidents'!$A$9:$A$209,"Serious Injury",  'HSE Incidents'!$E$9:$E$209,"&gt;="&amp;O7, 'HSE Incidents'!$E$9:$E$209,"&lt;="&amp;EOMONTH(O7,0))</f>
        <v>0</v>
      </c>
      <c r="P25" s="97">
        <f>COUNTIFS('HSE Incidents'!$B$9:$B$209,"Contractor",'HSE Incidents'!$A$9:$A$209,"Serious Injury",  'HSE Incidents'!$E$9:$E$209,"&gt;="&amp;P7, 'HSE Incidents'!$E$9:$E$209,"&lt;="&amp;EOMONTH(P7,0))</f>
        <v>0</v>
      </c>
      <c r="Q25" s="51">
        <f xml:space="preserve"> SUM(E25:P25)</f>
        <v>0</v>
      </c>
      <c r="R25" s="210">
        <v>0</v>
      </c>
      <c r="S25" s="82">
        <f t="shared" si="0"/>
        <v>0</v>
      </c>
      <c r="T25" s="52">
        <f t="shared" si="8"/>
        <v>0</v>
      </c>
      <c r="U25" s="52">
        <f>SUM(H25:J25)</f>
        <v>0</v>
      </c>
      <c r="V25" s="52">
        <f>SUM(K25:M25)</f>
        <v>0</v>
      </c>
      <c r="W25" s="52">
        <f t="shared" ref="W25:W26" si="20">SUM(N25:P25)</f>
        <v>0</v>
      </c>
    </row>
    <row r="26" spans="1:23" ht="25.25" customHeight="1">
      <c r="A26" s="1168"/>
      <c r="B26" s="1143"/>
      <c r="C26" s="1139"/>
      <c r="D26" s="98" t="s">
        <v>96</v>
      </c>
      <c r="E26" s="97">
        <f>COUNTIFS('HSE Incidents'!$B$9:$B$209,"Sub-Contractor",'HSE Incidents'!$A$9:$A$209,"Serious Injury",  'HSE Incidents'!$E$9:$E$209,"&gt;="&amp;E7, 'HSE Incidents'!$E$9:$E$209,"&lt;="&amp;EOMONTH(E7,0))</f>
        <v>0</v>
      </c>
      <c r="F26" s="97">
        <f>COUNTIFS('HSE Incidents'!$B$9:$B$209,"Sub-Contractor",'HSE Incidents'!$A$9:$A$209,"Serious Injury",  'HSE Incidents'!$E$9:$E$209,"&gt;="&amp;F7, 'HSE Incidents'!$E$9:$E$209,"&lt;="&amp;EOMONTH(F7,0))</f>
        <v>0</v>
      </c>
      <c r="G26" s="97">
        <f>COUNTIFS('HSE Incidents'!$B$9:$B$209,"Sub-Contractor",'HSE Incidents'!$A$9:$A$209,"Serious Injury",  'HSE Incidents'!$E$9:$E$209,"&gt;="&amp;G7, 'HSE Incidents'!$E$9:$E$209,"&lt;="&amp;EOMONTH(G7,0))</f>
        <v>0</v>
      </c>
      <c r="H26" s="97">
        <f>COUNTIFS('HSE Incidents'!$B$9:$B$209,"Sub-Contractor",'HSE Incidents'!$A$9:$A$209,"Serious Injury",  'HSE Incidents'!$E$9:$E$209,"&gt;="&amp;H7, 'HSE Incidents'!$E$9:$E$209,"&lt;="&amp;EOMONTH(H7,0))</f>
        <v>0</v>
      </c>
      <c r="I26" s="97">
        <f>COUNTIFS('HSE Incidents'!$B$9:$B$209,"Sub-Contractor",'HSE Incidents'!$A$9:$A$209,"Serious Injury",  'HSE Incidents'!$E$9:$E$209,"&gt;="&amp;I7, 'HSE Incidents'!$E$9:$E$209,"&lt;="&amp;EOMONTH(I7,0))</f>
        <v>0</v>
      </c>
      <c r="J26" s="97">
        <f>COUNTIFS('HSE Incidents'!$B$9:$B$209,"Sub-Contractor",'HSE Incidents'!$A$9:$A$209,"Serious Injury",  'HSE Incidents'!$E$9:$E$209,"&gt;="&amp;J7, 'HSE Incidents'!$E$9:$E$209,"&lt;="&amp;EOMONTH(J7,0))</f>
        <v>0</v>
      </c>
      <c r="K26" s="97">
        <f>COUNTIFS('HSE Incidents'!$B$9:$B$209,"Sub-Contractor",'HSE Incidents'!$A$9:$A$209,"Serious Injury",  'HSE Incidents'!$E$9:$E$209,"&gt;="&amp;K7, 'HSE Incidents'!$E$9:$E$209,"&lt;="&amp;EOMONTH(K7,0))</f>
        <v>0</v>
      </c>
      <c r="L26" s="97">
        <f>COUNTIFS('HSE Incidents'!$B$9:$B$209,"Sub-Contractor",'HSE Incidents'!$A$9:$A$209,"Serious Injury",  'HSE Incidents'!$E$9:$E$209,"&gt;="&amp;L7, 'HSE Incidents'!$E$9:$E$209,"&lt;="&amp;EOMONTH(L7,0))</f>
        <v>0</v>
      </c>
      <c r="M26" s="97">
        <f>COUNTIFS('HSE Incidents'!$B$9:$B$209,"Sub-Contractor",'HSE Incidents'!$A$9:$A$209,"Serious Injury",  'HSE Incidents'!$E$9:$E$209,"&gt;="&amp;M7, 'HSE Incidents'!$E$9:$E$209,"&lt;="&amp;EOMONTH(M7,0))</f>
        <v>0</v>
      </c>
      <c r="N26" s="97">
        <f>COUNTIFS('HSE Incidents'!$B$9:$B$209,"Sub-Contractor",'HSE Incidents'!$A$9:$A$209,"Serious Injury",  'HSE Incidents'!$E$9:$E$209,"&gt;="&amp;N7, 'HSE Incidents'!$E$9:$E$209,"&lt;="&amp;EOMONTH(N7,0))</f>
        <v>0</v>
      </c>
      <c r="O26" s="97">
        <f>COUNTIFS('HSE Incidents'!$B$9:$B$209,"Sub-Contractor",'HSE Incidents'!$A$9:$A$209,"Serious Injury",  'HSE Incidents'!$E$9:$E$209,"&gt;="&amp;O7, 'HSE Incidents'!$E$9:$E$209,"&lt;="&amp;EOMONTH(O7,0))</f>
        <v>0</v>
      </c>
      <c r="P26" s="97">
        <f>COUNTIFS('HSE Incidents'!$B$9:$B$209,"Sub-Contractor",'HSE Incidents'!$A$9:$A$209,"Serious Injury",  'HSE Incidents'!$E$9:$E$209,"&gt;="&amp;P7, 'HSE Incidents'!$E$9:$E$209,"&lt;="&amp;EOMONTH(P7,0))</f>
        <v>0</v>
      </c>
      <c r="Q26" s="51">
        <f t="shared" si="6"/>
        <v>0</v>
      </c>
      <c r="R26" s="210">
        <v>0</v>
      </c>
      <c r="S26" s="82">
        <f t="shared" si="0"/>
        <v>0</v>
      </c>
      <c r="T26" s="52">
        <f t="shared" si="8"/>
        <v>0</v>
      </c>
      <c r="U26" s="52">
        <f t="shared" si="19"/>
        <v>0</v>
      </c>
      <c r="V26" s="52">
        <f t="shared" si="9"/>
        <v>0</v>
      </c>
      <c r="W26" s="52">
        <f t="shared" si="20"/>
        <v>0</v>
      </c>
    </row>
    <row r="27" spans="1:23" ht="25.25" customHeight="1">
      <c r="A27" s="1168"/>
      <c r="B27" s="1143"/>
      <c r="C27" s="1145"/>
      <c r="D27" s="100" t="s">
        <v>97</v>
      </c>
      <c r="E27" s="101">
        <f>SUM(E24:E26)</f>
        <v>0</v>
      </c>
      <c r="F27" s="101">
        <f t="shared" ref="F27:P27" si="21">SUM(F24:F26)</f>
        <v>0</v>
      </c>
      <c r="G27" s="101">
        <f t="shared" si="21"/>
        <v>0</v>
      </c>
      <c r="H27" s="101">
        <f t="shared" si="21"/>
        <v>0</v>
      </c>
      <c r="I27" s="101">
        <f t="shared" si="21"/>
        <v>0</v>
      </c>
      <c r="J27" s="101">
        <f t="shared" si="21"/>
        <v>0</v>
      </c>
      <c r="K27" s="101">
        <f t="shared" si="21"/>
        <v>0</v>
      </c>
      <c r="L27" s="101">
        <f t="shared" si="21"/>
        <v>0</v>
      </c>
      <c r="M27" s="101">
        <f t="shared" si="21"/>
        <v>0</v>
      </c>
      <c r="N27" s="101">
        <f t="shared" si="21"/>
        <v>0</v>
      </c>
      <c r="O27" s="101">
        <f t="shared" si="21"/>
        <v>0</v>
      </c>
      <c r="P27" s="101">
        <f t="shared" si="21"/>
        <v>0</v>
      </c>
      <c r="Q27" s="101">
        <f t="shared" ref="Q27:W27" si="22">SUM(Q24:Q26)</f>
        <v>0</v>
      </c>
      <c r="R27" s="101">
        <f>SUM(R24:R26)</f>
        <v>0</v>
      </c>
      <c r="S27" s="102">
        <f t="shared" si="0"/>
        <v>0</v>
      </c>
      <c r="T27" s="101">
        <f t="shared" si="22"/>
        <v>0</v>
      </c>
      <c r="U27" s="101">
        <f t="shared" si="22"/>
        <v>0</v>
      </c>
      <c r="V27" s="101">
        <f t="shared" si="22"/>
        <v>0</v>
      </c>
      <c r="W27" s="101">
        <f t="shared" si="22"/>
        <v>0</v>
      </c>
    </row>
    <row r="28" spans="1:23" ht="22" customHeight="1">
      <c r="A28" s="1168"/>
      <c r="B28" s="1143"/>
      <c r="C28" s="1170" t="s">
        <v>523</v>
      </c>
      <c r="D28" s="99" t="s">
        <v>95</v>
      </c>
      <c r="E28" s="96">
        <f>COUNTIFS('HSE Incidents'!$B$9:$B$209,"Consultant",'HSE Incidents'!$A$9:$A$209,"Occupational Illness",  'HSE Incidents'!$E$9:$E$209,"&gt;="&amp;E7, 'HSE Incidents'!$E$9:$E$209,"&lt;="&amp;EOMONTH(E7,0))</f>
        <v>0</v>
      </c>
      <c r="F28" s="96">
        <f>COUNTIFS('HSE Incidents'!$B$9:$B$209,"Consultant",'HSE Incidents'!$A$9:$A$209,"Occupational Illness",  'HSE Incidents'!$E$9:$E$209,"&gt;="&amp;F7, 'HSE Incidents'!$E$9:$E$209,"&lt;="&amp;EOMONTH(F7,0))</f>
        <v>0</v>
      </c>
      <c r="G28" s="96">
        <f>COUNTIFS('HSE Incidents'!$B$9:$B$209,"Consultant",'HSE Incidents'!$A$9:$A$209,"Occupational Illness",  'HSE Incidents'!$E$9:$E$209,"&gt;="&amp;G7, 'HSE Incidents'!$E$9:$E$209,"&lt;="&amp;EOMONTH(G7,0))</f>
        <v>0</v>
      </c>
      <c r="H28" s="96">
        <f>COUNTIFS('HSE Incidents'!$B$9:$B$209,"Consultant",'HSE Incidents'!$A$9:$A$209,"Occupational Illness",  'HSE Incidents'!$E$9:$E$209,"&gt;="&amp;H7, 'HSE Incidents'!$E$9:$E$209,"&lt;="&amp;EOMONTH(H7,0))</f>
        <v>1</v>
      </c>
      <c r="I28" s="96">
        <f>COUNTIFS('HSE Incidents'!$B$9:$B$209,"Consultant",'HSE Incidents'!$A$9:$A$209,"Occupational Illness",  'HSE Incidents'!$E$9:$E$209,"&gt;="&amp;I7, 'HSE Incidents'!$E$9:$E$209,"&lt;="&amp;EOMONTH(I7,0))</f>
        <v>0</v>
      </c>
      <c r="J28" s="96">
        <f>COUNTIFS('HSE Incidents'!$B$9:$B$209,"Consultant",'HSE Incidents'!$A$9:$A$209,"Occupational Illness",  'HSE Incidents'!$E$9:$E$209,"&gt;="&amp;J7, 'HSE Incidents'!$E$9:$E$209,"&lt;="&amp;EOMONTH(J7,0))</f>
        <v>0</v>
      </c>
      <c r="K28" s="96">
        <f>COUNTIFS('HSE Incidents'!$B$9:$B$209,"Consultant",'HSE Incidents'!$A$9:$A$209,"Occupational Illness",  'HSE Incidents'!$E$9:$E$209,"&gt;="&amp;K7, 'HSE Incidents'!$E$9:$E$209,"&lt;="&amp;EOMONTH(K7,0))</f>
        <v>0</v>
      </c>
      <c r="L28" s="96">
        <f>COUNTIFS('HSE Incidents'!$B$9:$B$209,"Consultant",'HSE Incidents'!$A$9:$A$209,"Occupational Illness",  'HSE Incidents'!$E$9:$E$209,"&gt;="&amp;L7, 'HSE Incidents'!$E$9:$E$209,"&lt;="&amp;EOMONTH(L7,0))</f>
        <v>0</v>
      </c>
      <c r="M28" s="96">
        <f>COUNTIFS('HSE Incidents'!$B$9:$B$209,"Consultant",'HSE Incidents'!$A$9:$A$209,"Occupational Illness",  'HSE Incidents'!$E$9:$E$209,"&gt;="&amp;M7, 'HSE Incidents'!$E$9:$E$209,"&lt;="&amp;EOMONTH(M7,0))</f>
        <v>0</v>
      </c>
      <c r="N28" s="96">
        <f>COUNTIFS('HSE Incidents'!$B$9:$B$209,"Consultant",'HSE Incidents'!$A$9:$A$209,"Occupational Illness",  'HSE Incidents'!$E$9:$E$209,"&gt;="&amp;N7, 'HSE Incidents'!$E$9:$E$209,"&lt;="&amp;EOMONTH(N7,0))</f>
        <v>0</v>
      </c>
      <c r="O28" s="96">
        <f>COUNTIFS('HSE Incidents'!$B$9:$B$209,"Consultant",'HSE Incidents'!$A$9:$A$209,"Occupational Illness",  'HSE Incidents'!$E$9:$E$209,"&gt;="&amp;O7, 'HSE Incidents'!$E$9:$E$209,"&lt;="&amp;EOMONTH(O7,0))</f>
        <v>0</v>
      </c>
      <c r="P28" s="96">
        <f>COUNTIFS('HSE Incidents'!$B$9:$B$209,"Consultant",'HSE Incidents'!$A$9:$A$209,"Occupational Illness",  'HSE Incidents'!$E$9:$E$209,"&gt;="&amp;P7, 'HSE Incidents'!$E$9:$E$209,"&lt;="&amp;EOMONTH(P7,0))</f>
        <v>0</v>
      </c>
      <c r="Q28" s="53">
        <f t="shared" si="6"/>
        <v>1</v>
      </c>
      <c r="R28" s="210">
        <v>0</v>
      </c>
      <c r="S28" s="82">
        <f t="shared" si="0"/>
        <v>1</v>
      </c>
      <c r="T28" s="50">
        <f t="shared" si="8"/>
        <v>0</v>
      </c>
      <c r="U28" s="50">
        <f t="shared" si="19"/>
        <v>1</v>
      </c>
      <c r="V28" s="50">
        <f t="shared" si="9"/>
        <v>0</v>
      </c>
      <c r="W28" s="50">
        <f>SUM(N28:P28)</f>
        <v>0</v>
      </c>
    </row>
    <row r="29" spans="1:23" ht="22" customHeight="1">
      <c r="A29" s="1168"/>
      <c r="B29" s="1143"/>
      <c r="C29" s="1139"/>
      <c r="D29" s="98" t="s">
        <v>30</v>
      </c>
      <c r="E29" s="97">
        <f>COUNTIFS('HSE Incidents'!$B$9:$B$209,"Contractor",'HSE Incidents'!$A$9:$A$209,"Occupational Illness",  'HSE Incidents'!$E$9:$E$209,"&gt;="&amp;E7, 'HSE Incidents'!$E$9:$E$209,"&lt;="&amp;EOMONTH(E7,0))</f>
        <v>0</v>
      </c>
      <c r="F29" s="97">
        <f>COUNTIFS('HSE Incidents'!$B$9:$B$209,"Contractor",'HSE Incidents'!$A$9:$A$209,"Occupational Illness",  'HSE Incidents'!$E$9:$E$209,"&gt;="&amp;F7, 'HSE Incidents'!$E$9:$E$209,"&lt;="&amp;EOMONTH(F7,0))</f>
        <v>0</v>
      </c>
      <c r="G29" s="97">
        <f>COUNTIFS('HSE Incidents'!$B$9:$B$209,"Contractor",'HSE Incidents'!$A$9:$A$209,"Occupational Illness",  'HSE Incidents'!$E$9:$E$209,"&gt;="&amp;G7, 'HSE Incidents'!$E$9:$E$209,"&lt;="&amp;EOMONTH(G7,0))</f>
        <v>0</v>
      </c>
      <c r="H29" s="97">
        <f>COUNTIFS('HSE Incidents'!$B$9:$B$209,"Contractor",'HSE Incidents'!$A$9:$A$209,"Occupational Illness",  'HSE Incidents'!$E$9:$E$209,"&gt;="&amp;H7, 'HSE Incidents'!$E$9:$E$209,"&lt;="&amp;EOMONTH(H7,0))</f>
        <v>0</v>
      </c>
      <c r="I29" s="97">
        <f>COUNTIFS('HSE Incidents'!$B$9:$B$209,"Contractor",'HSE Incidents'!$A$9:$A$209,"Occupational Illness",  'HSE Incidents'!$E$9:$E$209,"&gt;="&amp;I7, 'HSE Incidents'!$E$9:$E$209,"&lt;="&amp;EOMONTH(I7,0))</f>
        <v>0</v>
      </c>
      <c r="J29" s="97">
        <f>COUNTIFS('HSE Incidents'!$B$9:$B$209,"Contractor",'HSE Incidents'!$A$9:$A$209,"Occupational Illness",  'HSE Incidents'!$E$9:$E$209,"&gt;="&amp;J7, 'HSE Incidents'!$E$9:$E$209,"&lt;="&amp;EOMONTH(J7,0))</f>
        <v>0</v>
      </c>
      <c r="K29" s="97">
        <f>COUNTIFS('HSE Incidents'!$B$9:$B$209,"Contractor",'HSE Incidents'!$A$9:$A$209,"Occupational Illness",  'HSE Incidents'!$E$9:$E$209,"&gt;="&amp;K7, 'HSE Incidents'!$E$9:$E$209,"&lt;="&amp;EOMONTH(K7,0))</f>
        <v>0</v>
      </c>
      <c r="L29" s="97">
        <f>COUNTIFS('HSE Incidents'!$B$9:$B$209,"Contractor",'HSE Incidents'!$A$9:$A$209,"Occupational Illness",  'HSE Incidents'!$E$9:$E$209,"&gt;="&amp;L7, 'HSE Incidents'!$E$9:$E$209,"&lt;="&amp;EOMONTH(L7,0))</f>
        <v>0</v>
      </c>
      <c r="M29" s="97">
        <f>COUNTIFS('HSE Incidents'!$B$9:$B$209,"Contractor",'HSE Incidents'!$A$9:$A$209,"Occupational Illness",  'HSE Incidents'!$E$9:$E$209,"&gt;="&amp;M7, 'HSE Incidents'!$E$9:$E$209,"&lt;="&amp;EOMONTH(M7,0))</f>
        <v>0</v>
      </c>
      <c r="N29" s="97">
        <f>COUNTIFS('HSE Incidents'!$B$9:$B$209,"Contractor",'HSE Incidents'!$A$9:$A$209,"Occupational Illness",  'HSE Incidents'!$E$9:$E$209,"&gt;="&amp;N7, 'HSE Incidents'!$E$9:$E$209,"&lt;="&amp;EOMONTH(N7,0))</f>
        <v>0</v>
      </c>
      <c r="O29" s="97">
        <f>COUNTIFS('HSE Incidents'!$B$9:$B$209,"Contractor",'HSE Incidents'!$A$9:$A$209,"Occupational Illness",  'HSE Incidents'!$E$9:$E$209,"&gt;="&amp;O7, 'HSE Incidents'!$E$9:$E$209,"&lt;="&amp;EOMONTH(O7,0))</f>
        <v>0</v>
      </c>
      <c r="P29" s="97">
        <f>COUNTIFS('HSE Incidents'!$B$9:$B$209,"Contractor",'HSE Incidents'!$A$9:$A$209,"Occupational Illness",  'HSE Incidents'!$E$9:$E$209,"&gt;="&amp;P7, 'HSE Incidents'!$E$9:$E$209,"&lt;="&amp;EOMONTH(P7,0))</f>
        <v>0</v>
      </c>
      <c r="Q29" s="51">
        <f t="shared" si="6"/>
        <v>0</v>
      </c>
      <c r="R29" s="210">
        <v>0</v>
      </c>
      <c r="S29" s="82">
        <f t="shared" si="0"/>
        <v>0</v>
      </c>
      <c r="T29" s="52">
        <f t="shared" si="8"/>
        <v>0</v>
      </c>
      <c r="U29" s="52">
        <f t="shared" si="19"/>
        <v>0</v>
      </c>
      <c r="V29" s="52">
        <f t="shared" si="9"/>
        <v>0</v>
      </c>
      <c r="W29" s="52">
        <f t="shared" ref="W29:W30" si="23">SUM(N29:P29)</f>
        <v>0</v>
      </c>
    </row>
    <row r="30" spans="1:23" ht="22" customHeight="1">
      <c r="A30" s="1168"/>
      <c r="B30" s="1143"/>
      <c r="C30" s="1139"/>
      <c r="D30" s="98" t="s">
        <v>96</v>
      </c>
      <c r="E30" s="97">
        <f>COUNTIFS('HSE Incidents'!$B$9:$B$209,"Sub-Contractor",'HSE Incidents'!$A$9:$A$209,"Occupational Illness",  'HSE Incidents'!$E$9:$E$209,"&gt;="&amp;E7, 'HSE Incidents'!$E$9:$E$209,"&lt;="&amp;EOMONTH(E7,0))</f>
        <v>0</v>
      </c>
      <c r="F30" s="97">
        <f>COUNTIFS('HSE Incidents'!$B$9:$B$209,"Sub-Contractor",'HSE Incidents'!$A$9:$A$209,"Occupational Illness",  'HSE Incidents'!$E$9:$E$209,"&gt;="&amp;F7, 'HSE Incidents'!$E$9:$E$209,"&lt;="&amp;EOMONTH(F7,0))</f>
        <v>0</v>
      </c>
      <c r="G30" s="97">
        <f>COUNTIFS('HSE Incidents'!$B$9:$B$209,"Sub-Contractor",'HSE Incidents'!$A$9:$A$209,"Occupational Illness",  'HSE Incidents'!$E$9:$E$209,"&gt;="&amp;G7, 'HSE Incidents'!$E$9:$E$209,"&lt;="&amp;EOMONTH(G7,0))</f>
        <v>0</v>
      </c>
      <c r="H30" s="97">
        <f>COUNTIFS('HSE Incidents'!$B$9:$B$209,"Sub-Contractor",'HSE Incidents'!$A$9:$A$209,"Occupational Illness",  'HSE Incidents'!$E$9:$E$209,"&gt;="&amp;H7, 'HSE Incidents'!$E$9:$E$209,"&lt;="&amp;EOMONTH(H7,0))</f>
        <v>0</v>
      </c>
      <c r="I30" s="97">
        <f>COUNTIFS('HSE Incidents'!$B$9:$B$209,"Sub-Contractor",'HSE Incidents'!$A$9:$A$209,"Occupational Illness",  'HSE Incidents'!$E$9:$E$209,"&gt;="&amp;I7, 'HSE Incidents'!$E$9:$E$209,"&lt;="&amp;EOMONTH(I7,0))</f>
        <v>0</v>
      </c>
      <c r="J30" s="97">
        <f>COUNTIFS('HSE Incidents'!$B$9:$B$209,"Sub-Contractor",'HSE Incidents'!$A$9:$A$209,"Occupational Illness",  'HSE Incidents'!$E$9:$E$209,"&gt;="&amp;J7, 'HSE Incidents'!$E$9:$E$209,"&lt;="&amp;EOMONTH(J7,0))</f>
        <v>0</v>
      </c>
      <c r="K30" s="97">
        <f>COUNTIFS('HSE Incidents'!$B$9:$B$209,"Sub-Contractor",'HSE Incidents'!$A$9:$A$209,"Occupational Illness",  'HSE Incidents'!$E$9:$E$209,"&gt;="&amp;K7, 'HSE Incidents'!$E$9:$E$209,"&lt;="&amp;EOMONTH(K7,0))</f>
        <v>0</v>
      </c>
      <c r="L30" s="97">
        <f>COUNTIFS('HSE Incidents'!$B$9:$B$209,"Sub-Contractor",'HSE Incidents'!$A$9:$A$209,"Occupational Illness",  'HSE Incidents'!$E$9:$E$209,"&gt;="&amp;L7, 'HSE Incidents'!$E$9:$E$209,"&lt;="&amp;EOMONTH(L7,0))</f>
        <v>0</v>
      </c>
      <c r="M30" s="97">
        <f>COUNTIFS('HSE Incidents'!$B$9:$B$209,"Sub-Contractor",'HSE Incidents'!$A$9:$A$209,"Occupational Illness",  'HSE Incidents'!$E$9:$E$209,"&gt;="&amp;M7, 'HSE Incidents'!$E$9:$E$209,"&lt;="&amp;EOMONTH(M7,0))</f>
        <v>0</v>
      </c>
      <c r="N30" s="97">
        <f>COUNTIFS('HSE Incidents'!$B$9:$B$209,"Sub-Contractor",'HSE Incidents'!$A$9:$A$209,"Occupational Illness",  'HSE Incidents'!$E$9:$E$209,"&gt;="&amp;N7, 'HSE Incidents'!$E$9:$E$209,"&lt;="&amp;EOMONTH(N7,0))</f>
        <v>0</v>
      </c>
      <c r="O30" s="97">
        <f>COUNTIFS('HSE Incidents'!$B$9:$B$209,"Sub-Contractor",'HSE Incidents'!$A$9:$A$209,"Occupational Illness",  'HSE Incidents'!$E$9:$E$209,"&gt;="&amp;O7, 'HSE Incidents'!$E$9:$E$209,"&lt;="&amp;EOMONTH(O7,0))</f>
        <v>0</v>
      </c>
      <c r="P30" s="97">
        <f>COUNTIFS('HSE Incidents'!$B$9:$B$209,"Sub-Contractor",'HSE Incidents'!$A$9:$A$209,"Occupational Illness",  'HSE Incidents'!$E$9:$E$209,"&gt;="&amp;P7, 'HSE Incidents'!$E$9:$E$209,"&lt;="&amp;EOMONTH(P7,0))</f>
        <v>0</v>
      </c>
      <c r="Q30" s="51">
        <f t="shared" si="6"/>
        <v>0</v>
      </c>
      <c r="R30" s="212">
        <v>0</v>
      </c>
      <c r="S30" s="82">
        <f t="shared" si="0"/>
        <v>0</v>
      </c>
      <c r="T30" s="52">
        <f t="shared" si="8"/>
        <v>0</v>
      </c>
      <c r="U30" s="52">
        <f>SUM(H30:J30)</f>
        <v>0</v>
      </c>
      <c r="V30" s="52">
        <f t="shared" si="9"/>
        <v>0</v>
      </c>
      <c r="W30" s="52">
        <f t="shared" si="23"/>
        <v>0</v>
      </c>
    </row>
    <row r="31" spans="1:23" ht="22" customHeight="1">
      <c r="A31" s="1168"/>
      <c r="B31" s="1143"/>
      <c r="C31" s="1140"/>
      <c r="D31" s="100" t="s">
        <v>97</v>
      </c>
      <c r="E31" s="101">
        <f>SUM(E28:E30)</f>
        <v>0</v>
      </c>
      <c r="F31" s="101">
        <f t="shared" ref="F31:W31" si="24">SUM(F28:F30)</f>
        <v>0</v>
      </c>
      <c r="G31" s="101">
        <f t="shared" si="24"/>
        <v>0</v>
      </c>
      <c r="H31" s="101">
        <f t="shared" si="24"/>
        <v>1</v>
      </c>
      <c r="I31" s="101">
        <f t="shared" si="24"/>
        <v>0</v>
      </c>
      <c r="J31" s="101">
        <f t="shared" si="24"/>
        <v>0</v>
      </c>
      <c r="K31" s="101">
        <f t="shared" si="24"/>
        <v>0</v>
      </c>
      <c r="L31" s="101">
        <f t="shared" si="24"/>
        <v>0</v>
      </c>
      <c r="M31" s="101">
        <f t="shared" si="24"/>
        <v>0</v>
      </c>
      <c r="N31" s="101">
        <f t="shared" si="24"/>
        <v>0</v>
      </c>
      <c r="O31" s="101">
        <f t="shared" si="24"/>
        <v>0</v>
      </c>
      <c r="P31" s="101">
        <f t="shared" si="24"/>
        <v>0</v>
      </c>
      <c r="Q31" s="101">
        <f t="shared" si="24"/>
        <v>1</v>
      </c>
      <c r="R31" s="101">
        <f>SUM(R28:R30)</f>
        <v>0</v>
      </c>
      <c r="S31" s="102">
        <f t="shared" ref="S31" si="25">Q31+R31</f>
        <v>1</v>
      </c>
      <c r="T31" s="101">
        <f t="shared" si="24"/>
        <v>0</v>
      </c>
      <c r="U31" s="101">
        <f t="shared" si="24"/>
        <v>1</v>
      </c>
      <c r="V31" s="101">
        <f t="shared" si="24"/>
        <v>0</v>
      </c>
      <c r="W31" s="101">
        <f t="shared" si="24"/>
        <v>0</v>
      </c>
    </row>
    <row r="32" spans="1:23" ht="22" customHeight="1">
      <c r="A32" s="1168"/>
      <c r="B32" s="1143"/>
      <c r="C32" s="1144" t="s">
        <v>524</v>
      </c>
      <c r="D32" s="99" t="s">
        <v>95</v>
      </c>
      <c r="E32" s="96">
        <f>COUNTIFS('HSE Incidents'!$B$9:$B$209,"Consultant",'HSE Incidents'!$A$9:$A$209,"Dangerous Occurrence",  'HSE Incidents'!$E$9:$E$209,"&gt;="&amp;E7, 'HSE Incidents'!$E$9:$E$209,"&lt;="&amp;EOMONTH(E7,0))</f>
        <v>0</v>
      </c>
      <c r="F32" s="96">
        <f>COUNTIFS('HSE Incidents'!$B$9:$B$209,"Consultant",'HSE Incidents'!$A$9:$A$209,"Dangerous Occurrence",  'HSE Incidents'!$E$9:$E$209,"&gt;="&amp;F7, 'HSE Incidents'!$E$9:$E$209,"&lt;="&amp;EOMONTH(F7,0))</f>
        <v>0</v>
      </c>
      <c r="G32" s="96">
        <f>COUNTIFS('HSE Incidents'!$B$9:$B$209,"Consultant",'HSE Incidents'!$A$9:$A$209,"Dangerous Occurrence",  'HSE Incidents'!$E$9:$E$209,"&gt;="&amp;G7, 'HSE Incidents'!$E$9:$E$209,"&lt;="&amp;EOMONTH(G7,0))</f>
        <v>0</v>
      </c>
      <c r="H32" s="96">
        <f>COUNTIFS('HSE Incidents'!$B$9:$B$209,"Consultant",'HSE Incidents'!$A$9:$A$209,"Dangerous Occurrence",  'HSE Incidents'!$E$9:$E$209,"&gt;="&amp;H7, 'HSE Incidents'!$E$9:$E$209,"&lt;="&amp;EOMONTH(H7,0))</f>
        <v>0</v>
      </c>
      <c r="I32" s="96">
        <f>COUNTIFS('HSE Incidents'!$B$9:$B$209,"Consultant",'HSE Incidents'!$A$9:$A$209,"Dangerous Occurrence",  'HSE Incidents'!$E$9:$E$209,"&gt;="&amp;I7, 'HSE Incidents'!$E$9:$E$209,"&lt;="&amp;EOMONTH(I7,0))</f>
        <v>0</v>
      </c>
      <c r="J32" s="96">
        <f>COUNTIFS('HSE Incidents'!$B$9:$B$209,"Consultant",'HSE Incidents'!$A$9:$A$209,"Dangerous Occurrence",  'HSE Incidents'!$E$9:$E$209,"&gt;="&amp;J7, 'HSE Incidents'!$E$9:$E$209,"&lt;="&amp;EOMONTH(J7,0))</f>
        <v>0</v>
      </c>
      <c r="K32" s="96">
        <f>COUNTIFS('HSE Incidents'!$B$9:$B$209,"Consultant",'HSE Incidents'!$A$9:$A$209,"Dangerous Occurrence",  'HSE Incidents'!$E$9:$E$209,"&gt;="&amp;K7, 'HSE Incidents'!$E$9:$E$209,"&lt;="&amp;EOMONTH(K7,0))</f>
        <v>0</v>
      </c>
      <c r="L32" s="96">
        <f>COUNTIFS('HSE Incidents'!$B$9:$B$209,"Consultant",'HSE Incidents'!$A$9:$A$209,"Dangerous Occurrence",  'HSE Incidents'!$E$9:$E$209,"&gt;="&amp;L7, 'HSE Incidents'!$E$9:$E$209,"&lt;="&amp;EOMONTH(L7,0))</f>
        <v>0</v>
      </c>
      <c r="M32" s="96">
        <f>COUNTIFS('HSE Incidents'!$B$9:$B$209,"Consultant",'HSE Incidents'!$A$9:$A$209,"Dangerous Occurrence",  'HSE Incidents'!$E$9:$E$209,"&gt;="&amp;M7, 'HSE Incidents'!$E$9:$E$209,"&lt;="&amp;EOMONTH(M7,0))</f>
        <v>0</v>
      </c>
      <c r="N32" s="96">
        <f>COUNTIFS('HSE Incidents'!$B$9:$B$209,"Consultant",'HSE Incidents'!$A$9:$A$209,"Dangerous Occurrence",  'HSE Incidents'!$E$9:$E$209,"&gt;="&amp;N7, 'HSE Incidents'!$E$9:$E$209,"&lt;="&amp;EOMONTH(N7,0))</f>
        <v>0</v>
      </c>
      <c r="O32" s="96">
        <f>COUNTIFS('HSE Incidents'!$B$9:$B$209,"Consultant",'HSE Incidents'!$A$9:$A$209,"Dangerous Occurrence",  'HSE Incidents'!$E$9:$E$209,"&gt;="&amp;O7, 'HSE Incidents'!$E$9:$E$209,"&lt;="&amp;EOMONTH(O7,0))</f>
        <v>0</v>
      </c>
      <c r="P32" s="96">
        <f>COUNTIFS('HSE Incidents'!$B$9:$B$209,"Consultant",'HSE Incidents'!$A$9:$A$209,"Dangerous Occurrence",  'HSE Incidents'!$E$9:$E$209,"&gt;="&amp;P7, 'HSE Incidents'!$E$9:$E$209,"&lt;="&amp;EOMONTH(P7,0))</f>
        <v>0</v>
      </c>
      <c r="Q32" s="56">
        <f t="shared" si="6"/>
        <v>0</v>
      </c>
      <c r="R32" s="210">
        <v>0</v>
      </c>
      <c r="S32" s="82">
        <f t="shared" si="0"/>
        <v>0</v>
      </c>
      <c r="T32" s="57">
        <f t="shared" si="8"/>
        <v>0</v>
      </c>
      <c r="U32" s="57">
        <f>SUM(H32:J32)</f>
        <v>0</v>
      </c>
      <c r="V32" s="57">
        <f>SUM(K32:M32)</f>
        <v>0</v>
      </c>
      <c r="W32" s="57">
        <f>SUM(N32:P32)</f>
        <v>0</v>
      </c>
    </row>
    <row r="33" spans="1:23" ht="22" customHeight="1">
      <c r="A33" s="1168"/>
      <c r="B33" s="1143"/>
      <c r="C33" s="1139"/>
      <c r="D33" s="98" t="s">
        <v>30</v>
      </c>
      <c r="E33" s="97">
        <f>COUNTIFS('HSE Incidents'!$B$9:$B$209,"Contractor",'HSE Incidents'!$A$9:$A$209,"Dangerous Occurrence",  'HSE Incidents'!$E$9:$E$209,"&gt;="&amp;E7, 'HSE Incidents'!$E$9:$E$209,"&lt;="&amp;EOMONTH(E7,0))</f>
        <v>0</v>
      </c>
      <c r="F33" s="97">
        <f>COUNTIFS('HSE Incidents'!$B$9:$B$209,"Contractor",'HSE Incidents'!$A$9:$A$209,"Dangerous Occurrence",  'HSE Incidents'!$E$9:$E$209,"&gt;="&amp;F7, 'HSE Incidents'!$E$9:$E$209,"&lt;="&amp;EOMONTH(F7,0))</f>
        <v>0</v>
      </c>
      <c r="G33" s="97">
        <f>COUNTIFS('HSE Incidents'!$B$9:$B$209,"Contractor",'HSE Incidents'!$A$9:$A$209,"Dangerous Occurrence",  'HSE Incidents'!$E$9:$E$209,"&gt;="&amp;G7, 'HSE Incidents'!$E$9:$E$209,"&lt;="&amp;EOMONTH(G7,0))</f>
        <v>0</v>
      </c>
      <c r="H33" s="97">
        <f>COUNTIFS('HSE Incidents'!$B$9:$B$209,"Contractor",'HSE Incidents'!$A$9:$A$209,"Dangerous Occurrence",  'HSE Incidents'!$E$9:$E$209,"&gt;="&amp;H7, 'HSE Incidents'!$E$9:$E$209,"&lt;="&amp;EOMONTH(H7,0))</f>
        <v>0</v>
      </c>
      <c r="I33" s="97">
        <f>COUNTIFS('HSE Incidents'!$B$9:$B$209,"Contractor",'HSE Incidents'!$A$9:$A$209,"Dangerous Occurrence",  'HSE Incidents'!$E$9:$E$209,"&gt;="&amp;I7, 'HSE Incidents'!$E$9:$E$209,"&lt;="&amp;EOMONTH(I7,0))</f>
        <v>0</v>
      </c>
      <c r="J33" s="97">
        <f>COUNTIFS('HSE Incidents'!$B$9:$B$209,"Contractor",'HSE Incidents'!$A$9:$A$209,"Dangerous Occurrence",  'HSE Incidents'!$E$9:$E$209,"&gt;="&amp;J7, 'HSE Incidents'!$E$9:$E$209,"&lt;="&amp;EOMONTH(J7,0))</f>
        <v>0</v>
      </c>
      <c r="K33" s="97">
        <f>COUNTIFS('HSE Incidents'!$B$9:$B$209,"Contractor",'HSE Incidents'!$A$9:$A$209,"Dangerous Occurrence",  'HSE Incidents'!$E$9:$E$209,"&gt;="&amp;K7, 'HSE Incidents'!$E$9:$E$209,"&lt;="&amp;EOMONTH(K7,0))</f>
        <v>0</v>
      </c>
      <c r="L33" s="97">
        <f>COUNTIFS('HSE Incidents'!$B$9:$B$209,"Contractor",'HSE Incidents'!$A$9:$A$209,"Dangerous Occurrence",  'HSE Incidents'!$E$9:$E$209,"&gt;="&amp;L7, 'HSE Incidents'!$E$9:$E$209,"&lt;="&amp;EOMONTH(L7,0))</f>
        <v>0</v>
      </c>
      <c r="M33" s="97">
        <f>COUNTIFS('HSE Incidents'!$B$9:$B$209,"Contractor",'HSE Incidents'!$A$9:$A$209,"Dangerous Occurrence",  'HSE Incidents'!$E$9:$E$209,"&gt;="&amp;M7, 'HSE Incidents'!$E$9:$E$209,"&lt;="&amp;EOMONTH(M7,0))</f>
        <v>0</v>
      </c>
      <c r="N33" s="97">
        <f>COUNTIFS('HSE Incidents'!$B$9:$B$209,"Contractor",'HSE Incidents'!$A$9:$A$209,"Dangerous Occurrence",  'HSE Incidents'!$E$9:$E$209,"&gt;="&amp;N7, 'HSE Incidents'!$E$9:$E$209,"&lt;="&amp;EOMONTH(N7,0))</f>
        <v>0</v>
      </c>
      <c r="O33" s="97">
        <f>COUNTIFS('HSE Incidents'!$B$9:$B$209,"Contractor",'HSE Incidents'!$A$9:$A$209,"Dangerous Occurrence",  'HSE Incidents'!$E$9:$E$209,"&gt;="&amp;O7, 'HSE Incidents'!$E$9:$E$209,"&lt;="&amp;EOMONTH(O7,0))</f>
        <v>0</v>
      </c>
      <c r="P33" s="97">
        <f>COUNTIFS('HSE Incidents'!$B$9:$B$209,"Contractor",'HSE Incidents'!$A$9:$A$209,"Dangerous Occurrence",  'HSE Incidents'!$E$9:$E$209,"&gt;="&amp;P7, 'HSE Incidents'!$E$9:$E$209,"&lt;="&amp;EOMONTH(P7,0))</f>
        <v>0</v>
      </c>
      <c r="Q33" s="51">
        <f t="shared" si="6"/>
        <v>0</v>
      </c>
      <c r="R33" s="212">
        <v>0</v>
      </c>
      <c r="S33" s="82">
        <f t="shared" si="0"/>
        <v>0</v>
      </c>
      <c r="T33" s="52">
        <f t="shared" si="8"/>
        <v>0</v>
      </c>
      <c r="U33" s="52">
        <f>SUM(H33:J33)</f>
        <v>0</v>
      </c>
      <c r="V33" s="52">
        <f>SUM(K33:M33)</f>
        <v>0</v>
      </c>
      <c r="W33" s="52">
        <f t="shared" ref="W33:W34" si="26">SUM(N33:P33)</f>
        <v>0</v>
      </c>
    </row>
    <row r="34" spans="1:23" ht="22" customHeight="1">
      <c r="A34" s="1168"/>
      <c r="B34" s="1143"/>
      <c r="C34" s="1139"/>
      <c r="D34" s="98" t="s">
        <v>96</v>
      </c>
      <c r="E34" s="97">
        <f>COUNTIFS('HSE Incidents'!$B$9:$B$209,"Sub-Contractor",'HSE Incidents'!$A$9:$A$209,"Dangerous Occurrence",  'HSE Incidents'!$E$9:$E$209,"&gt;="&amp;E7, 'HSE Incidents'!$E$9:$E$209,"&lt;="&amp;EOMONTH(E7,0))</f>
        <v>0</v>
      </c>
      <c r="F34" s="97">
        <f>COUNTIFS('HSE Incidents'!$B$9:$B$209,"Sub-Contractor",'HSE Incidents'!$A$9:$A$209,"Dangerous Occurrence",  'HSE Incidents'!$E$9:$E$209,"&gt;="&amp;F7, 'HSE Incidents'!$E$9:$E$209,"&lt;="&amp;EOMONTH(F7,0))</f>
        <v>0</v>
      </c>
      <c r="G34" s="97">
        <f>COUNTIFS('HSE Incidents'!$B$9:$B$209,"Sub-Contractor",'HSE Incidents'!$A$9:$A$209,"Dangerous Occurrence",  'HSE Incidents'!$E$9:$E$209,"&gt;="&amp;G7, 'HSE Incidents'!$E$9:$E$209,"&lt;="&amp;EOMONTH(G7,0))</f>
        <v>0</v>
      </c>
      <c r="H34" s="97">
        <f>COUNTIFS('HSE Incidents'!$B$9:$B$209,"Sub-Contractor",'HSE Incidents'!$A$9:$A$209,"Dangerous Occurrence",  'HSE Incidents'!$E$9:$E$209,"&gt;="&amp;H7, 'HSE Incidents'!$E$9:$E$209,"&lt;="&amp;EOMONTH(H7,0))</f>
        <v>0</v>
      </c>
      <c r="I34" s="97">
        <f>COUNTIFS('HSE Incidents'!$B$9:$B$209,"Sub-Contractor",'HSE Incidents'!$A$9:$A$209,"Dangerous Occurrence",  'HSE Incidents'!$E$9:$E$209,"&gt;="&amp;I7, 'HSE Incidents'!$E$9:$E$209,"&lt;="&amp;EOMONTH(I7,0))</f>
        <v>0</v>
      </c>
      <c r="J34" s="97">
        <f>COUNTIFS('HSE Incidents'!$B$9:$B$209,"Sub-Contractor",'HSE Incidents'!$A$9:$A$209,"Dangerous Occurrence",  'HSE Incidents'!$E$9:$E$209,"&gt;="&amp;J7, 'HSE Incidents'!$E$9:$E$209,"&lt;="&amp;EOMONTH(J7,0))</f>
        <v>0</v>
      </c>
      <c r="K34" s="97">
        <f>COUNTIFS('HSE Incidents'!$B$9:$B$209,"Sub-Contractor",'HSE Incidents'!$A$9:$A$209,"Dangerous Occurrence",  'HSE Incidents'!$E$9:$E$209,"&gt;="&amp;K7, 'HSE Incidents'!$E$9:$E$209,"&lt;="&amp;EOMONTH(K7,0))</f>
        <v>0</v>
      </c>
      <c r="L34" s="97">
        <f>COUNTIFS('HSE Incidents'!$B$9:$B$209,"Sub-Contractor",'HSE Incidents'!$A$9:$A$209,"Dangerous Occurrence",  'HSE Incidents'!$E$9:$E$209,"&gt;="&amp;L7, 'HSE Incidents'!$E$9:$E$209,"&lt;="&amp;EOMONTH(L7,0))</f>
        <v>0</v>
      </c>
      <c r="M34" s="97">
        <f>COUNTIFS('HSE Incidents'!$B$9:$B$209,"Sub-Contractor",'HSE Incidents'!$A$9:$A$209,"Dangerous Occurrence",  'HSE Incidents'!$E$9:$E$209,"&gt;="&amp;M7, 'HSE Incidents'!$E$9:$E$209,"&lt;="&amp;EOMONTH(M7,0))</f>
        <v>0</v>
      </c>
      <c r="N34" s="97">
        <f>COUNTIFS('HSE Incidents'!$B$9:$B$209,"Sub-Contractor",'HSE Incidents'!$A$9:$A$209,"Dangerous Occurrence",  'HSE Incidents'!$E$9:$E$209,"&gt;="&amp;N7, 'HSE Incidents'!$E$9:$E$209,"&lt;="&amp;EOMONTH(N7,0))</f>
        <v>0</v>
      </c>
      <c r="O34" s="97">
        <f>COUNTIFS('HSE Incidents'!$B$9:$B$209,"Sub-Contractor",'HSE Incidents'!$A$9:$A$209,"Dangerous Occurrence",  'HSE Incidents'!$E$9:$E$209,"&gt;="&amp;O7, 'HSE Incidents'!$E$9:$E$209,"&lt;="&amp;EOMONTH(O7,0))</f>
        <v>0</v>
      </c>
      <c r="P34" s="97">
        <f>COUNTIFS('HSE Incidents'!$B$9:$B$209,"Sub-Contractor",'HSE Incidents'!$A$9:$A$209,"Dangerous Occurrence",  'HSE Incidents'!$E$9:$E$209,"&gt;="&amp;P7, 'HSE Incidents'!$E$9:$E$209,"&lt;="&amp;EOMONTH(P7,0))</f>
        <v>0</v>
      </c>
      <c r="Q34" s="51">
        <f t="shared" si="6"/>
        <v>0</v>
      </c>
      <c r="R34" s="210">
        <v>0</v>
      </c>
      <c r="S34" s="82">
        <f t="shared" si="0"/>
        <v>0</v>
      </c>
      <c r="T34" s="52">
        <f t="shared" si="8"/>
        <v>0</v>
      </c>
      <c r="U34" s="52">
        <f t="shared" si="19"/>
        <v>0</v>
      </c>
      <c r="V34" s="52">
        <f t="shared" si="9"/>
        <v>0</v>
      </c>
      <c r="W34" s="52">
        <f t="shared" si="26"/>
        <v>0</v>
      </c>
    </row>
    <row r="35" spans="1:23" ht="22" customHeight="1">
      <c r="A35" s="1168"/>
      <c r="B35" s="1143"/>
      <c r="C35" s="1145"/>
      <c r="D35" s="100" t="s">
        <v>97</v>
      </c>
      <c r="E35" s="101">
        <f>SUM(E32:E34)</f>
        <v>0</v>
      </c>
      <c r="F35" s="101">
        <f t="shared" ref="F35:O35" si="27">SUM(F32:F34)</f>
        <v>0</v>
      </c>
      <c r="G35" s="101">
        <f t="shared" si="27"/>
        <v>0</v>
      </c>
      <c r="H35" s="101">
        <f t="shared" si="27"/>
        <v>0</v>
      </c>
      <c r="I35" s="101">
        <f t="shared" si="27"/>
        <v>0</v>
      </c>
      <c r="J35" s="101">
        <f t="shared" si="27"/>
        <v>0</v>
      </c>
      <c r="K35" s="101">
        <f t="shared" si="27"/>
        <v>0</v>
      </c>
      <c r="L35" s="101">
        <f>SUM(L32:L34)</f>
        <v>0</v>
      </c>
      <c r="M35" s="101">
        <f t="shared" si="27"/>
        <v>0</v>
      </c>
      <c r="N35" s="101">
        <f t="shared" si="27"/>
        <v>0</v>
      </c>
      <c r="O35" s="101">
        <f t="shared" si="27"/>
        <v>0</v>
      </c>
      <c r="P35" s="101">
        <f>SUM(P32:P34)</f>
        <v>0</v>
      </c>
      <c r="Q35" s="101">
        <f t="shared" si="6"/>
        <v>0</v>
      </c>
      <c r="R35" s="101">
        <f>SUM(R32:R34)</f>
        <v>0</v>
      </c>
      <c r="S35" s="102">
        <f t="shared" si="0"/>
        <v>0</v>
      </c>
      <c r="T35" s="101">
        <f t="shared" si="8"/>
        <v>0</v>
      </c>
      <c r="U35" s="101">
        <f t="shared" si="19"/>
        <v>0</v>
      </c>
      <c r="V35" s="101">
        <f t="shared" si="9"/>
        <v>0</v>
      </c>
      <c r="W35" s="101">
        <f>SUM(N35:P35)</f>
        <v>0</v>
      </c>
    </row>
    <row r="36" spans="1:23" ht="22" customHeight="1">
      <c r="A36" s="1127">
        <v>5</v>
      </c>
      <c r="B36" s="1167" t="s">
        <v>101</v>
      </c>
      <c r="C36" s="1144" t="s">
        <v>525</v>
      </c>
      <c r="D36" s="99" t="s">
        <v>95</v>
      </c>
      <c r="E36" s="96">
        <f>COUNTIFS('HSE Incidents'!$B$9:$B$209,"Consultant",'HSE Incidents'!$A$9:$A$209,"Restricted Workday Cases",  'HSE Incidents'!$E$9:$E$209,"&gt;="&amp;E7, 'HSE Incidents'!$E$9:$E$209,"&lt;="&amp;EOMONTH(E7,0))</f>
        <v>0</v>
      </c>
      <c r="F36" s="96">
        <f>COUNTIFS('HSE Incidents'!$B$9:$B$209,"Consultant",'HSE Incidents'!$A$9:$A$209,"Restricted Workday Cases",  'HSE Incidents'!$E$9:$E$209,"&gt;="&amp;F7, 'HSE Incidents'!$E$9:$E$209,"&lt;="&amp;EOMONTH(F7,0))</f>
        <v>0</v>
      </c>
      <c r="G36" s="96">
        <f>COUNTIFS('HSE Incidents'!$B$9:$B$209,"Consultant",'HSE Incidents'!$A$9:$A$209,"Restricted Workday Cases",  'HSE Incidents'!$E$9:$E$209,"&gt;="&amp;G7, 'HSE Incidents'!$E$9:$E$209,"&lt;="&amp;EOMONTH(G7,0))</f>
        <v>0</v>
      </c>
      <c r="H36" s="96">
        <f>COUNTIFS('HSE Incidents'!$B$9:$B$209,"Consultant",'HSE Incidents'!$A$9:$A$209,"Restricted Workday Cases",  'HSE Incidents'!$E$9:$E$209,"&gt;="&amp;H7, 'HSE Incidents'!$E$9:$E$209,"&lt;="&amp;EOMONTH(H7,0))</f>
        <v>0</v>
      </c>
      <c r="I36" s="96">
        <f>COUNTIFS('HSE Incidents'!$B$9:$B$209,"Consultant",'HSE Incidents'!$A$9:$A$209,"Restricted Workday Cases",  'HSE Incidents'!$E$9:$E$209,"&gt;="&amp;I7, 'HSE Incidents'!$E$9:$E$209,"&lt;="&amp;EOMONTH(I7,0))</f>
        <v>0</v>
      </c>
      <c r="J36" s="96">
        <f>COUNTIFS('HSE Incidents'!$B$9:$B$209,"Consultant",'HSE Incidents'!$A$9:$A$209,"Restricted Workday Cases",  'HSE Incidents'!$E$9:$E$209,"&gt;="&amp;J7, 'HSE Incidents'!$E$9:$E$209,"&lt;="&amp;EOMONTH(J7,0))</f>
        <v>0</v>
      </c>
      <c r="K36" s="96">
        <f>COUNTIFS('HSE Incidents'!$B$9:$B$209,"Consultant",'HSE Incidents'!$A$9:$A$209,"Restricted Workday Cases",  'HSE Incidents'!$E$9:$E$209,"&gt;="&amp;K7, 'HSE Incidents'!$E$9:$E$209,"&lt;="&amp;EOMONTH(K7,0))</f>
        <v>0</v>
      </c>
      <c r="L36" s="96">
        <f>COUNTIFS('HSE Incidents'!$B$9:$B$209,"Consultant",'HSE Incidents'!$A$9:$A$209,"Restricted Workday Cases",  'HSE Incidents'!$E$9:$E$209,"&gt;="&amp;L7, 'HSE Incidents'!$E$9:$E$209,"&lt;="&amp;EOMONTH(L7,0))</f>
        <v>0</v>
      </c>
      <c r="M36" s="96">
        <f>COUNTIFS('HSE Incidents'!$B$9:$B$209,"Consultant",'HSE Incidents'!$A$9:$A$209,"Restricted Workday Cases",  'HSE Incidents'!$E$9:$E$209,"&gt;="&amp;M7, 'HSE Incidents'!$E$9:$E$209,"&lt;="&amp;EOMONTH(M7,0))</f>
        <v>0</v>
      </c>
      <c r="N36" s="96">
        <f>COUNTIFS('HSE Incidents'!$B$9:$B$209,"Consultant",'HSE Incidents'!$A$9:$A$209,"Restricted Workday Cases",  'HSE Incidents'!$E$9:$E$209,"&gt;="&amp;N7, 'HSE Incidents'!$E$9:$E$209,"&lt;="&amp;EOMONTH(N7,0))</f>
        <v>0</v>
      </c>
      <c r="O36" s="96">
        <f>COUNTIFS('HSE Incidents'!$B$9:$B$209,"Consultant",'HSE Incidents'!$A$9:$A$209,"Restricted Workday Cases",  'HSE Incidents'!$E$9:$E$209,"&gt;="&amp;O7, 'HSE Incidents'!$E$9:$E$209,"&lt;="&amp;EOMONTH(O7,0))</f>
        <v>0</v>
      </c>
      <c r="P36" s="96">
        <f>COUNTIFS('HSE Incidents'!$B$9:$B$209,"Consultant",'HSE Incidents'!$A$9:$A$209,"Restricted Workday Cases",  'HSE Incidents'!$E$9:$E$209,"&gt;="&amp;P7, 'HSE Incidents'!$E$9:$E$209,"&lt;="&amp;EOMONTH(P7,0))</f>
        <v>0</v>
      </c>
      <c r="Q36" s="56">
        <f t="shared" si="6"/>
        <v>0</v>
      </c>
      <c r="R36" s="212">
        <v>0</v>
      </c>
      <c r="S36" s="82">
        <f t="shared" si="0"/>
        <v>0</v>
      </c>
      <c r="T36" s="57">
        <f t="shared" si="8"/>
        <v>0</v>
      </c>
      <c r="U36" s="57">
        <f t="shared" si="19"/>
        <v>0</v>
      </c>
      <c r="V36" s="57">
        <f t="shared" si="9"/>
        <v>0</v>
      </c>
      <c r="W36" s="57">
        <f>SUM(N36:P36)</f>
        <v>0</v>
      </c>
    </row>
    <row r="37" spans="1:23" ht="22" customHeight="1">
      <c r="A37" s="1127"/>
      <c r="B37" s="1167"/>
      <c r="C37" s="1139"/>
      <c r="D37" s="98" t="s">
        <v>30</v>
      </c>
      <c r="E37" s="97">
        <f>COUNTIFS('HSE Incidents'!$B$9:$B$209,"Contractor",'HSE Incidents'!$A$9:$A$209,"Restricted Workday Cases",  'HSE Incidents'!$E$9:$E$209,"&gt;="&amp;E7, 'HSE Incidents'!$E$9:$E$209,"&lt;="&amp;EOMONTH(E7,0))</f>
        <v>0</v>
      </c>
      <c r="F37" s="97">
        <f>COUNTIFS('HSE Incidents'!$B$9:$B$209,"Contractor",'HSE Incidents'!$A$9:$A$209,"Restricted Workday Cases",  'HSE Incidents'!$E$9:$E$209,"&gt;="&amp;F7, 'HSE Incidents'!$E$9:$E$209,"&lt;="&amp;EOMONTH(F7,0))</f>
        <v>0</v>
      </c>
      <c r="G37" s="97">
        <f>COUNTIFS('HSE Incidents'!$B$9:$B$209,"Contractor",'HSE Incidents'!$A$9:$A$209,"Restricted Workday Cases",  'HSE Incidents'!$E$9:$E$209,"&gt;="&amp;G7, 'HSE Incidents'!$E$9:$E$209,"&lt;="&amp;EOMONTH(G7,0))</f>
        <v>0</v>
      </c>
      <c r="H37" s="97">
        <f>COUNTIFS('HSE Incidents'!$B$9:$B$209,"Contractor",'HSE Incidents'!$A$9:$A$209,"Restricted Workday Cases",  'HSE Incidents'!$E$9:$E$209,"&gt;="&amp;H7, 'HSE Incidents'!$E$9:$E$209,"&lt;="&amp;EOMONTH(H7,0))</f>
        <v>0</v>
      </c>
      <c r="I37" s="97">
        <f>COUNTIFS('HSE Incidents'!$B$9:$B$209,"Contractor",'HSE Incidents'!$A$9:$A$209,"Restricted Workday Cases",  'HSE Incidents'!$E$9:$E$209,"&gt;="&amp;I7, 'HSE Incidents'!$E$9:$E$209,"&lt;="&amp;EOMONTH(I7,0))</f>
        <v>0</v>
      </c>
      <c r="J37" s="97">
        <f>COUNTIFS('HSE Incidents'!$B$9:$B$209,"Contractor",'HSE Incidents'!$A$9:$A$209,"Restricted Workday Cases",  'HSE Incidents'!$E$9:$E$209,"&gt;="&amp;J7, 'HSE Incidents'!$E$9:$E$209,"&lt;="&amp;EOMONTH(J7,0))</f>
        <v>0</v>
      </c>
      <c r="K37" s="97">
        <f>COUNTIFS('HSE Incidents'!$B$9:$B$209,"Contractor",'HSE Incidents'!$A$9:$A$209,"Restricted Workday Cases",  'HSE Incidents'!$E$9:$E$209,"&gt;="&amp;K7, 'HSE Incidents'!$E$9:$E$209,"&lt;="&amp;EOMONTH(K7,0))</f>
        <v>0</v>
      </c>
      <c r="L37" s="97">
        <f>COUNTIFS('HSE Incidents'!$B$9:$B$209,"Contractor",'HSE Incidents'!$A$9:$A$209,"Restricted Workday Cases",  'HSE Incidents'!$E$9:$E$209,"&gt;="&amp;L7, 'HSE Incidents'!$E$9:$E$209,"&lt;="&amp;EOMONTH(L7,0))</f>
        <v>0</v>
      </c>
      <c r="M37" s="97">
        <f>COUNTIFS('HSE Incidents'!$B$9:$B$209,"Contractor",'HSE Incidents'!$A$9:$A$209,"Restricted Workday Cases",  'HSE Incidents'!$E$9:$E$209,"&gt;="&amp;M7, 'HSE Incidents'!$E$9:$E$209,"&lt;="&amp;EOMONTH(M7,0))</f>
        <v>0</v>
      </c>
      <c r="N37" s="97">
        <f>COUNTIFS('HSE Incidents'!$B$9:$B$209,"Contractor",'HSE Incidents'!$A$9:$A$209,"Restricted Workday Cases",  'HSE Incidents'!$E$9:$E$209,"&gt;="&amp;N7, 'HSE Incidents'!$E$9:$E$209,"&lt;="&amp;EOMONTH(N7,0))</f>
        <v>0</v>
      </c>
      <c r="O37" s="97">
        <f>COUNTIFS('HSE Incidents'!$B$9:$B$209,"Contractor",'HSE Incidents'!$A$9:$A$209,"Restricted Workday Cases",  'HSE Incidents'!$E$9:$E$209,"&gt;="&amp;O7, 'HSE Incidents'!$E$9:$E$209,"&lt;="&amp;EOMONTH(O7,0))</f>
        <v>0</v>
      </c>
      <c r="P37" s="97">
        <f>COUNTIFS('HSE Incidents'!$B$9:$B$209,"Contractor",'HSE Incidents'!$A$9:$A$209,"Restricted Workday Cases",  'HSE Incidents'!$E$9:$E$209,"&gt;="&amp;P7, 'HSE Incidents'!$E$9:$E$209,"&lt;="&amp;EOMONTH(P7,0))</f>
        <v>0</v>
      </c>
      <c r="Q37" s="51">
        <f xml:space="preserve"> SUM(E37:P37)</f>
        <v>0</v>
      </c>
      <c r="R37" s="210">
        <v>0</v>
      </c>
      <c r="S37" s="82">
        <f t="shared" si="0"/>
        <v>0</v>
      </c>
      <c r="T37" s="52">
        <f t="shared" si="8"/>
        <v>0</v>
      </c>
      <c r="U37" s="52">
        <f t="shared" si="19"/>
        <v>0</v>
      </c>
      <c r="V37" s="52">
        <f t="shared" si="9"/>
        <v>0</v>
      </c>
      <c r="W37" s="52">
        <f t="shared" ref="W37:W38" si="28">SUM(N37:P37)</f>
        <v>0</v>
      </c>
    </row>
    <row r="38" spans="1:23" ht="22" customHeight="1">
      <c r="A38" s="1127"/>
      <c r="B38" s="1167"/>
      <c r="C38" s="1139"/>
      <c r="D38" s="98" t="s">
        <v>96</v>
      </c>
      <c r="E38" s="97">
        <f>COUNTIFS('HSE Incidents'!$B$9:$B$209,"Sub-Contractor",'HSE Incidents'!$A$9:$A$209,"Restricted Workday Cases",  'HSE Incidents'!$E$9:$E$209,"&gt;="&amp;E7, 'HSE Incidents'!$E$9:$E$209,"&lt;="&amp;EOMONTH(E7,0))</f>
        <v>0</v>
      </c>
      <c r="F38" s="97">
        <f>COUNTIFS('HSE Incidents'!$B$9:$B$209,"Sub-Contractor",'HSE Incidents'!$A$9:$A$209,"Restricted Workday Cases",  'HSE Incidents'!$E$9:$E$209,"&gt;="&amp;F7, 'HSE Incidents'!$E$9:$E$209,"&lt;="&amp;EOMONTH(F7,0))</f>
        <v>0</v>
      </c>
      <c r="G38" s="97">
        <f>COUNTIFS('HSE Incidents'!$B$9:$B$209,"Sub-Contractor",'HSE Incidents'!$A$9:$A$209,"Restricted Workday Cases",  'HSE Incidents'!$E$9:$E$209,"&gt;="&amp;G7, 'HSE Incidents'!$E$9:$E$209,"&lt;="&amp;EOMONTH(G7,0))</f>
        <v>0</v>
      </c>
      <c r="H38" s="97">
        <f>COUNTIFS('HSE Incidents'!$B$9:$B$209,"Sub-Contractor",'HSE Incidents'!$A$9:$A$209,"Restricted Workday Cases",  'HSE Incidents'!$E$9:$E$209,"&gt;="&amp;H7, 'HSE Incidents'!$E$9:$E$209,"&lt;="&amp;EOMONTH(H7,0))</f>
        <v>0</v>
      </c>
      <c r="I38" s="97">
        <f>COUNTIFS('HSE Incidents'!$B$9:$B$209,"Sub-Contractor",'HSE Incidents'!$A$9:$A$209,"Restricted Workday Cases",  'HSE Incidents'!$E$9:$E$209,"&gt;="&amp;I7, 'HSE Incidents'!$E$9:$E$209,"&lt;="&amp;EOMONTH(I7,0))</f>
        <v>0</v>
      </c>
      <c r="J38" s="97">
        <f>COUNTIFS('HSE Incidents'!$B$9:$B$209,"Sub-Contractor",'HSE Incidents'!$A$9:$A$209,"Restricted Workday Cases",  'HSE Incidents'!$E$9:$E$209,"&gt;="&amp;J7, 'HSE Incidents'!$E$9:$E$209,"&lt;="&amp;EOMONTH(J7,0))</f>
        <v>0</v>
      </c>
      <c r="K38" s="97">
        <f>COUNTIFS('HSE Incidents'!$B$9:$B$209,"Sub-Contractor",'HSE Incidents'!$A$9:$A$209,"Restricted Workday Cases",  'HSE Incidents'!$E$9:$E$209,"&gt;="&amp;K7, 'HSE Incidents'!$E$9:$E$209,"&lt;="&amp;EOMONTH(K7,0))</f>
        <v>0</v>
      </c>
      <c r="L38" s="97">
        <f>COUNTIFS('HSE Incidents'!$B$9:$B$209,"Sub-Contractor",'HSE Incidents'!$A$9:$A$209,"Restricted Workday Cases",  'HSE Incidents'!$E$9:$E$209,"&gt;="&amp;L7, 'HSE Incidents'!$E$9:$E$209,"&lt;="&amp;EOMONTH(L7,0))</f>
        <v>0</v>
      </c>
      <c r="M38" s="97">
        <f>COUNTIFS('HSE Incidents'!$B$9:$B$209,"Sub-Contractor",'HSE Incidents'!$A$9:$A$209,"Restricted Workday Cases",  'HSE Incidents'!$E$9:$E$209,"&gt;="&amp;M7, 'HSE Incidents'!$E$9:$E$209,"&lt;="&amp;EOMONTH(M7,0))</f>
        <v>0</v>
      </c>
      <c r="N38" s="97">
        <f>COUNTIFS('HSE Incidents'!$B$9:$B$209,"Sub-Contractor",'HSE Incidents'!$A$9:$A$209,"Restricted Workday Cases",  'HSE Incidents'!$E$9:$E$209,"&gt;="&amp;N7, 'HSE Incidents'!$E$9:$E$209,"&lt;="&amp;EOMONTH(N7,0))</f>
        <v>0</v>
      </c>
      <c r="O38" s="97">
        <f>COUNTIFS('HSE Incidents'!$B$9:$B$209,"Sub-Contractor",'HSE Incidents'!$A$9:$A$209,"Restricted Workday Cases",  'HSE Incidents'!$E$9:$E$209,"&gt;="&amp;O7, 'HSE Incidents'!$E$9:$E$209,"&lt;="&amp;EOMONTH(O7,0))</f>
        <v>0</v>
      </c>
      <c r="P38" s="97">
        <f>COUNTIFS('HSE Incidents'!$B$9:$B$209,"Sub-Contractor",'HSE Incidents'!$A$9:$A$209,"Restricted Workday Cases",  'HSE Incidents'!$E$9:$E$209,"&gt;="&amp;P7, 'HSE Incidents'!$E$9:$E$209,"&lt;="&amp;EOMONTH(P7,0))</f>
        <v>0</v>
      </c>
      <c r="Q38" s="51">
        <f t="shared" si="6"/>
        <v>0</v>
      </c>
      <c r="R38" s="210">
        <v>0</v>
      </c>
      <c r="S38" s="82">
        <f t="shared" si="0"/>
        <v>0</v>
      </c>
      <c r="T38" s="52">
        <f t="shared" si="8"/>
        <v>0</v>
      </c>
      <c r="U38" s="52">
        <f t="shared" si="19"/>
        <v>0</v>
      </c>
      <c r="V38" s="52">
        <f t="shared" si="9"/>
        <v>0</v>
      </c>
      <c r="W38" s="52">
        <f t="shared" si="28"/>
        <v>0</v>
      </c>
    </row>
    <row r="39" spans="1:23" ht="22" customHeight="1">
      <c r="A39" s="1127"/>
      <c r="B39" s="1167"/>
      <c r="C39" s="1145"/>
      <c r="D39" s="100" t="s">
        <v>97</v>
      </c>
      <c r="E39" s="101">
        <f>SUM(E36:E38)</f>
        <v>0</v>
      </c>
      <c r="F39" s="101">
        <f>SUM(F36:F38)</f>
        <v>0</v>
      </c>
      <c r="G39" s="101">
        <f>SUM(G36:G38)</f>
        <v>0</v>
      </c>
      <c r="H39" s="101">
        <f>SUM(H36:H38)</f>
        <v>0</v>
      </c>
      <c r="I39" s="101">
        <f>SUM(I36:I38)</f>
        <v>0</v>
      </c>
      <c r="J39" s="101">
        <f t="shared" ref="J39:M39" si="29">SUM(J36:J38)</f>
        <v>0</v>
      </c>
      <c r="K39" s="101">
        <f t="shared" si="29"/>
        <v>0</v>
      </c>
      <c r="L39" s="101">
        <f t="shared" si="29"/>
        <v>0</v>
      </c>
      <c r="M39" s="101">
        <f t="shared" si="29"/>
        <v>0</v>
      </c>
      <c r="N39" s="101">
        <f>SUM(N36:N38)</f>
        <v>0</v>
      </c>
      <c r="O39" s="101">
        <f>SUM(O36:O38)</f>
        <v>0</v>
      </c>
      <c r="P39" s="101">
        <f>SUM(P36:P38)</f>
        <v>0</v>
      </c>
      <c r="Q39" s="101">
        <f xml:space="preserve"> SUM(E39:P39)</f>
        <v>0</v>
      </c>
      <c r="R39" s="101">
        <f>SUM(R36:R38)</f>
        <v>0</v>
      </c>
      <c r="S39" s="102">
        <f t="shared" ref="S39" si="30">Q39+R39</f>
        <v>0</v>
      </c>
      <c r="T39" s="101">
        <f t="shared" si="8"/>
        <v>0</v>
      </c>
      <c r="U39" s="101">
        <f t="shared" si="19"/>
        <v>0</v>
      </c>
      <c r="V39" s="101">
        <f t="shared" si="9"/>
        <v>0</v>
      </c>
      <c r="W39" s="101">
        <f>SUM(N39:P39)</f>
        <v>0</v>
      </c>
    </row>
    <row r="40" spans="1:23" ht="22" customHeight="1">
      <c r="A40" s="1127"/>
      <c r="B40" s="1167"/>
      <c r="C40" s="1144" t="s">
        <v>526</v>
      </c>
      <c r="D40" s="99" t="s">
        <v>95</v>
      </c>
      <c r="E40" s="96">
        <f>COUNTIFS('HSE Incidents'!$B$9:$B$209,"Consultant",'HSE Incidents'!$A$9:$A$209,"Medical Treatment Cases",  'HSE Incidents'!$E$9:$E$209,"&gt;="&amp;E7, 'HSE Incidents'!$E$9:$E$209,"&lt;="&amp;EOMONTH(E7,0))</f>
        <v>0</v>
      </c>
      <c r="F40" s="96">
        <f>COUNTIFS('HSE Incidents'!$B$9:$B$209,"Consultant",'HSE Incidents'!$A$9:$A$209,"Medical Treatment Cases",  'HSE Incidents'!$E$9:$E$209,"&gt;="&amp;F7, 'HSE Incidents'!$E$9:$E$209,"&lt;="&amp;EOMONTH(F7,0))</f>
        <v>0</v>
      </c>
      <c r="G40" s="96">
        <f>COUNTIFS('HSE Incidents'!$B$9:$B$209,"Consultant",'HSE Incidents'!$A$9:$A$209,"Medical Treatment Cases",  'HSE Incidents'!$E$9:$E$209,"&gt;="&amp;G7, 'HSE Incidents'!$E$9:$E$209,"&lt;="&amp;EOMONTH(G7,0))</f>
        <v>0</v>
      </c>
      <c r="H40" s="96">
        <f>COUNTIFS('HSE Incidents'!$B$9:$B$209,"Consultant",'HSE Incidents'!$A$9:$A$209,"Medical Treatment Cases",  'HSE Incidents'!$E$9:$E$209,"&gt;="&amp;H7, 'HSE Incidents'!$E$9:$E$209,"&lt;="&amp;EOMONTH(H7,0))</f>
        <v>0</v>
      </c>
      <c r="I40" s="96">
        <f>COUNTIFS('HSE Incidents'!$B$9:$B$209,"Consultant",'HSE Incidents'!$A$9:$A$209,"Medical Treatment Cases",  'HSE Incidents'!$E$9:$E$209,"&gt;="&amp;I7, 'HSE Incidents'!$E$9:$E$209,"&lt;="&amp;EOMONTH(I7,0))</f>
        <v>0</v>
      </c>
      <c r="J40" s="96">
        <f>COUNTIFS('HSE Incidents'!$B$9:$B$209,"Consultant",'HSE Incidents'!$A$9:$A$209,"Medical Treatment Cases",  'HSE Incidents'!$E$9:$E$209,"&gt;="&amp;J7, 'HSE Incidents'!$E$9:$E$209,"&lt;="&amp;EOMONTH(J7,0))</f>
        <v>0</v>
      </c>
      <c r="K40" s="96">
        <f>COUNTIFS('HSE Incidents'!$B$9:$B$209,"Consultant",'HSE Incidents'!$A$9:$A$209,"Medical Treatment Cases",  'HSE Incidents'!$E$9:$E$209,"&gt;="&amp;K7, 'HSE Incidents'!$E$9:$E$209,"&lt;="&amp;EOMONTH(K7,0))</f>
        <v>0</v>
      </c>
      <c r="L40" s="96">
        <f>COUNTIFS('HSE Incidents'!$B$9:$B$209,"Consultant",'HSE Incidents'!$A$9:$A$209,"Medical Treatment Cases",  'HSE Incidents'!$E$9:$E$209,"&gt;="&amp;L7, 'HSE Incidents'!$E$9:$E$209,"&lt;="&amp;EOMONTH(L7,0))</f>
        <v>0</v>
      </c>
      <c r="M40" s="96">
        <f>COUNTIFS('HSE Incidents'!$B$9:$B$209,"Consultant",'HSE Incidents'!$A$9:$A$209,"Medical Treatment Cases",  'HSE Incidents'!$E$9:$E$209,"&gt;="&amp;M7, 'HSE Incidents'!$E$9:$E$209,"&lt;="&amp;EOMONTH(M7,0))</f>
        <v>0</v>
      </c>
      <c r="N40" s="96">
        <f>COUNTIFS('HSE Incidents'!$B$9:$B$209,"Consultant",'HSE Incidents'!$A$9:$A$209,"Medical Treatment Cases",  'HSE Incidents'!$E$9:$E$209,"&gt;="&amp;N7, 'HSE Incidents'!$E$9:$E$209,"&lt;="&amp;EOMONTH(N7,0))</f>
        <v>0</v>
      </c>
      <c r="O40" s="96">
        <f>COUNTIFS('HSE Incidents'!$B$9:$B$209,"Consultant",'HSE Incidents'!$A$9:$A$209,"Medical Treatment Cases",  'HSE Incidents'!$E$9:$E$209,"&gt;="&amp;O7, 'HSE Incidents'!$E$9:$E$209,"&lt;="&amp;EOMONTH(O7,0))</f>
        <v>0</v>
      </c>
      <c r="P40" s="96">
        <f>COUNTIFS('HSE Incidents'!$B$9:$B$209,"Consultant",'HSE Incidents'!$A$9:$A$209,"Medical Treatment Cases",  'HSE Incidents'!$E$9:$E$209,"&gt;="&amp;P7, 'HSE Incidents'!$E$9:$E$209,"&lt;="&amp;EOMONTH(P7,0))</f>
        <v>0</v>
      </c>
      <c r="Q40" s="56">
        <f t="shared" si="6"/>
        <v>0</v>
      </c>
      <c r="R40" s="210">
        <v>0</v>
      </c>
      <c r="S40" s="82">
        <f t="shared" si="0"/>
        <v>0</v>
      </c>
      <c r="T40" s="57">
        <f t="shared" si="8"/>
        <v>0</v>
      </c>
      <c r="U40" s="57">
        <f t="shared" si="19"/>
        <v>0</v>
      </c>
      <c r="V40" s="57">
        <f t="shared" si="9"/>
        <v>0</v>
      </c>
      <c r="W40" s="57">
        <f t="shared" ref="W40:W42" si="31">SUM(N40:P40)</f>
        <v>0</v>
      </c>
    </row>
    <row r="41" spans="1:23" ht="22" customHeight="1">
      <c r="A41" s="1127"/>
      <c r="B41" s="1167"/>
      <c r="C41" s="1139"/>
      <c r="D41" s="98" t="s">
        <v>30</v>
      </c>
      <c r="E41" s="97">
        <f>COUNTIFS('HSE Incidents'!$B$9:$B$209,"Contractor",'HSE Incidents'!$A$9:$A$209,"Medical Treatment Cases",  'HSE Incidents'!$E$9:$E$209,"&gt;="&amp;E7, 'HSE Incidents'!$E$9:$E$209,"&lt;="&amp;EOMONTH(E7,0))</f>
        <v>0</v>
      </c>
      <c r="F41" s="97">
        <f>COUNTIFS('HSE Incidents'!$B$9:$B$209,"Contractor",'HSE Incidents'!$A$9:$A$209,"Medical Treatment Cases",  'HSE Incidents'!$E$9:$E$209,"&gt;="&amp;F7, 'HSE Incidents'!$E$9:$E$209,"&lt;="&amp;EOMONTH(F7,0))</f>
        <v>0</v>
      </c>
      <c r="G41" s="97">
        <f>COUNTIFS('HSE Incidents'!$B$9:$B$209,"Contractor",'HSE Incidents'!$A$9:$A$209,"Medical Treatment Cases",  'HSE Incidents'!$E$9:$E$209,"&gt;="&amp;G7, 'HSE Incidents'!$E$9:$E$209,"&lt;="&amp;EOMONTH(G7,0))</f>
        <v>0</v>
      </c>
      <c r="H41" s="97">
        <f>COUNTIFS('HSE Incidents'!$B$9:$B$209,"Contractor",'HSE Incidents'!$A$9:$A$209,"Medical Treatment Cases",  'HSE Incidents'!$E$9:$E$209,"&gt;="&amp;H7, 'HSE Incidents'!$E$9:$E$209,"&lt;="&amp;EOMONTH(H7,0))</f>
        <v>0</v>
      </c>
      <c r="I41" s="97">
        <f>COUNTIFS('HSE Incidents'!$B$9:$B$209,"Contractor",'HSE Incidents'!$A$9:$A$209,"Medical Treatment Cases",  'HSE Incidents'!$E$9:$E$209,"&gt;="&amp;I7, 'HSE Incidents'!$E$9:$E$209,"&lt;="&amp;EOMONTH(I7,0))</f>
        <v>0</v>
      </c>
      <c r="J41" s="97">
        <f>COUNTIFS('HSE Incidents'!$B$9:$B$209,"Contractor",'HSE Incidents'!$A$9:$A$209,"Medical Treatment Cases",  'HSE Incidents'!$E$9:$E$209,"&gt;="&amp;J7, 'HSE Incidents'!$E$9:$E$209,"&lt;="&amp;EOMONTH(J7,0))</f>
        <v>0</v>
      </c>
      <c r="K41" s="97">
        <f>COUNTIFS('HSE Incidents'!$B$9:$B$209,"Contractor",'HSE Incidents'!$A$9:$A$209,"Medical Treatment Cases",  'HSE Incidents'!$E$9:$E$209,"&gt;="&amp;K7, 'HSE Incidents'!$E$9:$E$209,"&lt;="&amp;EOMONTH(K7,0))</f>
        <v>0</v>
      </c>
      <c r="L41" s="97">
        <f>COUNTIFS('HSE Incidents'!$B$9:$B$209,"Contractor",'HSE Incidents'!$A$9:$A$209,"Medical Treatment Cases",  'HSE Incidents'!$E$9:$E$209,"&gt;="&amp;L7, 'HSE Incidents'!$E$9:$E$209,"&lt;="&amp;EOMONTH(L7,0))</f>
        <v>0</v>
      </c>
      <c r="M41" s="97">
        <f>COUNTIFS('HSE Incidents'!$B$9:$B$209,"Contractor",'HSE Incidents'!$A$9:$A$209,"Medical Treatment Cases",  'HSE Incidents'!$E$9:$E$209,"&gt;="&amp;M7, 'HSE Incidents'!$E$9:$E$209,"&lt;="&amp;EOMONTH(M7,0))</f>
        <v>0</v>
      </c>
      <c r="N41" s="97">
        <f>COUNTIFS('HSE Incidents'!$B$9:$B$209,"Contractor",'HSE Incidents'!$A$9:$A$209,"Medical Treatment Cases",  'HSE Incidents'!$E$9:$E$209,"&gt;="&amp;N7, 'HSE Incidents'!$E$9:$E$209,"&lt;="&amp;EOMONTH(N7,0))</f>
        <v>0</v>
      </c>
      <c r="O41" s="97">
        <f>COUNTIFS('HSE Incidents'!$B$9:$B$209,"Contractor",'HSE Incidents'!$A$9:$A$209,"Medical Treatment Cases",  'HSE Incidents'!$E$9:$E$209,"&gt;="&amp;O7, 'HSE Incidents'!$E$9:$E$209,"&lt;="&amp;EOMONTH(O7,0))</f>
        <v>0</v>
      </c>
      <c r="P41" s="97">
        <f>COUNTIFS('HSE Incidents'!$B$9:$B$209,"Contractor",'HSE Incidents'!$A$9:$A$209,"Medical Treatment Cases",  'HSE Incidents'!$E$9:$E$209,"&gt;="&amp;P7, 'HSE Incidents'!$E$9:$E$209,"&lt;="&amp;EOMONTH(P7,0))</f>
        <v>0</v>
      </c>
      <c r="Q41" s="51">
        <f xml:space="preserve"> SUM(E41:P41)</f>
        <v>0</v>
      </c>
      <c r="R41" s="210">
        <v>0</v>
      </c>
      <c r="S41" s="82">
        <f t="shared" si="0"/>
        <v>0</v>
      </c>
      <c r="T41" s="52">
        <f t="shared" si="8"/>
        <v>0</v>
      </c>
      <c r="U41" s="52">
        <f t="shared" si="19"/>
        <v>0</v>
      </c>
      <c r="V41" s="52">
        <f t="shared" si="9"/>
        <v>0</v>
      </c>
      <c r="W41" s="52">
        <f t="shared" si="31"/>
        <v>0</v>
      </c>
    </row>
    <row r="42" spans="1:23" ht="22" customHeight="1">
      <c r="A42" s="1127"/>
      <c r="B42" s="1167"/>
      <c r="C42" s="1139"/>
      <c r="D42" s="98" t="s">
        <v>96</v>
      </c>
      <c r="E42" s="97">
        <f>COUNTIFS('HSE Incidents'!$B$9:$B$209,"Sub-Contractor",'HSE Incidents'!$A$9:$A$209,"Medical Treatment Cases",  'HSE Incidents'!$E$9:$E$209,"&gt;="&amp;E7, 'HSE Incidents'!$E$9:$E$209,"&lt;="&amp;EOMONTH(E7,0))</f>
        <v>0</v>
      </c>
      <c r="F42" s="97">
        <f>COUNTIFS('HSE Incidents'!$B$9:$B$209,"Sub-Contractor",'HSE Incidents'!$A$9:$A$209,"Medical Treatment Cases",  'HSE Incidents'!$E$9:$E$209,"&gt;="&amp;F7, 'HSE Incidents'!$E$9:$E$209,"&lt;="&amp;EOMONTH(F7,0))</f>
        <v>0</v>
      </c>
      <c r="G42" s="97">
        <f>COUNTIFS('HSE Incidents'!$B$9:$B$209,"Sub-Contractor",'HSE Incidents'!$A$9:$A$209,"Medical Treatment Cases",  'HSE Incidents'!$E$9:$E$209,"&gt;="&amp;G7, 'HSE Incidents'!$E$9:$E$209,"&lt;="&amp;EOMONTH(G7,0))</f>
        <v>0</v>
      </c>
      <c r="H42" s="97">
        <f>COUNTIFS('HSE Incidents'!$B$9:$B$209,"Sub-Contractor",'HSE Incidents'!$A$9:$A$209,"Medical Treatment Cases",  'HSE Incidents'!$E$9:$E$209,"&gt;="&amp;H7, 'HSE Incidents'!$E$9:$E$209,"&lt;="&amp;EOMONTH(H7,0))</f>
        <v>0</v>
      </c>
      <c r="I42" s="97">
        <f>COUNTIFS('HSE Incidents'!$B$9:$B$209,"Sub-Contractor",'HSE Incidents'!$A$9:$A$209,"Medical Treatment Cases",  'HSE Incidents'!$E$9:$E$209,"&gt;="&amp;I7, 'HSE Incidents'!$E$9:$E$209,"&lt;="&amp;EOMONTH(I7,0))</f>
        <v>0</v>
      </c>
      <c r="J42" s="97">
        <f>COUNTIFS('HSE Incidents'!$B$9:$B$209,"Sub-Contractor",'HSE Incidents'!$A$9:$A$209,"Medical Treatment Cases",  'HSE Incidents'!$E$9:$E$209,"&gt;="&amp;J7, 'HSE Incidents'!$E$9:$E$209,"&lt;="&amp;EOMONTH(J7,0))</f>
        <v>0</v>
      </c>
      <c r="K42" s="97">
        <f>COUNTIFS('HSE Incidents'!$B$9:$B$209,"Sub-Contractor",'HSE Incidents'!$A$9:$A$209,"Medical Treatment Cases",  'HSE Incidents'!$E$9:$E$209,"&gt;="&amp;K7, 'HSE Incidents'!$E$9:$E$209,"&lt;="&amp;EOMONTH(K7,0))</f>
        <v>0</v>
      </c>
      <c r="L42" s="97">
        <f>COUNTIFS('HSE Incidents'!$B$9:$B$209,"Sub-Contractor",'HSE Incidents'!$A$9:$A$209,"Medical Treatment Cases",  'HSE Incidents'!$E$9:$E$209,"&gt;="&amp;L7, 'HSE Incidents'!$E$9:$E$209,"&lt;="&amp;EOMONTH(L7,0))</f>
        <v>0</v>
      </c>
      <c r="M42" s="97">
        <f>COUNTIFS('HSE Incidents'!$B$9:$B$209,"Sub-Contractor",'HSE Incidents'!$A$9:$A$209,"Medical Treatment Cases",  'HSE Incidents'!$E$9:$E$209,"&gt;="&amp;M7, 'HSE Incidents'!$E$9:$E$209,"&lt;="&amp;EOMONTH(M7,0))</f>
        <v>0</v>
      </c>
      <c r="N42" s="97">
        <f>COUNTIFS('HSE Incidents'!$B$9:$B$209,"Sub-Contractor",'HSE Incidents'!$A$9:$A$209,"Medical Treatment Cases",  'HSE Incidents'!$E$9:$E$209,"&gt;="&amp;N7, 'HSE Incidents'!$E$9:$E$209,"&lt;="&amp;EOMONTH(N7,0))</f>
        <v>0</v>
      </c>
      <c r="O42" s="97">
        <f>COUNTIFS('HSE Incidents'!$B$9:$B$209,"Sub-Contractor",'HSE Incidents'!$A$9:$A$209,"Medical Treatment Cases",  'HSE Incidents'!$E$9:$E$209,"&gt;="&amp;O7, 'HSE Incidents'!$E$9:$E$209,"&lt;="&amp;EOMONTH(O7,0))</f>
        <v>0</v>
      </c>
      <c r="P42" s="97">
        <f>COUNTIFS('HSE Incidents'!$B$9:$B$209,"Sub-Contractor",'HSE Incidents'!$A$9:$A$209,"Medical Treatment Cases",  'HSE Incidents'!$E$9:$E$209,"&gt;="&amp;P7, 'HSE Incidents'!$E$9:$E$209,"&lt;="&amp;EOMONTH(P7,0))</f>
        <v>0</v>
      </c>
      <c r="Q42" s="51">
        <f t="shared" si="6"/>
        <v>0</v>
      </c>
      <c r="R42" s="212">
        <v>0</v>
      </c>
      <c r="S42" s="82">
        <f t="shared" si="0"/>
        <v>0</v>
      </c>
      <c r="T42" s="52">
        <f t="shared" si="8"/>
        <v>0</v>
      </c>
      <c r="U42" s="52">
        <f t="shared" si="19"/>
        <v>0</v>
      </c>
      <c r="V42" s="52">
        <f t="shared" si="9"/>
        <v>0</v>
      </c>
      <c r="W42" s="52">
        <f t="shared" si="31"/>
        <v>0</v>
      </c>
    </row>
    <row r="43" spans="1:23" ht="22" customHeight="1">
      <c r="A43" s="1127"/>
      <c r="B43" s="1167"/>
      <c r="C43" s="1145"/>
      <c r="D43" s="100" t="s">
        <v>97</v>
      </c>
      <c r="E43" s="101">
        <f>SUM(E40:E42)</f>
        <v>0</v>
      </c>
      <c r="F43" s="101">
        <f t="shared" ref="F43:W43" si="32">SUM(F40:F42)</f>
        <v>0</v>
      </c>
      <c r="G43" s="101">
        <f t="shared" si="32"/>
        <v>0</v>
      </c>
      <c r="H43" s="101">
        <f t="shared" si="32"/>
        <v>0</v>
      </c>
      <c r="I43" s="101">
        <f t="shared" si="32"/>
        <v>0</v>
      </c>
      <c r="J43" s="101">
        <f t="shared" si="32"/>
        <v>0</v>
      </c>
      <c r="K43" s="101">
        <f t="shared" si="32"/>
        <v>0</v>
      </c>
      <c r="L43" s="101">
        <f t="shared" si="32"/>
        <v>0</v>
      </c>
      <c r="M43" s="101">
        <f t="shared" si="32"/>
        <v>0</v>
      </c>
      <c r="N43" s="101">
        <f t="shared" si="32"/>
        <v>0</v>
      </c>
      <c r="O43" s="101">
        <f t="shared" si="32"/>
        <v>0</v>
      </c>
      <c r="P43" s="101">
        <f t="shared" si="32"/>
        <v>0</v>
      </c>
      <c r="Q43" s="101">
        <f t="shared" si="32"/>
        <v>0</v>
      </c>
      <c r="R43" s="101">
        <f>SUM(R40:R42)</f>
        <v>0</v>
      </c>
      <c r="S43" s="102">
        <f t="shared" si="0"/>
        <v>0</v>
      </c>
      <c r="T43" s="101">
        <f t="shared" si="32"/>
        <v>0</v>
      </c>
      <c r="U43" s="101">
        <f t="shared" si="32"/>
        <v>0</v>
      </c>
      <c r="V43" s="101">
        <f t="shared" si="32"/>
        <v>0</v>
      </c>
      <c r="W43" s="101">
        <f t="shared" si="32"/>
        <v>0</v>
      </c>
    </row>
    <row r="44" spans="1:23" ht="22" customHeight="1">
      <c r="A44" s="1127"/>
      <c r="B44" s="1167"/>
      <c r="C44" s="1144" t="s">
        <v>527</v>
      </c>
      <c r="D44" s="99" t="s">
        <v>95</v>
      </c>
      <c r="E44" s="96">
        <f>COUNTIFS('HSE Incidents'!$B$9:$B$209,"Consultant",'HSE Incidents'!$A$9:$A$209,"First Aid Injury",  'HSE Incidents'!$E$9:$E$209,"&gt;="&amp;E7, 'HSE Incidents'!$E$9:$E$209,"&lt;="&amp;EOMONTH(E7,0))</f>
        <v>0</v>
      </c>
      <c r="F44" s="96">
        <f>COUNTIFS('HSE Incidents'!$B$9:$B$209,"Consultant",'HSE Incidents'!$A$9:$A$209,"First Aid Injury",  'HSE Incidents'!$E$9:$E$209,"&gt;="&amp;F7, 'HSE Incidents'!$E$9:$E$209,"&lt;="&amp;EOMONTH(F7,0))</f>
        <v>0</v>
      </c>
      <c r="G44" s="96">
        <f>COUNTIFS('HSE Incidents'!$B$9:$B$209,"Consultant",'HSE Incidents'!$A$9:$A$209,"First Aid Injury",  'HSE Incidents'!$E$9:$E$209,"&gt;="&amp;G7, 'HSE Incidents'!$E$9:$E$209,"&lt;="&amp;EOMONTH(G7,0))</f>
        <v>0</v>
      </c>
      <c r="H44" s="96">
        <f>COUNTIFS('HSE Incidents'!$B$9:$B$209,"Consultant",'HSE Incidents'!$A$9:$A$209,"First Aid Injury",  'HSE Incidents'!$E$9:$E$209,"&gt;="&amp;H7, 'HSE Incidents'!$E$9:$E$209,"&lt;="&amp;EOMONTH(H7,0))</f>
        <v>0</v>
      </c>
      <c r="I44" s="96">
        <f>COUNTIFS('HSE Incidents'!$B$9:$B$209,"Consultant",'HSE Incidents'!$A$9:$A$209,"First Aid Injury",  'HSE Incidents'!$E$9:$E$209,"&gt;="&amp;I7, 'HSE Incidents'!$E$9:$E$209,"&lt;="&amp;EOMONTH(I7,0))</f>
        <v>0</v>
      </c>
      <c r="J44" s="96">
        <f>COUNTIFS('HSE Incidents'!$B$9:$B$209,"Consultant",'HSE Incidents'!$A$9:$A$209,"First Aid Injury",  'HSE Incidents'!$E$9:$E$209,"&gt;="&amp;J7, 'HSE Incidents'!$E$9:$E$209,"&lt;="&amp;EOMONTH(J7,0))</f>
        <v>0</v>
      </c>
      <c r="K44" s="96">
        <f>COUNTIFS('HSE Incidents'!$B$9:$B$209,"Consultant",'HSE Incidents'!$A$9:$A$209,"First Aid Injury",  'HSE Incidents'!$E$9:$E$209,"&gt;="&amp;K7, 'HSE Incidents'!$E$9:$E$209,"&lt;="&amp;EOMONTH(K7,0))</f>
        <v>0</v>
      </c>
      <c r="L44" s="96">
        <f>COUNTIFS('HSE Incidents'!$B$9:$B$209,"Consultant",'HSE Incidents'!$A$9:$A$209,"First Aid Injury",  'HSE Incidents'!$E$9:$E$209,"&gt;="&amp;L7, 'HSE Incidents'!$E$9:$E$209,"&lt;="&amp;EOMONTH(L7,0))</f>
        <v>0</v>
      </c>
      <c r="M44" s="96">
        <f>COUNTIFS('HSE Incidents'!$B$9:$B$209,"Consultant",'HSE Incidents'!$A$9:$A$209,"First Aid Injury",  'HSE Incidents'!$E$9:$E$209,"&gt;="&amp;M7, 'HSE Incidents'!$E$9:$E$209,"&lt;="&amp;EOMONTH(M7,0))</f>
        <v>0</v>
      </c>
      <c r="N44" s="96">
        <f>COUNTIFS('HSE Incidents'!$B$9:$B$209,"Consultant",'HSE Incidents'!$A$9:$A$209,"First Aid Injury",  'HSE Incidents'!$E$9:$E$209,"&gt;="&amp;N7, 'HSE Incidents'!$E$9:$E$209,"&lt;="&amp;EOMONTH(N7,0))</f>
        <v>0</v>
      </c>
      <c r="O44" s="96">
        <f>COUNTIFS('HSE Incidents'!$B$9:$B$209,"Consultant",'HSE Incidents'!$A$9:$A$209,"First Aid Injury",  'HSE Incidents'!$E$9:$E$209,"&gt;="&amp;O7, 'HSE Incidents'!$E$9:$E$209,"&lt;="&amp;EOMONTH(O7,0))</f>
        <v>0</v>
      </c>
      <c r="P44" s="96">
        <f>COUNTIFS('HSE Incidents'!$B$9:$B$209,"Consultant",'HSE Incidents'!$A$9:$A$209,"First Aid Injury",  'HSE Incidents'!$E$9:$E$209,"&gt;="&amp;P7, 'HSE Incidents'!$E$9:$E$209,"&lt;="&amp;EOMONTH(P7,0))</f>
        <v>0</v>
      </c>
      <c r="Q44" s="56">
        <f t="shared" si="6"/>
        <v>0</v>
      </c>
      <c r="R44" s="210">
        <v>0</v>
      </c>
      <c r="S44" s="82">
        <f t="shared" si="0"/>
        <v>0</v>
      </c>
      <c r="T44" s="57">
        <f t="shared" si="8"/>
        <v>0</v>
      </c>
      <c r="U44" s="57">
        <f>SUM(H44:J44)</f>
        <v>0</v>
      </c>
      <c r="V44" s="57">
        <f>SUM(K44:M44)</f>
        <v>0</v>
      </c>
      <c r="W44" s="57">
        <f t="shared" ref="W44:W53" si="33">SUM(N44:P44)</f>
        <v>0</v>
      </c>
    </row>
    <row r="45" spans="1:23" ht="22" customHeight="1">
      <c r="A45" s="1127"/>
      <c r="B45" s="1167"/>
      <c r="C45" s="1139"/>
      <c r="D45" s="98" t="s">
        <v>30</v>
      </c>
      <c r="E45" s="97">
        <f>COUNTIFS('HSE Incidents'!$B$9:$B$209,"Contractor",'HSE Incidents'!$A$9:$A$209,"First Aid Injury",  'HSE Incidents'!$E$9:$E$209,"&gt;="&amp;E7, 'HSE Incidents'!$E$9:$E$209,"&lt;="&amp;EOMONTH(E7,0))</f>
        <v>0</v>
      </c>
      <c r="F45" s="97">
        <f>COUNTIFS('HSE Incidents'!$B$9:$B$209,"Contractor",'HSE Incidents'!$A$9:$A$209,"First Aid Injury",  'HSE Incidents'!$E$9:$E$209,"&gt;="&amp;F7, 'HSE Incidents'!$E$9:$E$209,"&lt;="&amp;EOMONTH(F7,0))</f>
        <v>0</v>
      </c>
      <c r="G45" s="97">
        <f>COUNTIFS('HSE Incidents'!$B$9:$B$209,"Contractor",'HSE Incidents'!$A$9:$A$209,"First Aid Injury",  'HSE Incidents'!$E$9:$E$209,"&gt;="&amp;G7, 'HSE Incidents'!$E$9:$E$209,"&lt;="&amp;EOMONTH(G7,0))</f>
        <v>0</v>
      </c>
      <c r="H45" s="97">
        <f>COUNTIFS('HSE Incidents'!$B$9:$B$209,"Contractor",'HSE Incidents'!$A$9:$A$209,"First Aid Injury",  'HSE Incidents'!$E$9:$E$209,"&gt;="&amp;H7, 'HSE Incidents'!$E$9:$E$209,"&lt;="&amp;EOMONTH(H7,0))</f>
        <v>0</v>
      </c>
      <c r="I45" s="97">
        <f>COUNTIFS('HSE Incidents'!$B$9:$B$209,"Contractor",'HSE Incidents'!$A$9:$A$209,"First Aid Injury",  'HSE Incidents'!$E$9:$E$209,"&gt;="&amp;I7, 'HSE Incidents'!$E$9:$E$209,"&lt;="&amp;EOMONTH(I7,0))</f>
        <v>0</v>
      </c>
      <c r="J45" s="97">
        <f>COUNTIFS('HSE Incidents'!$B$9:$B$209,"Contractor",'HSE Incidents'!$A$9:$A$209,"First Aid Injury",  'HSE Incidents'!$E$9:$E$209,"&gt;="&amp;J7, 'HSE Incidents'!$E$9:$E$209,"&lt;="&amp;EOMONTH(J7,0))</f>
        <v>0</v>
      </c>
      <c r="K45" s="97">
        <f>COUNTIFS('HSE Incidents'!$B$9:$B$209,"Contractor",'HSE Incidents'!$A$9:$A$209,"First Aid Injury",  'HSE Incidents'!$E$9:$E$209,"&gt;="&amp;K7, 'HSE Incidents'!$E$9:$E$209,"&lt;="&amp;EOMONTH(K7,0))</f>
        <v>0</v>
      </c>
      <c r="L45" s="97">
        <f>COUNTIFS('HSE Incidents'!$B$9:$B$209,"Contractor",'HSE Incidents'!$A$9:$A$209,"First Aid Injury",  'HSE Incidents'!$E$9:$E$209,"&gt;="&amp;L7, 'HSE Incidents'!$E$9:$E$209,"&lt;="&amp;EOMONTH(L7,0))</f>
        <v>0</v>
      </c>
      <c r="M45" s="97">
        <f>COUNTIFS('HSE Incidents'!$B$9:$B$209,"Contractor",'HSE Incidents'!$A$9:$A$209,"First Aid Injury",  'HSE Incidents'!$E$9:$E$209,"&gt;="&amp;M7, 'HSE Incidents'!$E$9:$E$209,"&lt;="&amp;EOMONTH(M7,0))</f>
        <v>0</v>
      </c>
      <c r="N45" s="97">
        <f>COUNTIFS('HSE Incidents'!$B$9:$B$209,"Contractor",'HSE Incidents'!$A$9:$A$209,"First Aid Injury",  'HSE Incidents'!$E$9:$E$209,"&gt;="&amp;N7, 'HSE Incidents'!$E$9:$E$209,"&lt;="&amp;EOMONTH(N7,0))</f>
        <v>0</v>
      </c>
      <c r="O45" s="97">
        <f>COUNTIFS('HSE Incidents'!$B$9:$B$209,"Contractor",'HSE Incidents'!$A$9:$A$209,"First Aid Injury",  'HSE Incidents'!$E$9:$E$209,"&gt;="&amp;O7, 'HSE Incidents'!$E$9:$E$209,"&lt;="&amp;EOMONTH(O7,0))</f>
        <v>0</v>
      </c>
      <c r="P45" s="97">
        <f>COUNTIFS('HSE Incidents'!$B$9:$B$209,"Contractor",'HSE Incidents'!$A$9:$A$209,"First Aid Injury",  'HSE Incidents'!$E$9:$E$209,"&gt;="&amp;P7, 'HSE Incidents'!$E$9:$E$209,"&lt;="&amp;EOMONTH(P7,0))</f>
        <v>0</v>
      </c>
      <c r="Q45" s="51">
        <f xml:space="preserve"> SUM(E45:P45)</f>
        <v>0</v>
      </c>
      <c r="R45" s="212">
        <v>0</v>
      </c>
      <c r="S45" s="82">
        <f t="shared" si="0"/>
        <v>0</v>
      </c>
      <c r="T45" s="52">
        <f t="shared" si="8"/>
        <v>0</v>
      </c>
      <c r="U45" s="52">
        <f t="shared" si="19"/>
        <v>0</v>
      </c>
      <c r="V45" s="52">
        <f t="shared" si="9"/>
        <v>0</v>
      </c>
      <c r="W45" s="52">
        <f t="shared" si="33"/>
        <v>0</v>
      </c>
    </row>
    <row r="46" spans="1:23" ht="22" customHeight="1">
      <c r="A46" s="1127"/>
      <c r="B46" s="1167"/>
      <c r="C46" s="1139"/>
      <c r="D46" s="98" t="s">
        <v>96</v>
      </c>
      <c r="E46" s="97">
        <f>COUNTIFS('HSE Incidents'!$B$9:$B$209,"Sub-Contractor",'HSE Incidents'!$A$9:$A$209,"First Aid Injury",  'HSE Incidents'!$E$9:$E$209,"&gt;="&amp;E7, 'HSE Incidents'!$E$9:$E$209,"&lt;="&amp;EOMONTH(E7,0))</f>
        <v>0</v>
      </c>
      <c r="F46" s="97">
        <f>COUNTIFS('HSE Incidents'!$B$9:$B$209,"Sub-Contractor",'HSE Incidents'!$A$9:$A$209,"First Aid Injury",  'HSE Incidents'!$E$9:$E$209,"&gt;="&amp;F7, 'HSE Incidents'!$E$9:$E$209,"&lt;="&amp;EOMONTH(F7,0))</f>
        <v>0</v>
      </c>
      <c r="G46" s="97">
        <f>COUNTIFS('HSE Incidents'!$B$9:$B$209,"Sub-Contractor",'HSE Incidents'!$A$9:$A$209,"First Aid Injury",  'HSE Incidents'!$E$9:$E$209,"&gt;="&amp;G7, 'HSE Incidents'!$E$9:$E$209,"&lt;="&amp;EOMONTH(G7,0))</f>
        <v>0</v>
      </c>
      <c r="H46" s="97">
        <f>COUNTIFS('HSE Incidents'!$B$9:$B$209,"Sub-Contractor",'HSE Incidents'!$A$9:$A$209,"First Aid Injury",  'HSE Incidents'!$E$9:$E$209,"&gt;="&amp;H7, 'HSE Incidents'!$E$9:$E$209,"&lt;="&amp;EOMONTH(H7,0))</f>
        <v>0</v>
      </c>
      <c r="I46" s="97">
        <f>COUNTIFS('HSE Incidents'!$B$9:$B$209,"Sub-Contractor",'HSE Incidents'!$A$9:$A$209,"First Aid Injury",  'HSE Incidents'!$E$9:$E$209,"&gt;="&amp;I7, 'HSE Incidents'!$E$9:$E$209,"&lt;="&amp;EOMONTH(I7,0))</f>
        <v>0</v>
      </c>
      <c r="J46" s="97">
        <f>COUNTIFS('HSE Incidents'!$B$9:$B$209,"Sub-Contractor",'HSE Incidents'!$A$9:$A$209,"First Aid Injury",  'HSE Incidents'!$E$9:$E$209,"&gt;="&amp;J7, 'HSE Incidents'!$E$9:$E$209,"&lt;="&amp;EOMONTH(J7,0))</f>
        <v>0</v>
      </c>
      <c r="K46" s="97">
        <f>COUNTIFS('HSE Incidents'!$B$9:$B$209,"Sub-Contractor",'HSE Incidents'!$A$9:$A$209,"First Aid Injury",  'HSE Incidents'!$E$9:$E$209,"&gt;="&amp;K7, 'HSE Incidents'!$E$9:$E$209,"&lt;="&amp;EOMONTH(K7,0))</f>
        <v>0</v>
      </c>
      <c r="L46" s="97">
        <f>COUNTIFS('HSE Incidents'!$B$9:$B$209,"Sub-Contractor",'HSE Incidents'!$A$9:$A$209,"First Aid Injury",  'HSE Incidents'!$E$9:$E$209,"&gt;="&amp;L7, 'HSE Incidents'!$E$9:$E$209,"&lt;="&amp;EOMONTH(L7,0))</f>
        <v>0</v>
      </c>
      <c r="M46" s="97">
        <f>COUNTIFS('HSE Incidents'!$B$9:$B$209,"Sub-Contractor",'HSE Incidents'!$A$9:$A$209,"First Aid Injury",  'HSE Incidents'!$E$9:$E$209,"&gt;="&amp;M7, 'HSE Incidents'!$E$9:$E$209,"&lt;="&amp;EOMONTH(M7,0))</f>
        <v>0</v>
      </c>
      <c r="N46" s="97">
        <f>COUNTIFS('HSE Incidents'!$B$9:$B$209,"Sub-Contractor",'HSE Incidents'!$A$9:$A$209,"First Aid Injury",  'HSE Incidents'!$E$9:$E$209,"&gt;="&amp;N7, 'HSE Incidents'!$E$9:$E$209,"&lt;="&amp;EOMONTH(N7,0))</f>
        <v>0</v>
      </c>
      <c r="O46" s="97">
        <f>COUNTIFS('HSE Incidents'!$B$9:$B$209,"Sub-Contractor",'HSE Incidents'!$A$9:$A$209,"First Aid Injury",  'HSE Incidents'!$E$9:$E$209,"&gt;="&amp;O7, 'HSE Incidents'!$E$9:$E$209,"&lt;="&amp;EOMONTH(O7,0))</f>
        <v>0</v>
      </c>
      <c r="P46" s="97">
        <f>COUNTIFS('HSE Incidents'!$B$9:$B$209,"Sub-Contractor",'HSE Incidents'!$A$9:$A$209,"First Aid Injury",  'HSE Incidents'!$E$9:$E$209,"&gt;="&amp;P7, 'HSE Incidents'!$E$9:$E$209,"&lt;="&amp;EOMONTH(P7,0))</f>
        <v>0</v>
      </c>
      <c r="Q46" s="51">
        <f t="shared" si="6"/>
        <v>0</v>
      </c>
      <c r="R46" s="210">
        <v>0</v>
      </c>
      <c r="S46" s="82">
        <f t="shared" si="0"/>
        <v>0</v>
      </c>
      <c r="T46" s="52">
        <f t="shared" si="8"/>
        <v>0</v>
      </c>
      <c r="U46" s="52">
        <f t="shared" si="19"/>
        <v>0</v>
      </c>
      <c r="V46" s="52">
        <f t="shared" si="9"/>
        <v>0</v>
      </c>
      <c r="W46" s="52">
        <f t="shared" si="33"/>
        <v>0</v>
      </c>
    </row>
    <row r="47" spans="1:23" ht="22" customHeight="1">
      <c r="A47" s="1127"/>
      <c r="B47" s="1167"/>
      <c r="C47" s="1145"/>
      <c r="D47" s="100" t="s">
        <v>97</v>
      </c>
      <c r="E47" s="101">
        <f>SUM(E44:E46)</f>
        <v>0</v>
      </c>
      <c r="F47" s="101">
        <f t="shared" ref="F47:O47" si="34">SUM(F44:F46)</f>
        <v>0</v>
      </c>
      <c r="G47" s="101">
        <f>SUM(G44:G46)</f>
        <v>0</v>
      </c>
      <c r="H47" s="101">
        <f>SUM(H44:H46)</f>
        <v>0</v>
      </c>
      <c r="I47" s="101">
        <f>SUM(I44:I46)</f>
        <v>0</v>
      </c>
      <c r="J47" s="101">
        <f>SUM(J44:J46)</f>
        <v>0</v>
      </c>
      <c r="K47" s="101">
        <f t="shared" si="34"/>
        <v>0</v>
      </c>
      <c r="L47" s="101">
        <f t="shared" si="34"/>
        <v>0</v>
      </c>
      <c r="M47" s="101">
        <f t="shared" si="34"/>
        <v>0</v>
      </c>
      <c r="N47" s="101">
        <f t="shared" si="34"/>
        <v>0</v>
      </c>
      <c r="O47" s="101">
        <f t="shared" si="34"/>
        <v>0</v>
      </c>
      <c r="P47" s="101">
        <f>SUM(P44:P46)</f>
        <v>0</v>
      </c>
      <c r="Q47" s="101">
        <f xml:space="preserve"> SUM(E47:P47)</f>
        <v>0</v>
      </c>
      <c r="R47" s="101">
        <f>SUM(R44:R46)</f>
        <v>0</v>
      </c>
      <c r="S47" s="102">
        <f t="shared" si="0"/>
        <v>0</v>
      </c>
      <c r="T47" s="101">
        <f t="shared" si="8"/>
        <v>0</v>
      </c>
      <c r="U47" s="101">
        <f t="shared" si="19"/>
        <v>0</v>
      </c>
      <c r="V47" s="101">
        <f t="shared" si="9"/>
        <v>0</v>
      </c>
      <c r="W47" s="101">
        <f t="shared" si="33"/>
        <v>0</v>
      </c>
    </row>
    <row r="48" spans="1:23" ht="22" customHeight="1">
      <c r="A48" s="1127"/>
      <c r="B48" s="1167"/>
      <c r="C48" s="1144" t="s">
        <v>571</v>
      </c>
      <c r="D48" s="99" t="s">
        <v>95</v>
      </c>
      <c r="E48" s="96">
        <f>COUNTIFS('HSE Incidents'!$B$9:$B$209,"Consultant",'HSE Incidents'!$A$9:$A$209,"Property Damage",  'HSE Incidents'!$E$9:$E$209,"&gt;="&amp;E7, 'HSE Incidents'!$E$9:$E$209,"&lt;="&amp;EOMONTH(E7,0))</f>
        <v>0</v>
      </c>
      <c r="F48" s="96">
        <f>COUNTIFS('HSE Incidents'!$B$9:$B$209,"Consultant",'HSE Incidents'!$A$9:$A$209,"Property Damage",  'HSE Incidents'!$E$9:$E$209,"&gt;="&amp;F7, 'HSE Incidents'!$E$9:$E$209,"&lt;="&amp;EOMONTH(F7,0))</f>
        <v>0</v>
      </c>
      <c r="G48" s="96">
        <f>COUNTIFS('HSE Incidents'!$B$9:$B$209,"Consultant",'HSE Incidents'!$A$9:$A$209,"Property Damage",  'HSE Incidents'!$E$9:$E$209,"&gt;="&amp;G7, 'HSE Incidents'!$E$9:$E$209,"&lt;="&amp;EOMONTH(G7,0))</f>
        <v>0</v>
      </c>
      <c r="H48" s="96">
        <f>COUNTIFS('HSE Incidents'!$B$9:$B$209,"Consultant",'HSE Incidents'!$A$9:$A$209,"Property Damage",  'HSE Incidents'!$E$9:$E$209,"&gt;="&amp;H7, 'HSE Incidents'!$E$9:$E$209,"&lt;="&amp;EOMONTH(H7,0))</f>
        <v>0</v>
      </c>
      <c r="I48" s="96">
        <f>COUNTIFS('HSE Incidents'!$B$9:$B$209,"Consultant",'HSE Incidents'!$A$9:$A$209,"Property Damage",  'HSE Incidents'!$E$9:$E$209,"&gt;="&amp;I7, 'HSE Incidents'!$E$9:$E$209,"&lt;="&amp;EOMONTH(I7,0))</f>
        <v>0</v>
      </c>
      <c r="J48" s="96">
        <f>COUNTIFS('HSE Incidents'!$B$9:$B$209,"Consultant",'HSE Incidents'!$A$9:$A$209,"Property Damage",  'HSE Incidents'!$E$9:$E$209,"&gt;="&amp;J7, 'HSE Incidents'!$E$9:$E$209,"&lt;="&amp;EOMONTH(J7,0))</f>
        <v>0</v>
      </c>
      <c r="K48" s="96">
        <f>COUNTIFS('HSE Incidents'!$B$9:$B$209,"Consultant",'HSE Incidents'!$A$9:$A$209,"Property Damage",  'HSE Incidents'!$E$9:$E$209,"&gt;="&amp;K7, 'HSE Incidents'!$E$9:$E$209,"&lt;="&amp;EOMONTH(K7,0))</f>
        <v>0</v>
      </c>
      <c r="L48" s="96">
        <f>COUNTIFS('HSE Incidents'!$B$9:$B$209,"Consultant",'HSE Incidents'!$A$9:$A$209,"Property Damage",  'HSE Incidents'!$E$9:$E$209,"&gt;="&amp;L7, 'HSE Incidents'!$E$9:$E$209,"&lt;="&amp;EOMONTH(L7,0))</f>
        <v>0</v>
      </c>
      <c r="M48" s="96">
        <f>COUNTIFS('HSE Incidents'!$B$9:$B$209,"Consultant",'HSE Incidents'!$A$9:$A$209,"Property Damage",  'HSE Incidents'!$E$9:$E$209,"&gt;="&amp;M7, 'HSE Incidents'!$E$9:$E$209,"&lt;="&amp;EOMONTH(M7,0))</f>
        <v>0</v>
      </c>
      <c r="N48" s="96">
        <f>COUNTIFS('HSE Incidents'!$B$9:$B$209,"Consultant",'HSE Incidents'!$A$9:$A$209,"Property Damage",  'HSE Incidents'!$E$9:$E$209,"&gt;="&amp;N7, 'HSE Incidents'!$E$9:$E$209,"&lt;="&amp;EOMONTH(N7,0))</f>
        <v>0</v>
      </c>
      <c r="O48" s="96">
        <f>COUNTIFS('HSE Incidents'!$B$9:$B$209,"Consultant",'HSE Incidents'!$A$9:$A$209,"Property Damage",  'HSE Incidents'!$E$9:$E$209,"&gt;="&amp;O7, 'HSE Incidents'!$E$9:$E$209,"&lt;="&amp;EOMONTH(O7,0))</f>
        <v>0</v>
      </c>
      <c r="P48" s="96">
        <f>COUNTIFS('HSE Incidents'!$B$9:$B$209,"Consultant",'HSE Incidents'!$A$9:$A$209,"Property Damage",  'HSE Incidents'!$E$9:$E$209,"&gt;="&amp;P7, 'HSE Incidents'!$E$9:$E$209,"&lt;="&amp;EOMONTH(P7,0))</f>
        <v>0</v>
      </c>
      <c r="Q48" s="56">
        <f t="shared" si="6"/>
        <v>0</v>
      </c>
      <c r="R48" s="212">
        <v>0</v>
      </c>
      <c r="S48" s="82">
        <f t="shared" si="0"/>
        <v>0</v>
      </c>
      <c r="T48" s="57">
        <f t="shared" si="8"/>
        <v>0</v>
      </c>
      <c r="U48" s="57">
        <f t="shared" si="19"/>
        <v>0</v>
      </c>
      <c r="V48" s="57">
        <f>SUM(K48:M48)</f>
        <v>0</v>
      </c>
      <c r="W48" s="57">
        <f>SUM(N48:P48)</f>
        <v>0</v>
      </c>
    </row>
    <row r="49" spans="1:23" ht="22" customHeight="1">
      <c r="A49" s="1127"/>
      <c r="B49" s="1167"/>
      <c r="C49" s="1139"/>
      <c r="D49" s="98" t="s">
        <v>30</v>
      </c>
      <c r="E49" s="97">
        <f>COUNTIFS('HSE Incidents'!$B$9:$B$209,"Contractor",'HSE Incidents'!$A$9:$A$209,"Property Damage",  'HSE Incidents'!$E$9:$E$209,"&gt;="&amp;E7, 'HSE Incidents'!$E$9:$E$209,"&lt;="&amp;EOMONTH(E7,0))</f>
        <v>0</v>
      </c>
      <c r="F49" s="97">
        <f>COUNTIFS('HSE Incidents'!$B$9:$B$209,"Contractor",'HSE Incidents'!$A$9:$A$209,"Property Damage",  'HSE Incidents'!$E$9:$E$209,"&gt;="&amp;F7, 'HSE Incidents'!$E$9:$E$209,"&lt;="&amp;EOMONTH(F7,0))</f>
        <v>0</v>
      </c>
      <c r="G49" s="97">
        <f>COUNTIFS('HSE Incidents'!$B$9:$B$209,"Contractor",'HSE Incidents'!$A$9:$A$209,"Property Damage",  'HSE Incidents'!$E$9:$E$209,"&gt;="&amp;G7, 'HSE Incidents'!$E$9:$E$209,"&lt;="&amp;EOMONTH(G7,0))</f>
        <v>0</v>
      </c>
      <c r="H49" s="97">
        <f>COUNTIFS('HSE Incidents'!$B$9:$B$209,"Contractor",'HSE Incidents'!$A$9:$A$209,"Property Damage",  'HSE Incidents'!$E$9:$E$209,"&gt;="&amp;H7, 'HSE Incidents'!$E$9:$E$209,"&lt;="&amp;EOMONTH(H7,0))</f>
        <v>0</v>
      </c>
      <c r="I49" s="97">
        <f>COUNTIFS('HSE Incidents'!$B$9:$B$209,"Contractor",'HSE Incidents'!$A$9:$A$209,"Property Damage",  'HSE Incidents'!$E$9:$E$209,"&gt;="&amp;I7, 'HSE Incidents'!$E$9:$E$209,"&lt;="&amp;EOMONTH(I7,0))</f>
        <v>0</v>
      </c>
      <c r="J49" s="97">
        <f>COUNTIFS('HSE Incidents'!$B$9:$B$209,"Contractor",'HSE Incidents'!$A$9:$A$209,"Property Damage",  'HSE Incidents'!$E$9:$E$209,"&gt;="&amp;J7, 'HSE Incidents'!$E$9:$E$209,"&lt;="&amp;EOMONTH(J7,0))</f>
        <v>0</v>
      </c>
      <c r="K49" s="97">
        <f>COUNTIFS('HSE Incidents'!$B$9:$B$209,"Contractor",'HSE Incidents'!$A$9:$A$209,"Property Damage",  'HSE Incidents'!$E$9:$E$209,"&gt;="&amp;K7, 'HSE Incidents'!$E$9:$E$209,"&lt;="&amp;EOMONTH(K7,0))</f>
        <v>0</v>
      </c>
      <c r="L49" s="97">
        <f>COUNTIFS('HSE Incidents'!$B$9:$B$209,"Contractor",'HSE Incidents'!$A$9:$A$209,"Property Damage",  'HSE Incidents'!$E$9:$E$209,"&gt;="&amp;L7, 'HSE Incidents'!$E$9:$E$209,"&lt;="&amp;EOMONTH(L7,0))</f>
        <v>0</v>
      </c>
      <c r="M49" s="97">
        <f>COUNTIFS('HSE Incidents'!$B$9:$B$209,"Contractor",'HSE Incidents'!$A$9:$A$209,"Property Damage",  'HSE Incidents'!$E$9:$E$209,"&gt;="&amp;M7, 'HSE Incidents'!$E$9:$E$209,"&lt;="&amp;EOMONTH(M7,0))</f>
        <v>0</v>
      </c>
      <c r="N49" s="97">
        <f>COUNTIFS('HSE Incidents'!$B$9:$B$209,"Contractor",'HSE Incidents'!$A$9:$A$209,"Property Damage",  'HSE Incidents'!$E$9:$E$209,"&gt;="&amp;N7, 'HSE Incidents'!$E$9:$E$209,"&lt;="&amp;EOMONTH(N7,0))</f>
        <v>0</v>
      </c>
      <c r="O49" s="97">
        <f>COUNTIFS('HSE Incidents'!$B$9:$B$209,"Contractor",'HSE Incidents'!$A$9:$A$209,"Property Damage",  'HSE Incidents'!$E$9:$E$209,"&gt;="&amp;O7, 'HSE Incidents'!$E$9:$E$209,"&lt;="&amp;EOMONTH(O7,0))</f>
        <v>0</v>
      </c>
      <c r="P49" s="97">
        <f>COUNTIFS('HSE Incidents'!$B$9:$B$209,"Contractor",'HSE Incidents'!$A$9:$A$209,"Property Damage",  'HSE Incidents'!$E$9:$E$209,"&gt;="&amp;P7, 'HSE Incidents'!$E$9:$E$209,"&lt;="&amp;EOMONTH(P7,0))</f>
        <v>0</v>
      </c>
      <c r="Q49" s="51">
        <f xml:space="preserve"> SUM(E49:P49)</f>
        <v>0</v>
      </c>
      <c r="R49" s="210">
        <v>0</v>
      </c>
      <c r="S49" s="82">
        <f t="shared" si="0"/>
        <v>0</v>
      </c>
      <c r="T49" s="52">
        <f t="shared" si="8"/>
        <v>0</v>
      </c>
      <c r="U49" s="52">
        <f t="shared" si="19"/>
        <v>0</v>
      </c>
      <c r="V49" s="52">
        <f t="shared" si="9"/>
        <v>0</v>
      </c>
      <c r="W49" s="52">
        <f t="shared" si="33"/>
        <v>0</v>
      </c>
    </row>
    <row r="50" spans="1:23" ht="22" customHeight="1">
      <c r="A50" s="1127"/>
      <c r="B50" s="1167"/>
      <c r="C50" s="1139"/>
      <c r="D50" s="98" t="s">
        <v>96</v>
      </c>
      <c r="E50" s="97">
        <f>COUNTIFS('HSE Incidents'!$B$9:$B$209,"Sub-Contractor",'HSE Incidents'!$A$9:$A$209,"Property Damage",  'HSE Incidents'!$E$9:$E$209,"&gt;="&amp;E7, 'HSE Incidents'!$E$9:$E$209,"&lt;="&amp;EOMONTH(E7,0))</f>
        <v>0</v>
      </c>
      <c r="F50" s="97">
        <f>COUNTIFS('HSE Incidents'!$B$9:$B$209,"Sub-Contractor",'HSE Incidents'!$A$9:$A$209,"Property Damage",  'HSE Incidents'!$E$9:$E$209,"&gt;="&amp;F7, 'HSE Incidents'!$E$9:$E$209,"&lt;="&amp;EOMONTH(F7,0))</f>
        <v>0</v>
      </c>
      <c r="G50" s="97">
        <f>COUNTIFS('HSE Incidents'!$B$9:$B$209,"Sub-Contractor",'HSE Incidents'!$A$9:$A$209,"Property Damage",  'HSE Incidents'!$E$9:$E$209,"&gt;="&amp;G7, 'HSE Incidents'!$E$9:$E$209,"&lt;="&amp;EOMONTH(G7,0))</f>
        <v>0</v>
      </c>
      <c r="H50" s="97">
        <f>COUNTIFS('HSE Incidents'!$B$9:$B$209,"Sub-Contractor",'HSE Incidents'!$A$9:$A$209,"Property Damage",  'HSE Incidents'!$E$9:$E$209,"&gt;="&amp;H7, 'HSE Incidents'!$E$9:$E$209,"&lt;="&amp;EOMONTH(H7,0))</f>
        <v>0</v>
      </c>
      <c r="I50" s="97">
        <f>COUNTIFS('HSE Incidents'!$B$9:$B$209,"Sub-Contractor",'HSE Incidents'!$A$9:$A$209,"Property Damage",  'HSE Incidents'!$E$9:$E$209,"&gt;="&amp;I7, 'HSE Incidents'!$E$9:$E$209,"&lt;="&amp;EOMONTH(I7,0))</f>
        <v>0</v>
      </c>
      <c r="J50" s="97">
        <f>COUNTIFS('HSE Incidents'!$B$9:$B$209,"Sub-Contractor",'HSE Incidents'!$A$9:$A$209,"Property Damage",  'HSE Incidents'!$E$9:$E$209,"&gt;="&amp;J7, 'HSE Incidents'!$E$9:$E$209,"&lt;="&amp;EOMONTH(J7,0))</f>
        <v>0</v>
      </c>
      <c r="K50" s="97">
        <f>COUNTIFS('HSE Incidents'!$B$9:$B$209,"Sub-Contractor",'HSE Incidents'!$A$9:$A$209,"Property Damage",  'HSE Incidents'!$E$9:$E$209,"&gt;="&amp;K7, 'HSE Incidents'!$E$9:$E$209,"&lt;="&amp;EOMONTH(K7,0))</f>
        <v>0</v>
      </c>
      <c r="L50" s="97">
        <f>COUNTIFS('HSE Incidents'!$B$9:$B$209,"Sub-Contractor",'HSE Incidents'!$A$9:$A$209,"Property Damage",  'HSE Incidents'!$E$9:$E$209,"&gt;="&amp;L7, 'HSE Incidents'!$E$9:$E$209,"&lt;="&amp;EOMONTH(L7,0))</f>
        <v>0</v>
      </c>
      <c r="M50" s="97">
        <f>COUNTIFS('HSE Incidents'!$B$9:$B$209,"Sub-Contractor",'HSE Incidents'!$A$9:$A$209,"Property Damage",  'HSE Incidents'!$E$9:$E$209,"&gt;="&amp;M7, 'HSE Incidents'!$E$9:$E$209,"&lt;="&amp;EOMONTH(M7,0))</f>
        <v>0</v>
      </c>
      <c r="N50" s="97">
        <f>COUNTIFS('HSE Incidents'!$B$9:$B$209,"Sub-Contractor",'HSE Incidents'!$A$9:$A$209,"Property Damage",  'HSE Incidents'!$E$9:$E$209,"&gt;="&amp;N7, 'HSE Incidents'!$E$9:$E$209,"&lt;="&amp;EOMONTH(N7,0))</f>
        <v>0</v>
      </c>
      <c r="O50" s="97">
        <f>COUNTIFS('HSE Incidents'!$B$9:$B$209,"Sub-Contractor",'HSE Incidents'!$A$9:$A$209,"Property Damage",  'HSE Incidents'!$E$9:$E$209,"&gt;="&amp;O7, 'HSE Incidents'!$E$9:$E$209,"&lt;="&amp;EOMONTH(O7,0))</f>
        <v>0</v>
      </c>
      <c r="P50" s="97">
        <f>COUNTIFS('HSE Incidents'!$B$9:$B$209,"Sub-Contractor",'HSE Incidents'!$A$9:$A$209,"Property Damage",  'HSE Incidents'!$E$9:$E$209,"&gt;="&amp;P7, 'HSE Incidents'!$E$9:$E$209,"&lt;="&amp;EOMONTH(P7,0))</f>
        <v>0</v>
      </c>
      <c r="Q50" s="51">
        <f t="shared" si="6"/>
        <v>0</v>
      </c>
      <c r="R50" s="210">
        <v>0</v>
      </c>
      <c r="S50" s="82">
        <f t="shared" si="0"/>
        <v>0</v>
      </c>
      <c r="T50" s="52">
        <f t="shared" si="8"/>
        <v>0</v>
      </c>
      <c r="U50" s="52">
        <f t="shared" si="19"/>
        <v>0</v>
      </c>
      <c r="V50" s="52">
        <f>SUM(K50:M50)</f>
        <v>0</v>
      </c>
      <c r="W50" s="52">
        <f t="shared" si="33"/>
        <v>0</v>
      </c>
    </row>
    <row r="51" spans="1:23" ht="22" customHeight="1">
      <c r="A51" s="1127"/>
      <c r="B51" s="1167"/>
      <c r="C51" s="1145"/>
      <c r="D51" s="100" t="s">
        <v>97</v>
      </c>
      <c r="E51" s="101">
        <f>SUM(E48:E50)</f>
        <v>0</v>
      </c>
      <c r="F51" s="101">
        <f t="shared" ref="F51:N51" si="35">SUM(F48:F50)</f>
        <v>0</v>
      </c>
      <c r="G51" s="101">
        <f>SUM(G48:G50)</f>
        <v>0</v>
      </c>
      <c r="H51" s="101">
        <f>SUM(H48:H50)</f>
        <v>0</v>
      </c>
      <c r="I51" s="101">
        <f>SUM(I48:I50)</f>
        <v>0</v>
      </c>
      <c r="J51" s="101">
        <f t="shared" si="35"/>
        <v>0</v>
      </c>
      <c r="K51" s="101">
        <f t="shared" si="35"/>
        <v>0</v>
      </c>
      <c r="L51" s="101">
        <f t="shared" si="35"/>
        <v>0</v>
      </c>
      <c r="M51" s="101">
        <f t="shared" si="35"/>
        <v>0</v>
      </c>
      <c r="N51" s="101">
        <f t="shared" si="35"/>
        <v>0</v>
      </c>
      <c r="O51" s="101">
        <f>SUM(O48:O50)</f>
        <v>0</v>
      </c>
      <c r="P51" s="101">
        <f>SUM(P48:P50)</f>
        <v>0</v>
      </c>
      <c r="Q51" s="101">
        <f xml:space="preserve"> SUM(E51:P51)</f>
        <v>0</v>
      </c>
      <c r="R51" s="101">
        <f>SUM(R48:R50)</f>
        <v>0</v>
      </c>
      <c r="S51" s="102">
        <f t="shared" ref="S51" si="36">Q51+R51</f>
        <v>0</v>
      </c>
      <c r="T51" s="101">
        <f t="shared" si="8"/>
        <v>0</v>
      </c>
      <c r="U51" s="101">
        <f t="shared" si="19"/>
        <v>0</v>
      </c>
      <c r="V51" s="101">
        <f t="shared" si="9"/>
        <v>0</v>
      </c>
      <c r="W51" s="101">
        <f t="shared" si="33"/>
        <v>0</v>
      </c>
    </row>
    <row r="52" spans="1:23" ht="22" customHeight="1">
      <c r="A52" s="1127"/>
      <c r="B52" s="1167"/>
      <c r="C52" s="1144" t="s">
        <v>528</v>
      </c>
      <c r="D52" s="99" t="s">
        <v>95</v>
      </c>
      <c r="E52" s="96">
        <f>COUNTIFS('HSE Incidents'!$B$9:$B$209,"Consultant",'HSE Incidents'!$A$9:$A$209,"Near Misses",  'HSE Incidents'!$E$9:$E$209,"&gt;="&amp;7, 'HSE Incidents'!$E$9:$E$209,"&lt;="&amp;EOMONTH(E7,0))</f>
        <v>0</v>
      </c>
      <c r="F52" s="96">
        <f>COUNTIFS('HSE Incidents'!$B$9:$B$209,"Consultant",'HSE Incidents'!$A$9:$A$209,"Near Misses",  'HSE Incidents'!$E$9:$E$209,"&gt;="&amp;7, 'HSE Incidents'!$E$9:$E$209,"&lt;="&amp;EOMONTH(F7,0))</f>
        <v>0</v>
      </c>
      <c r="G52" s="96">
        <f>COUNTIFS('HSE Incidents'!$B$9:$B$209,"Consultant",'HSE Incidents'!$A$9:$A$209,"Near Misses",  'HSE Incidents'!$E$9:$E$209,"&gt;="&amp;7, 'HSE Incidents'!$E$9:$E$209,"&lt;="&amp;EOMONTH(G7,0))</f>
        <v>0</v>
      </c>
      <c r="H52" s="96">
        <f>COUNTIFS('HSE Incidents'!$B$9:$B$209,"Consultant",'HSE Incidents'!$A$9:$A$209,"Near Misses",  'HSE Incidents'!$E$9:$E$209,"&gt;="&amp;7, 'HSE Incidents'!$E$9:$E$209,"&lt;="&amp;EOMONTH(H7,0))</f>
        <v>0</v>
      </c>
      <c r="I52" s="96">
        <f>COUNTIFS('HSE Incidents'!$B$9:$B$209,"Consultant",'HSE Incidents'!$A$9:$A$209,"Near Misses",  'HSE Incidents'!$E$9:$E$209,"&gt;="&amp;7, 'HSE Incidents'!$E$9:$E$209,"&lt;="&amp;EOMONTH(I7,0))</f>
        <v>0</v>
      </c>
      <c r="J52" s="96">
        <f>COUNTIFS('HSE Incidents'!$B$9:$B$209,"Consultant",'HSE Incidents'!$A$9:$A$209,"Near Misses",  'HSE Incidents'!$E$9:$E$209,"&gt;="&amp;7, 'HSE Incidents'!$E$9:$E$209,"&lt;="&amp;EOMONTH(J7,0))</f>
        <v>0</v>
      </c>
      <c r="K52" s="96">
        <f>COUNTIFS('HSE Incidents'!$B$9:$B$209,"Consultant",'HSE Incidents'!$A$9:$A$209,"Near Misses",  'HSE Incidents'!$E$9:$E$209,"&gt;="&amp;7, 'HSE Incidents'!$E$9:$E$209,"&lt;="&amp;EOMONTH(K7,0))</f>
        <v>0</v>
      </c>
      <c r="L52" s="96">
        <f>COUNTIFS('HSE Incidents'!$B$9:$B$209,"Consultant",'HSE Incidents'!$A$9:$A$209,"Near Misses",  'HSE Incidents'!$E$9:$E$209,"&gt;="&amp;7, 'HSE Incidents'!$E$9:$E$209,"&lt;="&amp;EOMONTH(L7,0))</f>
        <v>0</v>
      </c>
      <c r="M52" s="96">
        <f>COUNTIFS('HSE Incidents'!$B$9:$B$209,"Consultant",'HSE Incidents'!$A$9:$A$209,"Near Misses",  'HSE Incidents'!$E$9:$E$209,"&gt;="&amp;7, 'HSE Incidents'!$E$9:$E$209,"&lt;="&amp;EOMONTH(M7,0))</f>
        <v>0</v>
      </c>
      <c r="N52" s="96">
        <f>COUNTIFS('HSE Incidents'!$B$9:$B$209,"Consultant",'HSE Incidents'!$A$9:$A$209,"Near Misses",  'HSE Incidents'!$E$9:$E$209,"&gt;="&amp;7, 'HSE Incidents'!$E$9:$E$209,"&lt;="&amp;EOMONTH(N7,0))</f>
        <v>0</v>
      </c>
      <c r="O52" s="96">
        <f>COUNTIFS('HSE Incidents'!$B$9:$B$209,"Consultant",'HSE Incidents'!$A$9:$A$209,"Near Misses",  'HSE Incidents'!$E$9:$E$209,"&gt;="&amp;7, 'HSE Incidents'!$E$9:$E$209,"&lt;="&amp;EOMONTH(O7,0))</f>
        <v>0</v>
      </c>
      <c r="P52" s="96">
        <f>COUNTIFS('HSE Incidents'!$B$9:$B$209,"Consultant",'HSE Incidents'!$A$9:$A$209,"Near Misses",  'HSE Incidents'!$E$9:$E$209,"&gt;="&amp;7, 'HSE Incidents'!$E$9:$E$209,"&lt;="&amp;EOMONTH(P7,0))</f>
        <v>0</v>
      </c>
      <c r="Q52" s="56">
        <f t="shared" si="6"/>
        <v>0</v>
      </c>
      <c r="R52" s="210">
        <v>0</v>
      </c>
      <c r="S52" s="82">
        <f t="shared" si="0"/>
        <v>0</v>
      </c>
      <c r="T52" s="57">
        <f t="shared" si="8"/>
        <v>0</v>
      </c>
      <c r="U52" s="57">
        <f>SUM(H52:J52)</f>
        <v>0</v>
      </c>
      <c r="V52" s="57">
        <f t="shared" si="9"/>
        <v>0</v>
      </c>
      <c r="W52" s="57">
        <f t="shared" si="33"/>
        <v>0</v>
      </c>
    </row>
    <row r="53" spans="1:23" ht="22" customHeight="1">
      <c r="A53" s="1127"/>
      <c r="B53" s="1167"/>
      <c r="C53" s="1139"/>
      <c r="D53" s="98" t="s">
        <v>30</v>
      </c>
      <c r="E53" s="97">
        <f>COUNTIFS('HSE Incidents'!$B$9:$B$209,"Contractor",'HSE Incidents'!$A$9:$A$209,"Near Misses",  'HSE Incidents'!$E$9:$E$209,"&gt;="&amp;E7, 'HSE Incidents'!$E$9:$E$209,"&lt;="&amp;EOMONTH(E7,0))</f>
        <v>0</v>
      </c>
      <c r="F53" s="97">
        <f>COUNTIFS('HSE Incidents'!$B$9:$B$209,"Contractor",'HSE Incidents'!$A$9:$A$209,"Near Misses",  'HSE Incidents'!$E$9:$E$209,"&gt;="&amp;F7, 'HSE Incidents'!$E$9:$E$209,"&lt;="&amp;EOMONTH(F7,0))</f>
        <v>0</v>
      </c>
      <c r="G53" s="97">
        <f>COUNTIFS('HSE Incidents'!$B$9:$B$209,"Contractor",'HSE Incidents'!$A$9:$A$209,"Near Misses",  'HSE Incidents'!$E$9:$E$209,"&gt;="&amp;G7, 'HSE Incidents'!$E$9:$E$209,"&lt;="&amp;EOMONTH(G7,0))</f>
        <v>0</v>
      </c>
      <c r="H53" s="97">
        <f>COUNTIFS('HSE Incidents'!$B$9:$B$209,"Contractor",'HSE Incidents'!$A$9:$A$209,"Near Misses",  'HSE Incidents'!$E$9:$E$209,"&gt;="&amp;H7, 'HSE Incidents'!$E$9:$E$209,"&lt;="&amp;EOMONTH(H7,0))</f>
        <v>0</v>
      </c>
      <c r="I53" s="97">
        <f>COUNTIFS('HSE Incidents'!$B$9:$B$209,"Contractor",'HSE Incidents'!$A$9:$A$209,"Near Misses",  'HSE Incidents'!$E$9:$E$209,"&gt;="&amp;I7, 'HSE Incidents'!$E$9:$E$209,"&lt;="&amp;EOMONTH(I7,0))</f>
        <v>0</v>
      </c>
      <c r="J53" s="97">
        <f>COUNTIFS('HSE Incidents'!$B$9:$B$209,"Contractor",'HSE Incidents'!$A$9:$A$209,"Near Misses",  'HSE Incidents'!$E$9:$E$209,"&gt;="&amp;J7, 'HSE Incidents'!$E$9:$E$209,"&lt;="&amp;EOMONTH(J7,0))</f>
        <v>0</v>
      </c>
      <c r="K53" s="97">
        <f>COUNTIFS('HSE Incidents'!$B$9:$B$209,"Contractor",'HSE Incidents'!$A$9:$A$209,"Near Misses",  'HSE Incidents'!$E$9:$E$209,"&gt;="&amp;K7, 'HSE Incidents'!$E$9:$E$209,"&lt;="&amp;EOMONTH(K7,0))</f>
        <v>0</v>
      </c>
      <c r="L53" s="97">
        <f>COUNTIFS('HSE Incidents'!$B$9:$B$209,"Contractor",'HSE Incidents'!$A$9:$A$209,"Near Misses",  'HSE Incidents'!$E$9:$E$209,"&gt;="&amp;L7, 'HSE Incidents'!$E$9:$E$209,"&lt;="&amp;EOMONTH(L7,0))</f>
        <v>0</v>
      </c>
      <c r="M53" s="97">
        <f>COUNTIFS('HSE Incidents'!$B$9:$B$209,"Contractor",'HSE Incidents'!$A$9:$A$209,"Near Misses",  'HSE Incidents'!$E$9:$E$209,"&gt;="&amp;M7, 'HSE Incidents'!$E$9:$E$209,"&lt;="&amp;EOMONTH(M7,0))</f>
        <v>0</v>
      </c>
      <c r="N53" s="97">
        <f>COUNTIFS('HSE Incidents'!$B$9:$B$209,"Contractor",'HSE Incidents'!$A$9:$A$209,"Near Misses",  'HSE Incidents'!$E$9:$E$209,"&gt;="&amp;N7, 'HSE Incidents'!$E$9:$E$209,"&lt;="&amp;EOMONTH(N7,0))</f>
        <v>0</v>
      </c>
      <c r="O53" s="97">
        <f>COUNTIFS('HSE Incidents'!$B$9:$B$209,"Contractor",'HSE Incidents'!$A$9:$A$209,"Near Misses",  'HSE Incidents'!$E$9:$E$209,"&gt;="&amp;O7, 'HSE Incidents'!$E$9:$E$209,"&lt;="&amp;EOMONTH(O7,0))</f>
        <v>0</v>
      </c>
      <c r="P53" s="97">
        <f>COUNTIFS('HSE Incidents'!$B$9:$B$209,"Contractor",'HSE Incidents'!$A$9:$A$209,"Near Misses",  'HSE Incidents'!$E$9:$E$209,"&gt;="&amp;P7, 'HSE Incidents'!$E$9:$E$209,"&lt;="&amp;EOMONTH(P7,0))</f>
        <v>0</v>
      </c>
      <c r="Q53" s="51">
        <f xml:space="preserve"> SUM(E53:P53)</f>
        <v>0</v>
      </c>
      <c r="R53" s="210">
        <v>0</v>
      </c>
      <c r="S53" s="82">
        <f t="shared" si="0"/>
        <v>0</v>
      </c>
      <c r="T53" s="52">
        <f t="shared" si="8"/>
        <v>0</v>
      </c>
      <c r="U53" s="52">
        <f t="shared" si="19"/>
        <v>0</v>
      </c>
      <c r="V53" s="52">
        <f>SUM(K53:M53)</f>
        <v>0</v>
      </c>
      <c r="W53" s="52">
        <f t="shared" si="33"/>
        <v>0</v>
      </c>
    </row>
    <row r="54" spans="1:23" ht="22" customHeight="1">
      <c r="A54" s="1127"/>
      <c r="B54" s="1167"/>
      <c r="C54" s="1139"/>
      <c r="D54" s="98" t="s">
        <v>96</v>
      </c>
      <c r="E54" s="97">
        <f>COUNTIFS('HSE Incidents'!$B$9:$B$209,"Sub-Contractor",'HSE Incidents'!$A$9:$A$209,"Near Misses",  'HSE Incidents'!$E$9:$E$209,"&gt;="&amp;E7, 'HSE Incidents'!$E$9:$E$209,"&lt;="&amp;EOMONTH(E7,0))</f>
        <v>0</v>
      </c>
      <c r="F54" s="97">
        <f>COUNTIFS('HSE Incidents'!$B$9:$B$209,"Sub-Contractor",'HSE Incidents'!$A$9:$A$209,"Near Misses",  'HSE Incidents'!$E$9:$E$209,"&gt;="&amp;F7, 'HSE Incidents'!$E$9:$E$209,"&lt;="&amp;EOMONTH(F7,0))</f>
        <v>0</v>
      </c>
      <c r="G54" s="97">
        <f>COUNTIFS('HSE Incidents'!$B$9:$B$209,"Sub-Contractor",'HSE Incidents'!$A$9:$A$209,"Near Misses",  'HSE Incidents'!$E$9:$E$209,"&gt;="&amp;G7, 'HSE Incidents'!$E$9:$E$209,"&lt;="&amp;EOMONTH(G7,0))</f>
        <v>0</v>
      </c>
      <c r="H54" s="97">
        <f>COUNTIFS('HSE Incidents'!$B$9:$B$209,"Sub-Contractor",'HSE Incidents'!$A$9:$A$209,"Near Misses",  'HSE Incidents'!$E$9:$E$209,"&gt;="&amp;H7, 'HSE Incidents'!$E$9:$E$209,"&lt;="&amp;EOMONTH(H7,0))</f>
        <v>0</v>
      </c>
      <c r="I54" s="97">
        <f>COUNTIFS('HSE Incidents'!$B$9:$B$209,"Sub-Contractor",'HSE Incidents'!$A$9:$A$209,"Near Misses",  'HSE Incidents'!$E$9:$E$209,"&gt;="&amp;I7, 'HSE Incidents'!$E$9:$E$209,"&lt;="&amp;EOMONTH(I7,0))</f>
        <v>0</v>
      </c>
      <c r="J54" s="97">
        <f>COUNTIFS('HSE Incidents'!$B$9:$B$209,"Sub-Contractor",'HSE Incidents'!$A$9:$A$209,"Near Misses",  'HSE Incidents'!$E$9:$E$209,"&gt;="&amp;J7, 'HSE Incidents'!$E$9:$E$209,"&lt;="&amp;EOMONTH(J7,0))</f>
        <v>0</v>
      </c>
      <c r="K54" s="97">
        <f>COUNTIFS('HSE Incidents'!$B$9:$B$209,"Sub-Contractor",'HSE Incidents'!$A$9:$A$209,"Near Misses",  'HSE Incidents'!$E$9:$E$209,"&gt;="&amp;K7, 'HSE Incidents'!$E$9:$E$209,"&lt;="&amp;EOMONTH(K7,0))</f>
        <v>0</v>
      </c>
      <c r="L54" s="97">
        <f>COUNTIFS('HSE Incidents'!$B$9:$B$209,"Sub-Contractor",'HSE Incidents'!$A$9:$A$209,"Near Misses",  'HSE Incidents'!$E$9:$E$209,"&gt;="&amp;L7, 'HSE Incidents'!$E$9:$E$209,"&lt;="&amp;EOMONTH(L7,0))</f>
        <v>0</v>
      </c>
      <c r="M54" s="97">
        <f>COUNTIFS('HSE Incidents'!$B$9:$B$209,"Sub-Contractor",'HSE Incidents'!$A$9:$A$209,"Near Misses",  'HSE Incidents'!$E$9:$E$209,"&gt;="&amp;M7, 'HSE Incidents'!$E$9:$E$209,"&lt;="&amp;EOMONTH(M7,0))</f>
        <v>0</v>
      </c>
      <c r="N54" s="97">
        <f>COUNTIFS('HSE Incidents'!$B$9:$B$209,"Sub-Contractor",'HSE Incidents'!$A$9:$A$209,"Near Misses",  'HSE Incidents'!$E$9:$E$209,"&gt;="&amp;N7, 'HSE Incidents'!$E$9:$E$209,"&lt;="&amp;EOMONTH(N7,0))</f>
        <v>0</v>
      </c>
      <c r="O54" s="97">
        <f>COUNTIFS('HSE Incidents'!$B$9:$B$209,"Sub-Contractor",'HSE Incidents'!$A$9:$A$209,"Near Misses",  'HSE Incidents'!$E$9:$E$209,"&gt;="&amp;O7, 'HSE Incidents'!$E$9:$E$209,"&lt;="&amp;EOMONTH(O7,0))</f>
        <v>0</v>
      </c>
      <c r="P54" s="97">
        <f>COUNTIFS('HSE Incidents'!$B$9:$B$209,"Sub-Contractor",'HSE Incidents'!$A$9:$A$209,"Near Misses",  'HSE Incidents'!$E$9:$E$209,"&gt;="&amp;P7, 'HSE Incidents'!$E$9:$E$209,"&lt;="&amp;EOMONTH(P7,0))</f>
        <v>0</v>
      </c>
      <c r="Q54" s="51">
        <f t="shared" si="6"/>
        <v>0</v>
      </c>
      <c r="R54" s="212">
        <v>0</v>
      </c>
      <c r="S54" s="82">
        <f t="shared" si="0"/>
        <v>0</v>
      </c>
      <c r="T54" s="52">
        <f t="shared" si="8"/>
        <v>0</v>
      </c>
      <c r="U54" s="52">
        <f t="shared" si="19"/>
        <v>0</v>
      </c>
      <c r="V54" s="52">
        <f t="shared" si="9"/>
        <v>0</v>
      </c>
      <c r="W54" s="52">
        <f>SUM(N54:P54)</f>
        <v>0</v>
      </c>
    </row>
    <row r="55" spans="1:23" ht="22" customHeight="1">
      <c r="A55" s="1127"/>
      <c r="B55" s="1167"/>
      <c r="C55" s="1145"/>
      <c r="D55" s="100" t="s">
        <v>97</v>
      </c>
      <c r="E55" s="101">
        <f>SUM(E52:E54)</f>
        <v>0</v>
      </c>
      <c r="F55" s="101">
        <f t="shared" ref="F55:P55" si="37">SUM(F52:F54)</f>
        <v>0</v>
      </c>
      <c r="G55" s="101">
        <f t="shared" si="37"/>
        <v>0</v>
      </c>
      <c r="H55" s="101">
        <f t="shared" si="37"/>
        <v>0</v>
      </c>
      <c r="I55" s="101">
        <f>SUM(I52:I54)</f>
        <v>0</v>
      </c>
      <c r="J55" s="101">
        <f t="shared" si="37"/>
        <v>0</v>
      </c>
      <c r="K55" s="101">
        <f t="shared" si="37"/>
        <v>0</v>
      </c>
      <c r="L55" s="101">
        <f t="shared" si="37"/>
        <v>0</v>
      </c>
      <c r="M55" s="101">
        <f t="shared" si="37"/>
        <v>0</v>
      </c>
      <c r="N55" s="101">
        <f t="shared" si="37"/>
        <v>0</v>
      </c>
      <c r="O55" s="101">
        <f t="shared" si="37"/>
        <v>0</v>
      </c>
      <c r="P55" s="101">
        <f t="shared" si="37"/>
        <v>0</v>
      </c>
      <c r="Q55" s="101">
        <f xml:space="preserve"> SUM(E55:P55)</f>
        <v>0</v>
      </c>
      <c r="R55" s="101">
        <f>SUM(R52:R54)</f>
        <v>0</v>
      </c>
      <c r="S55" s="102">
        <f t="shared" si="0"/>
        <v>0</v>
      </c>
      <c r="T55" s="101">
        <f t="shared" si="8"/>
        <v>0</v>
      </c>
      <c r="U55" s="101">
        <f>SUM(H55:J55)</f>
        <v>0</v>
      </c>
      <c r="V55" s="101">
        <f>SUM(K55:M55)</f>
        <v>0</v>
      </c>
      <c r="W55" s="101">
        <f>SUM(N55:P55)</f>
        <v>0</v>
      </c>
    </row>
    <row r="56" spans="1:23" ht="22" customHeight="1">
      <c r="A56" s="1127">
        <v>6</v>
      </c>
      <c r="B56" s="1143" t="s">
        <v>102</v>
      </c>
      <c r="C56" s="1144" t="s">
        <v>537</v>
      </c>
      <c r="D56" s="99" t="s">
        <v>95</v>
      </c>
      <c r="E56" s="105">
        <f>IF(E12=0,0,(E24+E28)/E12*1000000)</f>
        <v>0</v>
      </c>
      <c r="F56" s="105">
        <f t="shared" ref="F56:P56" si="38">IF(F12=0,0,(F24+F28)/F12*1000000)</f>
        <v>0</v>
      </c>
      <c r="G56" s="105">
        <f t="shared" si="38"/>
        <v>0</v>
      </c>
      <c r="H56" s="105">
        <f t="shared" si="38"/>
        <v>714.28571428571433</v>
      </c>
      <c r="I56" s="105">
        <f t="shared" si="38"/>
        <v>0</v>
      </c>
      <c r="J56" s="105">
        <f t="shared" si="38"/>
        <v>0</v>
      </c>
      <c r="K56" s="105">
        <f t="shared" si="38"/>
        <v>0</v>
      </c>
      <c r="L56" s="105">
        <f t="shared" si="38"/>
        <v>0</v>
      </c>
      <c r="M56" s="105">
        <f t="shared" si="38"/>
        <v>0</v>
      </c>
      <c r="N56" s="105">
        <f t="shared" si="38"/>
        <v>0</v>
      </c>
      <c r="O56" s="105">
        <f t="shared" si="38"/>
        <v>0</v>
      </c>
      <c r="P56" s="105">
        <f t="shared" si="38"/>
        <v>0</v>
      </c>
      <c r="Q56" s="106">
        <f>IF(Q12=0,0,(Q24+Q28)/Q12*1000000)</f>
        <v>183.55359765051395</v>
      </c>
      <c r="R56" s="214">
        <v>0</v>
      </c>
      <c r="S56" s="107">
        <f t="shared" si="0"/>
        <v>183.55359765051395</v>
      </c>
      <c r="T56" s="108">
        <f t="shared" ref="T56:W56" si="39">IF(T12=0,0,(T24+T28)/T12*1000000)</f>
        <v>0</v>
      </c>
      <c r="U56" s="108">
        <f t="shared" si="39"/>
        <v>714.28571428571433</v>
      </c>
      <c r="V56" s="108">
        <f t="shared" si="39"/>
        <v>0</v>
      </c>
      <c r="W56" s="108">
        <f t="shared" si="39"/>
        <v>0</v>
      </c>
    </row>
    <row r="57" spans="1:23" ht="22" customHeight="1">
      <c r="A57" s="1127"/>
      <c r="B57" s="1143"/>
      <c r="C57" s="1139"/>
      <c r="D57" s="98" t="s">
        <v>30</v>
      </c>
      <c r="E57" s="109">
        <f t="shared" ref="E57:P59" si="40">IF(E13=0,0,(E25+E29)/E13*1000000)</f>
        <v>0</v>
      </c>
      <c r="F57" s="109">
        <f>IF(F13=0,0,(F25+F29)/F13*1000000)</f>
        <v>0</v>
      </c>
      <c r="G57" s="109">
        <f t="shared" si="40"/>
        <v>0</v>
      </c>
      <c r="H57" s="109">
        <f t="shared" si="40"/>
        <v>0</v>
      </c>
      <c r="I57" s="109">
        <f t="shared" si="40"/>
        <v>0</v>
      </c>
      <c r="J57" s="109">
        <f t="shared" si="40"/>
        <v>0</v>
      </c>
      <c r="K57" s="109">
        <f t="shared" si="40"/>
        <v>0</v>
      </c>
      <c r="L57" s="109">
        <f t="shared" si="40"/>
        <v>0</v>
      </c>
      <c r="M57" s="109">
        <f t="shared" si="40"/>
        <v>0</v>
      </c>
      <c r="N57" s="109">
        <f t="shared" si="40"/>
        <v>0</v>
      </c>
      <c r="O57" s="109">
        <f t="shared" si="40"/>
        <v>0</v>
      </c>
      <c r="P57" s="109">
        <f t="shared" si="40"/>
        <v>0</v>
      </c>
      <c r="Q57" s="110">
        <f t="shared" ref="Q57:W57" si="41">IF(Q13=0,0,(Q25+Q29)/Q13*1000000)</f>
        <v>0</v>
      </c>
      <c r="R57" s="215">
        <v>0</v>
      </c>
      <c r="S57" s="107">
        <f t="shared" si="0"/>
        <v>0</v>
      </c>
      <c r="T57" s="111">
        <f t="shared" si="41"/>
        <v>0</v>
      </c>
      <c r="U57" s="111">
        <f t="shared" si="41"/>
        <v>0</v>
      </c>
      <c r="V57" s="111">
        <f t="shared" si="41"/>
        <v>0</v>
      </c>
      <c r="W57" s="111">
        <f t="shared" si="41"/>
        <v>0</v>
      </c>
    </row>
    <row r="58" spans="1:23" ht="22" customHeight="1">
      <c r="A58" s="1127"/>
      <c r="B58" s="1143"/>
      <c r="C58" s="1139"/>
      <c r="D58" s="98" t="s">
        <v>96</v>
      </c>
      <c r="E58" s="109">
        <f t="shared" si="40"/>
        <v>0</v>
      </c>
      <c r="F58" s="109">
        <f t="shared" si="40"/>
        <v>0</v>
      </c>
      <c r="G58" s="109">
        <f t="shared" si="40"/>
        <v>0</v>
      </c>
      <c r="H58" s="109">
        <f t="shared" si="40"/>
        <v>0</v>
      </c>
      <c r="I58" s="109">
        <f t="shared" si="40"/>
        <v>0</v>
      </c>
      <c r="J58" s="109">
        <f t="shared" si="40"/>
        <v>0</v>
      </c>
      <c r="K58" s="109">
        <f t="shared" si="40"/>
        <v>0</v>
      </c>
      <c r="L58" s="109">
        <f t="shared" si="40"/>
        <v>0</v>
      </c>
      <c r="M58" s="109">
        <f t="shared" si="40"/>
        <v>0</v>
      </c>
      <c r="N58" s="109">
        <f t="shared" si="40"/>
        <v>0</v>
      </c>
      <c r="O58" s="109">
        <f t="shared" si="40"/>
        <v>0</v>
      </c>
      <c r="P58" s="109">
        <f t="shared" si="40"/>
        <v>0</v>
      </c>
      <c r="Q58" s="110">
        <f t="shared" ref="Q58:W58" si="42">IF(Q14=0,0,(Q26+Q30)/Q14*1000000)</f>
        <v>0</v>
      </c>
      <c r="R58" s="214">
        <v>0</v>
      </c>
      <c r="S58" s="107">
        <f t="shared" si="0"/>
        <v>0</v>
      </c>
      <c r="T58" s="111">
        <f t="shared" si="42"/>
        <v>0</v>
      </c>
      <c r="U58" s="111">
        <f t="shared" si="42"/>
        <v>0</v>
      </c>
      <c r="V58" s="111">
        <f t="shared" si="42"/>
        <v>0</v>
      </c>
      <c r="W58" s="111">
        <f t="shared" si="42"/>
        <v>0</v>
      </c>
    </row>
    <row r="59" spans="1:23" ht="22" customHeight="1">
      <c r="A59" s="1127"/>
      <c r="B59" s="1143"/>
      <c r="C59" s="1145"/>
      <c r="D59" s="100" t="s">
        <v>97</v>
      </c>
      <c r="E59" s="112">
        <f t="shared" si="40"/>
        <v>0</v>
      </c>
      <c r="F59" s="112">
        <f t="shared" si="40"/>
        <v>0</v>
      </c>
      <c r="G59" s="112">
        <f t="shared" si="40"/>
        <v>0</v>
      </c>
      <c r="H59" s="112">
        <f t="shared" si="40"/>
        <v>25.239777889954567</v>
      </c>
      <c r="I59" s="112">
        <f t="shared" si="40"/>
        <v>0</v>
      </c>
      <c r="J59" s="112">
        <f t="shared" si="40"/>
        <v>0</v>
      </c>
      <c r="K59" s="112">
        <f t="shared" si="40"/>
        <v>0</v>
      </c>
      <c r="L59" s="112">
        <f t="shared" si="40"/>
        <v>0</v>
      </c>
      <c r="M59" s="112">
        <f t="shared" si="40"/>
        <v>0</v>
      </c>
      <c r="N59" s="112">
        <f t="shared" si="40"/>
        <v>0</v>
      </c>
      <c r="O59" s="112">
        <f t="shared" si="40"/>
        <v>0</v>
      </c>
      <c r="P59" s="112">
        <f t="shared" si="40"/>
        <v>0</v>
      </c>
      <c r="Q59" s="112">
        <f>IF(Q15=0,0,(Q27+Q31)/Q15*1000000)</f>
        <v>6.9455055633499567</v>
      </c>
      <c r="R59" s="112">
        <f>SUM(R56:R58)</f>
        <v>0</v>
      </c>
      <c r="S59" s="113">
        <f t="shared" ref="S59" si="43">Q59+R59</f>
        <v>6.9455055633499567</v>
      </c>
      <c r="T59" s="112">
        <f t="shared" ref="T59:W59" si="44">IF(T15=0,0,(T27+T31)/T15*1000000)</f>
        <v>0</v>
      </c>
      <c r="U59" s="112">
        <f t="shared" si="44"/>
        <v>25.239777889954567</v>
      </c>
      <c r="V59" s="112">
        <f t="shared" si="44"/>
        <v>0</v>
      </c>
      <c r="W59" s="112">
        <f t="shared" si="44"/>
        <v>0</v>
      </c>
    </row>
    <row r="60" spans="1:23" ht="22" customHeight="1">
      <c r="A60" s="1127"/>
      <c r="B60" s="1143"/>
      <c r="C60" s="1144" t="s">
        <v>538</v>
      </c>
      <c r="D60" s="99" t="s">
        <v>95</v>
      </c>
      <c r="E60" s="105">
        <f>IF(E12=0,0,E16/E12*1000000)</f>
        <v>0</v>
      </c>
      <c r="F60" s="105">
        <f t="shared" ref="F60:O60" si="45">IF(F12=0,0,F16/F12*1000000)</f>
        <v>0</v>
      </c>
      <c r="G60" s="105">
        <f t="shared" si="45"/>
        <v>0</v>
      </c>
      <c r="H60" s="105">
        <f t="shared" si="45"/>
        <v>5000</v>
      </c>
      <c r="I60" s="105">
        <f t="shared" si="45"/>
        <v>0</v>
      </c>
      <c r="J60" s="105">
        <f t="shared" si="45"/>
        <v>0</v>
      </c>
      <c r="K60" s="105">
        <f t="shared" si="45"/>
        <v>0</v>
      </c>
      <c r="L60" s="105">
        <f t="shared" si="45"/>
        <v>0</v>
      </c>
      <c r="M60" s="105">
        <f t="shared" si="45"/>
        <v>0</v>
      </c>
      <c r="N60" s="105">
        <f t="shared" si="45"/>
        <v>0</v>
      </c>
      <c r="O60" s="105">
        <f t="shared" si="45"/>
        <v>0</v>
      </c>
      <c r="P60" s="105">
        <f t="shared" ref="P60:W60" si="46">IF(P12=0,0,P16/P12*1000000)</f>
        <v>0</v>
      </c>
      <c r="Q60" s="106">
        <f t="shared" si="46"/>
        <v>1284.8751835535977</v>
      </c>
      <c r="R60" s="215">
        <v>0</v>
      </c>
      <c r="S60" s="107">
        <f t="shared" si="0"/>
        <v>1284.8751835535977</v>
      </c>
      <c r="T60" s="108">
        <f t="shared" si="46"/>
        <v>0</v>
      </c>
      <c r="U60" s="108">
        <f t="shared" si="46"/>
        <v>5000</v>
      </c>
      <c r="V60" s="108">
        <f t="shared" si="46"/>
        <v>0</v>
      </c>
      <c r="W60" s="108">
        <f t="shared" si="46"/>
        <v>0</v>
      </c>
    </row>
    <row r="61" spans="1:23" ht="22" customHeight="1">
      <c r="A61" s="1127"/>
      <c r="B61" s="1143"/>
      <c r="C61" s="1139"/>
      <c r="D61" s="98" t="s">
        <v>30</v>
      </c>
      <c r="E61" s="109">
        <f t="shared" ref="E61:O63" si="47">IF(E13=0,0,E17/E13*1000000)</f>
        <v>0</v>
      </c>
      <c r="F61" s="109">
        <f t="shared" si="47"/>
        <v>0</v>
      </c>
      <c r="G61" s="109">
        <f t="shared" si="47"/>
        <v>0</v>
      </c>
      <c r="H61" s="109">
        <f t="shared" si="47"/>
        <v>115.6737998843262</v>
      </c>
      <c r="I61" s="109">
        <f t="shared" si="47"/>
        <v>0</v>
      </c>
      <c r="J61" s="109">
        <f t="shared" si="47"/>
        <v>0</v>
      </c>
      <c r="K61" s="109">
        <f t="shared" si="47"/>
        <v>0</v>
      </c>
      <c r="L61" s="109">
        <f t="shared" si="47"/>
        <v>0</v>
      </c>
      <c r="M61" s="109">
        <f t="shared" si="47"/>
        <v>0</v>
      </c>
      <c r="N61" s="109">
        <f t="shared" si="47"/>
        <v>0</v>
      </c>
      <c r="O61" s="109">
        <f t="shared" si="47"/>
        <v>0</v>
      </c>
      <c r="P61" s="109">
        <f t="shared" ref="P61:W61" si="48">IF(P13=0,0,P17/P13*1000000)</f>
        <v>0</v>
      </c>
      <c r="Q61" s="110">
        <f t="shared" si="48"/>
        <v>32.297133629390387</v>
      </c>
      <c r="R61" s="214">
        <v>0</v>
      </c>
      <c r="S61" s="107">
        <f t="shared" si="0"/>
        <v>32.297133629390387</v>
      </c>
      <c r="T61" s="111">
        <f t="shared" si="48"/>
        <v>0</v>
      </c>
      <c r="U61" s="111">
        <f t="shared" si="48"/>
        <v>115.6737998843262</v>
      </c>
      <c r="V61" s="111">
        <f t="shared" si="48"/>
        <v>0</v>
      </c>
      <c r="W61" s="111">
        <f t="shared" si="48"/>
        <v>0</v>
      </c>
    </row>
    <row r="62" spans="1:23" ht="22" customHeight="1">
      <c r="A62" s="1127"/>
      <c r="B62" s="1143"/>
      <c r="C62" s="1139"/>
      <c r="D62" s="98" t="s">
        <v>96</v>
      </c>
      <c r="E62" s="109">
        <f t="shared" si="47"/>
        <v>0</v>
      </c>
      <c r="F62" s="109">
        <f t="shared" si="47"/>
        <v>0</v>
      </c>
      <c r="G62" s="109">
        <f t="shared" si="47"/>
        <v>0</v>
      </c>
      <c r="H62" s="109">
        <f t="shared" si="47"/>
        <v>824.17582417582412</v>
      </c>
      <c r="I62" s="109">
        <f t="shared" si="47"/>
        <v>0</v>
      </c>
      <c r="J62" s="109">
        <f t="shared" si="47"/>
        <v>0</v>
      </c>
      <c r="K62" s="109">
        <f t="shared" si="47"/>
        <v>0</v>
      </c>
      <c r="L62" s="109">
        <f t="shared" si="47"/>
        <v>0</v>
      </c>
      <c r="M62" s="109">
        <f t="shared" si="47"/>
        <v>0</v>
      </c>
      <c r="N62" s="109">
        <f t="shared" si="47"/>
        <v>0</v>
      </c>
      <c r="O62" s="109">
        <f t="shared" si="47"/>
        <v>0</v>
      </c>
      <c r="P62" s="109">
        <f t="shared" ref="P62:W62" si="49">IF(P14=0,0,P18/P14*1000000)</f>
        <v>0</v>
      </c>
      <c r="Q62" s="110">
        <f t="shared" si="49"/>
        <v>204.35967302452318</v>
      </c>
      <c r="R62" s="214">
        <v>0</v>
      </c>
      <c r="S62" s="107">
        <f t="shared" si="0"/>
        <v>204.35967302452318</v>
      </c>
      <c r="T62" s="111">
        <f t="shared" si="49"/>
        <v>0</v>
      </c>
      <c r="U62" s="111">
        <f t="shared" si="49"/>
        <v>824.17582417582412</v>
      </c>
      <c r="V62" s="111">
        <f t="shared" si="49"/>
        <v>0</v>
      </c>
      <c r="W62" s="111">
        <f t="shared" si="49"/>
        <v>0</v>
      </c>
    </row>
    <row r="63" spans="1:23" ht="22" customHeight="1">
      <c r="A63" s="1127"/>
      <c r="B63" s="1143"/>
      <c r="C63" s="1145"/>
      <c r="D63" s="100" t="s">
        <v>97</v>
      </c>
      <c r="E63" s="112">
        <f t="shared" si="47"/>
        <v>0</v>
      </c>
      <c r="F63" s="112">
        <f t="shared" si="47"/>
        <v>0</v>
      </c>
      <c r="G63" s="112">
        <f t="shared" si="47"/>
        <v>0</v>
      </c>
      <c r="H63" s="112">
        <f t="shared" si="47"/>
        <v>353.35689045936397</v>
      </c>
      <c r="I63" s="112">
        <f t="shared" si="47"/>
        <v>0</v>
      </c>
      <c r="J63" s="112">
        <f t="shared" si="47"/>
        <v>0</v>
      </c>
      <c r="K63" s="112">
        <f t="shared" si="47"/>
        <v>0</v>
      </c>
      <c r="L63" s="112">
        <f t="shared" si="47"/>
        <v>0</v>
      </c>
      <c r="M63" s="112">
        <f t="shared" si="47"/>
        <v>0</v>
      </c>
      <c r="N63" s="112">
        <f t="shared" si="47"/>
        <v>0</v>
      </c>
      <c r="O63" s="112">
        <f t="shared" si="47"/>
        <v>0</v>
      </c>
      <c r="P63" s="112">
        <f t="shared" ref="P63:W63" si="50">IF(P15=0,0,P19/P15*1000000)</f>
        <v>0</v>
      </c>
      <c r="Q63" s="112">
        <f t="shared" si="50"/>
        <v>97.237077886899385</v>
      </c>
      <c r="R63" s="112">
        <f>SUM(R60:R62)</f>
        <v>0</v>
      </c>
      <c r="S63" s="113">
        <f t="shared" si="0"/>
        <v>97.237077886899385</v>
      </c>
      <c r="T63" s="112">
        <f t="shared" si="50"/>
        <v>0</v>
      </c>
      <c r="U63" s="112">
        <f t="shared" si="50"/>
        <v>353.35689045936397</v>
      </c>
      <c r="V63" s="112">
        <f t="shared" si="50"/>
        <v>0</v>
      </c>
      <c r="W63" s="112">
        <f t="shared" si="50"/>
        <v>0</v>
      </c>
    </row>
    <row r="64" spans="1:23" ht="22" customHeight="1">
      <c r="A64" s="1127"/>
      <c r="B64" s="1143"/>
      <c r="C64" s="1144" t="s">
        <v>539</v>
      </c>
      <c r="D64" s="99" t="s">
        <v>95</v>
      </c>
      <c r="E64" s="105">
        <f>IF(E12=0,0,(E20+E24+E28+E36+E40)/E12*1000000)</f>
        <v>0</v>
      </c>
      <c r="F64" s="105">
        <f t="shared" ref="F64:P64" si="51">IF(F12=0,0,(F20+F24+F28+F36+F40)/F12*1000000)</f>
        <v>0</v>
      </c>
      <c r="G64" s="105">
        <f t="shared" si="51"/>
        <v>0</v>
      </c>
      <c r="H64" s="105">
        <f t="shared" si="51"/>
        <v>714.28571428571433</v>
      </c>
      <c r="I64" s="105">
        <f t="shared" si="51"/>
        <v>0</v>
      </c>
      <c r="J64" s="105">
        <f t="shared" si="51"/>
        <v>0</v>
      </c>
      <c r="K64" s="105">
        <f t="shared" si="51"/>
        <v>0</v>
      </c>
      <c r="L64" s="105">
        <f t="shared" si="51"/>
        <v>0</v>
      </c>
      <c r="M64" s="105">
        <f>IF(M12=0,0,(M20+M24+M28+M36+M40)/M12*1000000)</f>
        <v>0</v>
      </c>
      <c r="N64" s="105">
        <f t="shared" si="51"/>
        <v>0</v>
      </c>
      <c r="O64" s="105">
        <f t="shared" si="51"/>
        <v>0</v>
      </c>
      <c r="P64" s="105">
        <f t="shared" si="51"/>
        <v>0</v>
      </c>
      <c r="Q64" s="106">
        <f>IF(Q12=0,0,(Q20+Q24+Q28+Q36+Q40)/Q12*1000000)</f>
        <v>183.55359765051395</v>
      </c>
      <c r="R64" s="214">
        <v>0</v>
      </c>
      <c r="S64" s="107">
        <f t="shared" si="0"/>
        <v>183.55359765051395</v>
      </c>
      <c r="T64" s="108">
        <f t="shared" ref="T64:W64" si="52">IF(T12=0,0,(T20+T24+T28+T36+T40)/T12*1000000)</f>
        <v>0</v>
      </c>
      <c r="U64" s="108">
        <f t="shared" si="52"/>
        <v>714.28571428571433</v>
      </c>
      <c r="V64" s="108">
        <f t="shared" si="52"/>
        <v>0</v>
      </c>
      <c r="W64" s="108">
        <f t="shared" si="52"/>
        <v>0</v>
      </c>
    </row>
    <row r="65" spans="1:23" ht="22" customHeight="1">
      <c r="A65" s="1127"/>
      <c r="B65" s="1143"/>
      <c r="C65" s="1139"/>
      <c r="D65" s="98" t="s">
        <v>30</v>
      </c>
      <c r="E65" s="109">
        <f t="shared" ref="E65:P67" si="53">IF(E13=0,0,(E21+E25+E29+E37+E41)/E13*1000000)</f>
        <v>0</v>
      </c>
      <c r="F65" s="109">
        <f t="shared" si="53"/>
        <v>0</v>
      </c>
      <c r="G65" s="109">
        <f t="shared" si="53"/>
        <v>0</v>
      </c>
      <c r="H65" s="109">
        <f t="shared" si="53"/>
        <v>0</v>
      </c>
      <c r="I65" s="109">
        <f t="shared" si="53"/>
        <v>0</v>
      </c>
      <c r="J65" s="109">
        <f t="shared" si="53"/>
        <v>0</v>
      </c>
      <c r="K65" s="109">
        <f t="shared" si="53"/>
        <v>0</v>
      </c>
      <c r="L65" s="109">
        <f t="shared" si="53"/>
        <v>0</v>
      </c>
      <c r="M65" s="109">
        <f t="shared" si="53"/>
        <v>0</v>
      </c>
      <c r="N65" s="109">
        <f t="shared" si="53"/>
        <v>0</v>
      </c>
      <c r="O65" s="109">
        <f t="shared" si="53"/>
        <v>0</v>
      </c>
      <c r="P65" s="109">
        <f t="shared" si="53"/>
        <v>0</v>
      </c>
      <c r="Q65" s="110">
        <f t="shared" ref="Q65:W65" si="54">IF(Q13=0,0,(Q21+Q25+Q29+Q37+Q41)/Q13*1000000)</f>
        <v>0</v>
      </c>
      <c r="R65" s="214">
        <v>0</v>
      </c>
      <c r="S65" s="107">
        <f t="shared" si="0"/>
        <v>0</v>
      </c>
      <c r="T65" s="111">
        <f t="shared" si="54"/>
        <v>0</v>
      </c>
      <c r="U65" s="111">
        <f t="shared" si="54"/>
        <v>0</v>
      </c>
      <c r="V65" s="111">
        <f t="shared" si="54"/>
        <v>0</v>
      </c>
      <c r="W65" s="111">
        <f t="shared" si="54"/>
        <v>0</v>
      </c>
    </row>
    <row r="66" spans="1:23" ht="22" customHeight="1">
      <c r="A66" s="1127"/>
      <c r="B66" s="1143"/>
      <c r="C66" s="1139"/>
      <c r="D66" s="98" t="s">
        <v>96</v>
      </c>
      <c r="E66" s="109">
        <f t="shared" si="53"/>
        <v>0</v>
      </c>
      <c r="F66" s="109">
        <f t="shared" si="53"/>
        <v>0</v>
      </c>
      <c r="G66" s="109">
        <f t="shared" si="53"/>
        <v>0</v>
      </c>
      <c r="H66" s="109">
        <f t="shared" si="53"/>
        <v>0</v>
      </c>
      <c r="I66" s="109">
        <f t="shared" si="53"/>
        <v>0</v>
      </c>
      <c r="J66" s="109">
        <f t="shared" si="53"/>
        <v>0</v>
      </c>
      <c r="K66" s="109">
        <f t="shared" si="53"/>
        <v>0</v>
      </c>
      <c r="L66" s="109">
        <f t="shared" si="53"/>
        <v>0</v>
      </c>
      <c r="M66" s="109">
        <f t="shared" si="53"/>
        <v>0</v>
      </c>
      <c r="N66" s="109">
        <f t="shared" si="53"/>
        <v>0</v>
      </c>
      <c r="O66" s="109">
        <f t="shared" si="53"/>
        <v>0</v>
      </c>
      <c r="P66" s="109">
        <f t="shared" si="53"/>
        <v>0</v>
      </c>
      <c r="Q66" s="110">
        <f t="shared" ref="Q66:W66" si="55">IF(Q14=0,0,(Q22+Q26+Q30+Q38+Q42)/Q14*1000000)</f>
        <v>0</v>
      </c>
      <c r="R66" s="215">
        <v>0</v>
      </c>
      <c r="S66" s="107">
        <f t="shared" si="0"/>
        <v>0</v>
      </c>
      <c r="T66" s="111">
        <f t="shared" si="55"/>
        <v>0</v>
      </c>
      <c r="U66" s="111">
        <f t="shared" si="55"/>
        <v>0</v>
      </c>
      <c r="V66" s="111">
        <f t="shared" si="55"/>
        <v>0</v>
      </c>
      <c r="W66" s="111">
        <f t="shared" si="55"/>
        <v>0</v>
      </c>
    </row>
    <row r="67" spans="1:23" ht="22" customHeight="1">
      <c r="A67" s="1127"/>
      <c r="B67" s="1143"/>
      <c r="C67" s="1145"/>
      <c r="D67" s="100" t="s">
        <v>97</v>
      </c>
      <c r="E67" s="112">
        <f t="shared" si="53"/>
        <v>0</v>
      </c>
      <c r="F67" s="112">
        <f t="shared" si="53"/>
        <v>0</v>
      </c>
      <c r="G67" s="112">
        <f t="shared" si="53"/>
        <v>0</v>
      </c>
      <c r="H67" s="112">
        <f t="shared" si="53"/>
        <v>25.239777889954567</v>
      </c>
      <c r="I67" s="112">
        <f t="shared" si="53"/>
        <v>0</v>
      </c>
      <c r="J67" s="112">
        <f t="shared" si="53"/>
        <v>0</v>
      </c>
      <c r="K67" s="112">
        <f t="shared" si="53"/>
        <v>0</v>
      </c>
      <c r="L67" s="112">
        <f t="shared" si="53"/>
        <v>0</v>
      </c>
      <c r="M67" s="112">
        <f t="shared" si="53"/>
        <v>0</v>
      </c>
      <c r="N67" s="112">
        <f t="shared" si="53"/>
        <v>0</v>
      </c>
      <c r="O67" s="112">
        <f t="shared" si="53"/>
        <v>0</v>
      </c>
      <c r="P67" s="112">
        <f t="shared" si="53"/>
        <v>0</v>
      </c>
      <c r="Q67" s="112">
        <f t="shared" ref="Q67:W67" si="56">IF(Q15=0,0,(Q23+Q27+Q31+Q39+Q43)/Q15*1000000)</f>
        <v>6.9455055633499567</v>
      </c>
      <c r="R67" s="112">
        <f>SUM(R64:R66)</f>
        <v>0</v>
      </c>
      <c r="S67" s="113">
        <f t="shared" ref="S67" si="57">Q67+R67</f>
        <v>6.9455055633499567</v>
      </c>
      <c r="T67" s="112">
        <f t="shared" si="56"/>
        <v>0</v>
      </c>
      <c r="U67" s="112">
        <f t="shared" si="56"/>
        <v>25.239777889954567</v>
      </c>
      <c r="V67" s="112">
        <f t="shared" si="56"/>
        <v>0</v>
      </c>
      <c r="W67" s="112">
        <f t="shared" si="56"/>
        <v>0</v>
      </c>
    </row>
    <row r="68" spans="1:23" ht="22" customHeight="1">
      <c r="A68" s="1127">
        <v>7</v>
      </c>
      <c r="B68" s="1164" t="s">
        <v>103</v>
      </c>
      <c r="C68" s="1138" t="s">
        <v>104</v>
      </c>
      <c r="D68" s="684" t="s">
        <v>95</v>
      </c>
      <c r="E68" s="216">
        <v>0</v>
      </c>
      <c r="F68" s="216">
        <v>0</v>
      </c>
      <c r="G68" s="216">
        <v>0</v>
      </c>
      <c r="H68" s="216">
        <v>0</v>
      </c>
      <c r="I68" s="216">
        <v>0</v>
      </c>
      <c r="J68" s="216">
        <v>0</v>
      </c>
      <c r="K68" s="216">
        <v>0</v>
      </c>
      <c r="L68" s="216">
        <v>0</v>
      </c>
      <c r="M68" s="216">
        <v>0</v>
      </c>
      <c r="N68" s="216">
        <v>0</v>
      </c>
      <c r="O68" s="216">
        <v>0</v>
      </c>
      <c r="P68" s="216">
        <v>0</v>
      </c>
      <c r="Q68" s="56">
        <f>AVERAGE(E68:P68)</f>
        <v>0</v>
      </c>
      <c r="R68" s="210">
        <v>0</v>
      </c>
      <c r="S68" s="82">
        <f t="shared" si="0"/>
        <v>0</v>
      </c>
      <c r="T68" s="57">
        <v>0</v>
      </c>
      <c r="U68" s="57">
        <v>0</v>
      </c>
      <c r="V68" s="57">
        <v>0</v>
      </c>
      <c r="W68" s="57">
        <v>0</v>
      </c>
    </row>
    <row r="69" spans="1:23" ht="22" customHeight="1">
      <c r="A69" s="1127"/>
      <c r="B69" s="1165"/>
      <c r="C69" s="1139"/>
      <c r="D69" s="684" t="s">
        <v>30</v>
      </c>
      <c r="E69" s="210">
        <v>0</v>
      </c>
      <c r="F69" s="210">
        <v>0</v>
      </c>
      <c r="G69" s="210">
        <v>0</v>
      </c>
      <c r="H69" s="210">
        <v>0</v>
      </c>
      <c r="I69" s="210">
        <v>0</v>
      </c>
      <c r="J69" s="210">
        <v>0</v>
      </c>
      <c r="K69" s="210">
        <v>0</v>
      </c>
      <c r="L69" s="210">
        <v>0</v>
      </c>
      <c r="M69" s="210">
        <v>0</v>
      </c>
      <c r="N69" s="210">
        <v>0</v>
      </c>
      <c r="O69" s="210">
        <v>0</v>
      </c>
      <c r="P69" s="210">
        <v>0</v>
      </c>
      <c r="Q69" s="51">
        <f t="shared" ref="Q69:Q70" si="58">AVERAGE(E69:P69)</f>
        <v>0</v>
      </c>
      <c r="R69" s="212">
        <v>0</v>
      </c>
      <c r="S69" s="82">
        <f t="shared" si="0"/>
        <v>0</v>
      </c>
      <c r="T69" s="52">
        <v>0</v>
      </c>
      <c r="U69" s="52">
        <v>0</v>
      </c>
      <c r="V69" s="52">
        <v>0</v>
      </c>
      <c r="W69" s="52">
        <v>0</v>
      </c>
    </row>
    <row r="70" spans="1:23" ht="22" customHeight="1">
      <c r="A70" s="1127"/>
      <c r="B70" s="1165"/>
      <c r="C70" s="1139"/>
      <c r="D70" s="684" t="s">
        <v>96</v>
      </c>
      <c r="E70" s="210">
        <v>0</v>
      </c>
      <c r="F70" s="210">
        <v>0</v>
      </c>
      <c r="G70" s="210">
        <v>0</v>
      </c>
      <c r="H70" s="210">
        <v>0</v>
      </c>
      <c r="I70" s="210">
        <v>0</v>
      </c>
      <c r="J70" s="210">
        <v>0</v>
      </c>
      <c r="K70" s="210">
        <v>0</v>
      </c>
      <c r="L70" s="210">
        <v>0</v>
      </c>
      <c r="M70" s="210">
        <v>0</v>
      </c>
      <c r="N70" s="210">
        <v>0</v>
      </c>
      <c r="O70" s="210">
        <v>0</v>
      </c>
      <c r="P70" s="210">
        <v>0</v>
      </c>
      <c r="Q70" s="51">
        <f t="shared" si="58"/>
        <v>0</v>
      </c>
      <c r="R70" s="210">
        <v>0</v>
      </c>
      <c r="S70" s="82">
        <f t="shared" si="0"/>
        <v>0</v>
      </c>
      <c r="T70" s="52">
        <v>0</v>
      </c>
      <c r="U70" s="52">
        <v>0</v>
      </c>
      <c r="V70" s="52">
        <v>0</v>
      </c>
      <c r="W70" s="52">
        <v>0</v>
      </c>
    </row>
    <row r="71" spans="1:23" ht="22" customHeight="1">
      <c r="A71" s="1127"/>
      <c r="B71" s="1165"/>
      <c r="C71" s="1145"/>
      <c r="D71" s="100" t="s">
        <v>97</v>
      </c>
      <c r="E71" s="101">
        <f>SUM(E68:E70)</f>
        <v>0</v>
      </c>
      <c r="F71" s="101">
        <f t="shared" ref="F71:W71" si="59">SUM(F68:F70)</f>
        <v>0</v>
      </c>
      <c r="G71" s="101">
        <f t="shared" si="59"/>
        <v>0</v>
      </c>
      <c r="H71" s="101">
        <f t="shared" si="59"/>
        <v>0</v>
      </c>
      <c r="I71" s="101">
        <f t="shared" si="59"/>
        <v>0</v>
      </c>
      <c r="J71" s="101">
        <f t="shared" si="59"/>
        <v>0</v>
      </c>
      <c r="K71" s="101">
        <f t="shared" si="59"/>
        <v>0</v>
      </c>
      <c r="L71" s="101">
        <f t="shared" si="59"/>
        <v>0</v>
      </c>
      <c r="M71" s="101">
        <f t="shared" si="59"/>
        <v>0</v>
      </c>
      <c r="N71" s="101">
        <f t="shared" si="59"/>
        <v>0</v>
      </c>
      <c r="O71" s="101">
        <f t="shared" si="59"/>
        <v>0</v>
      </c>
      <c r="P71" s="101">
        <f t="shared" si="59"/>
        <v>0</v>
      </c>
      <c r="Q71" s="101">
        <f t="shared" si="59"/>
        <v>0</v>
      </c>
      <c r="R71" s="101">
        <f>SUM(R68:R70)</f>
        <v>0</v>
      </c>
      <c r="S71" s="102">
        <f t="shared" si="0"/>
        <v>0</v>
      </c>
      <c r="T71" s="101">
        <f t="shared" si="59"/>
        <v>0</v>
      </c>
      <c r="U71" s="101">
        <v>0</v>
      </c>
      <c r="V71" s="101">
        <v>0</v>
      </c>
      <c r="W71" s="101">
        <f t="shared" si="59"/>
        <v>0</v>
      </c>
    </row>
    <row r="72" spans="1:23" ht="22" customHeight="1">
      <c r="A72" s="1127"/>
      <c r="B72" s="1165"/>
      <c r="C72" s="1138" t="s">
        <v>105</v>
      </c>
      <c r="D72" s="684" t="s">
        <v>95</v>
      </c>
      <c r="E72" s="216">
        <v>1</v>
      </c>
      <c r="F72" s="216">
        <v>1</v>
      </c>
      <c r="G72" s="216">
        <v>1</v>
      </c>
      <c r="H72" s="216">
        <v>1</v>
      </c>
      <c r="I72" s="216">
        <v>0</v>
      </c>
      <c r="J72" s="216">
        <v>0</v>
      </c>
      <c r="K72" s="216">
        <v>0</v>
      </c>
      <c r="L72" s="216">
        <v>0</v>
      </c>
      <c r="M72" s="216">
        <v>0</v>
      </c>
      <c r="N72" s="216">
        <v>0</v>
      </c>
      <c r="O72" s="216">
        <v>0</v>
      </c>
      <c r="P72" s="216">
        <v>0</v>
      </c>
      <c r="Q72" s="56">
        <v>1</v>
      </c>
      <c r="R72" s="212">
        <v>0</v>
      </c>
      <c r="S72" s="82">
        <f t="shared" si="0"/>
        <v>1</v>
      </c>
      <c r="T72" s="57">
        <v>1</v>
      </c>
      <c r="U72" s="57">
        <v>0</v>
      </c>
      <c r="V72" s="57">
        <v>0</v>
      </c>
      <c r="W72" s="57">
        <v>0</v>
      </c>
    </row>
    <row r="73" spans="1:23" ht="22" customHeight="1">
      <c r="A73" s="1127"/>
      <c r="B73" s="1165"/>
      <c r="C73" s="1139"/>
      <c r="D73" s="684" t="s">
        <v>30</v>
      </c>
      <c r="E73" s="210">
        <v>5</v>
      </c>
      <c r="F73" s="210">
        <v>5</v>
      </c>
      <c r="G73" s="210">
        <v>5</v>
      </c>
      <c r="H73" s="210">
        <v>5</v>
      </c>
      <c r="I73" s="210">
        <v>0</v>
      </c>
      <c r="J73" s="210">
        <v>0</v>
      </c>
      <c r="K73" s="210">
        <v>0</v>
      </c>
      <c r="L73" s="210">
        <v>0</v>
      </c>
      <c r="M73" s="210">
        <v>0</v>
      </c>
      <c r="N73" s="210">
        <v>0</v>
      </c>
      <c r="O73" s="210">
        <v>0</v>
      </c>
      <c r="P73" s="210">
        <v>0</v>
      </c>
      <c r="Q73" s="51">
        <v>5</v>
      </c>
      <c r="R73" s="210">
        <v>0</v>
      </c>
      <c r="S73" s="82">
        <f t="shared" ref="S73:S136" si="60">Q73+R73</f>
        <v>5</v>
      </c>
      <c r="T73" s="52">
        <v>5</v>
      </c>
      <c r="U73" s="52">
        <v>0</v>
      </c>
      <c r="V73" s="52">
        <v>0</v>
      </c>
      <c r="W73" s="52">
        <v>0</v>
      </c>
    </row>
    <row r="74" spans="1:23" ht="22" customHeight="1">
      <c r="A74" s="1127"/>
      <c r="B74" s="1165"/>
      <c r="C74" s="1139"/>
      <c r="D74" s="684" t="s">
        <v>96</v>
      </c>
      <c r="E74" s="210">
        <v>1</v>
      </c>
      <c r="F74" s="210">
        <v>1</v>
      </c>
      <c r="G74" s="210">
        <v>1</v>
      </c>
      <c r="H74" s="210">
        <v>1</v>
      </c>
      <c r="I74" s="210">
        <v>0</v>
      </c>
      <c r="J74" s="210">
        <v>0</v>
      </c>
      <c r="K74" s="210">
        <v>0</v>
      </c>
      <c r="L74" s="210">
        <v>0</v>
      </c>
      <c r="M74" s="210">
        <v>0</v>
      </c>
      <c r="N74" s="210">
        <v>0</v>
      </c>
      <c r="O74" s="210">
        <v>0</v>
      </c>
      <c r="P74" s="210">
        <v>0</v>
      </c>
      <c r="Q74" s="51">
        <v>1</v>
      </c>
      <c r="R74" s="210">
        <v>0</v>
      </c>
      <c r="S74" s="82">
        <f t="shared" si="60"/>
        <v>1</v>
      </c>
      <c r="T74" s="52">
        <v>1</v>
      </c>
      <c r="U74" s="52">
        <v>0</v>
      </c>
      <c r="V74" s="52">
        <v>0</v>
      </c>
      <c r="W74" s="52">
        <v>0</v>
      </c>
    </row>
    <row r="75" spans="1:23" ht="22" customHeight="1">
      <c r="A75" s="1127"/>
      <c r="B75" s="1165"/>
      <c r="C75" s="1145"/>
      <c r="D75" s="100" t="s">
        <v>97</v>
      </c>
      <c r="E75" s="101">
        <f>SUM(E72:E74)</f>
        <v>7</v>
      </c>
      <c r="F75" s="101">
        <f t="shared" ref="F75:W75" si="61">SUM(F72:F74)</f>
        <v>7</v>
      </c>
      <c r="G75" s="101">
        <f t="shared" si="61"/>
        <v>7</v>
      </c>
      <c r="H75" s="101">
        <f t="shared" si="61"/>
        <v>7</v>
      </c>
      <c r="I75" s="101">
        <f t="shared" si="61"/>
        <v>0</v>
      </c>
      <c r="J75" s="101">
        <f t="shared" si="61"/>
        <v>0</v>
      </c>
      <c r="K75" s="101">
        <f t="shared" si="61"/>
        <v>0</v>
      </c>
      <c r="L75" s="101">
        <f t="shared" si="61"/>
        <v>0</v>
      </c>
      <c r="M75" s="101">
        <f t="shared" si="61"/>
        <v>0</v>
      </c>
      <c r="N75" s="101">
        <f t="shared" si="61"/>
        <v>0</v>
      </c>
      <c r="O75" s="101">
        <f t="shared" si="61"/>
        <v>0</v>
      </c>
      <c r="P75" s="101">
        <f t="shared" si="61"/>
        <v>0</v>
      </c>
      <c r="Q75" s="101">
        <f t="shared" si="61"/>
        <v>7</v>
      </c>
      <c r="R75" s="101">
        <f>SUM(R72:R74)</f>
        <v>0</v>
      </c>
      <c r="S75" s="102">
        <f t="shared" si="60"/>
        <v>7</v>
      </c>
      <c r="T75" s="101">
        <f t="shared" si="61"/>
        <v>7</v>
      </c>
      <c r="U75" s="101">
        <v>0</v>
      </c>
      <c r="V75" s="101">
        <v>0</v>
      </c>
      <c r="W75" s="101">
        <f t="shared" si="61"/>
        <v>0</v>
      </c>
    </row>
    <row r="76" spans="1:23" ht="22" customHeight="1">
      <c r="A76" s="1127"/>
      <c r="B76" s="1165"/>
      <c r="C76" s="1138" t="s">
        <v>106</v>
      </c>
      <c r="D76" s="684" t="s">
        <v>95</v>
      </c>
      <c r="E76" s="216">
        <v>0</v>
      </c>
      <c r="F76" s="216">
        <v>0</v>
      </c>
      <c r="G76" s="216">
        <v>0</v>
      </c>
      <c r="H76" s="216">
        <v>0</v>
      </c>
      <c r="I76" s="216">
        <v>0</v>
      </c>
      <c r="J76" s="216">
        <v>0</v>
      </c>
      <c r="K76" s="216">
        <v>0</v>
      </c>
      <c r="L76" s="216">
        <v>0</v>
      </c>
      <c r="M76" s="216">
        <v>0</v>
      </c>
      <c r="N76" s="216">
        <v>0</v>
      </c>
      <c r="O76" s="216">
        <v>0</v>
      </c>
      <c r="P76" s="216">
        <v>0</v>
      </c>
      <c r="Q76" s="56">
        <f t="shared" ref="Q76:Q78" si="62" xml:space="preserve"> SUM(E76:P76)</f>
        <v>0</v>
      </c>
      <c r="R76" s="210">
        <v>0</v>
      </c>
      <c r="S76" s="82">
        <f t="shared" si="60"/>
        <v>0</v>
      </c>
      <c r="T76" s="57">
        <f>SUM(E76:G76)</f>
        <v>0</v>
      </c>
      <c r="U76" s="57">
        <f t="shared" ref="U76" si="63">SUM(H76:J76)</f>
        <v>0</v>
      </c>
      <c r="V76" s="57">
        <f t="shared" ref="V76" si="64">SUM(K76:M76)</f>
        <v>0</v>
      </c>
      <c r="W76" s="57">
        <f t="shared" ref="W76" si="65">SUM(N76:P76)</f>
        <v>0</v>
      </c>
    </row>
    <row r="77" spans="1:23" ht="22" customHeight="1">
      <c r="A77" s="1127"/>
      <c r="B77" s="1165"/>
      <c r="C77" s="1139"/>
      <c r="D77" s="684" t="s">
        <v>30</v>
      </c>
      <c r="E77" s="210">
        <v>0</v>
      </c>
      <c r="F77" s="210">
        <v>0</v>
      </c>
      <c r="G77" s="210">
        <v>0</v>
      </c>
      <c r="H77" s="210">
        <v>0</v>
      </c>
      <c r="I77" s="210">
        <v>0</v>
      </c>
      <c r="J77" s="210">
        <v>0</v>
      </c>
      <c r="K77" s="210">
        <v>0</v>
      </c>
      <c r="L77" s="210">
        <v>0</v>
      </c>
      <c r="M77" s="210">
        <v>0</v>
      </c>
      <c r="N77" s="210">
        <v>0</v>
      </c>
      <c r="O77" s="210">
        <v>0</v>
      </c>
      <c r="P77" s="210">
        <v>0</v>
      </c>
      <c r="Q77" s="51">
        <f t="shared" si="62"/>
        <v>0</v>
      </c>
      <c r="R77" s="210">
        <v>0</v>
      </c>
      <c r="S77" s="82">
        <f t="shared" si="60"/>
        <v>0</v>
      </c>
      <c r="T77" s="52">
        <f t="shared" ref="T77" si="66">SUM(E77:G77)</f>
        <v>0</v>
      </c>
      <c r="U77" s="52">
        <f>SUM(H77:J77)</f>
        <v>0</v>
      </c>
      <c r="V77" s="52">
        <f>SUM(K77:M77)</f>
        <v>0</v>
      </c>
      <c r="W77" s="52">
        <f>SUM(N77:P77)</f>
        <v>0</v>
      </c>
    </row>
    <row r="78" spans="1:23" ht="22" customHeight="1">
      <c r="A78" s="1127"/>
      <c r="B78" s="1165"/>
      <c r="C78" s="1139"/>
      <c r="D78" s="684" t="s">
        <v>96</v>
      </c>
      <c r="E78" s="210">
        <v>0</v>
      </c>
      <c r="F78" s="210">
        <v>0</v>
      </c>
      <c r="G78" s="210">
        <v>0</v>
      </c>
      <c r="H78" s="210">
        <v>0</v>
      </c>
      <c r="I78" s="210">
        <v>0</v>
      </c>
      <c r="J78" s="210">
        <v>0</v>
      </c>
      <c r="K78" s="210">
        <v>0</v>
      </c>
      <c r="L78" s="210">
        <v>0</v>
      </c>
      <c r="M78" s="210">
        <v>0</v>
      </c>
      <c r="N78" s="210">
        <v>0</v>
      </c>
      <c r="O78" s="210">
        <v>0</v>
      </c>
      <c r="P78" s="210">
        <v>0</v>
      </c>
      <c r="Q78" s="51">
        <f t="shared" si="62"/>
        <v>0</v>
      </c>
      <c r="R78" s="212">
        <v>0</v>
      </c>
      <c r="S78" s="82">
        <f t="shared" si="60"/>
        <v>0</v>
      </c>
      <c r="T78" s="52">
        <f>SUM(E78:G78)</f>
        <v>0</v>
      </c>
      <c r="U78" s="52">
        <f>SUM(H78:J78)</f>
        <v>0</v>
      </c>
      <c r="V78" s="52">
        <f>SUM(K78:M78)</f>
        <v>0</v>
      </c>
      <c r="W78" s="52">
        <f>SUM(N78:P78)</f>
        <v>0</v>
      </c>
    </row>
    <row r="79" spans="1:23" ht="22" customHeight="1">
      <c r="A79" s="1127"/>
      <c r="B79" s="1165"/>
      <c r="C79" s="1145"/>
      <c r="D79" s="100" t="s">
        <v>97</v>
      </c>
      <c r="E79" s="101">
        <f>SUM(E76:E78)</f>
        <v>0</v>
      </c>
      <c r="F79" s="101">
        <f t="shared" ref="F79:P79" si="67">SUM(F76:F78)</f>
        <v>0</v>
      </c>
      <c r="G79" s="101">
        <f t="shared" si="67"/>
        <v>0</v>
      </c>
      <c r="H79" s="101">
        <f t="shared" si="67"/>
        <v>0</v>
      </c>
      <c r="I79" s="101">
        <f t="shared" si="67"/>
        <v>0</v>
      </c>
      <c r="J79" s="101">
        <f t="shared" si="67"/>
        <v>0</v>
      </c>
      <c r="K79" s="101">
        <f t="shared" si="67"/>
        <v>0</v>
      </c>
      <c r="L79" s="101">
        <f t="shared" si="67"/>
        <v>0</v>
      </c>
      <c r="M79" s="101">
        <f t="shared" si="67"/>
        <v>0</v>
      </c>
      <c r="N79" s="101">
        <f t="shared" si="67"/>
        <v>0</v>
      </c>
      <c r="O79" s="101">
        <f t="shared" si="67"/>
        <v>0</v>
      </c>
      <c r="P79" s="101">
        <f t="shared" si="67"/>
        <v>0</v>
      </c>
      <c r="Q79" s="101">
        <f xml:space="preserve"> SUM(E79:P79)</f>
        <v>0</v>
      </c>
      <c r="R79" s="101">
        <f>SUM(R76:R78)</f>
        <v>0</v>
      </c>
      <c r="S79" s="102">
        <f t="shared" ref="S79" si="68">Q79+R79</f>
        <v>0</v>
      </c>
      <c r="T79" s="101">
        <f>SUM(E79:G79)</f>
        <v>0</v>
      </c>
      <c r="U79" s="101">
        <f>SUM(H79:J79)</f>
        <v>0</v>
      </c>
      <c r="V79" s="101">
        <f t="shared" ref="V79:V137" si="69">SUM(K79:M79)</f>
        <v>0</v>
      </c>
      <c r="W79" s="101">
        <f>SUM(N79:P79)</f>
        <v>0</v>
      </c>
    </row>
    <row r="80" spans="1:23" ht="22" customHeight="1">
      <c r="A80" s="1127"/>
      <c r="B80" s="1165"/>
      <c r="C80" s="1138" t="s">
        <v>107</v>
      </c>
      <c r="D80" s="684" t="s">
        <v>95</v>
      </c>
      <c r="E80" s="216">
        <v>0</v>
      </c>
      <c r="F80" s="216">
        <v>0</v>
      </c>
      <c r="G80" s="216">
        <v>0</v>
      </c>
      <c r="H80" s="216">
        <v>0</v>
      </c>
      <c r="I80" s="216">
        <v>0</v>
      </c>
      <c r="J80" s="216">
        <v>0</v>
      </c>
      <c r="K80" s="216">
        <v>0</v>
      </c>
      <c r="L80" s="216">
        <v>0</v>
      </c>
      <c r="M80" s="216">
        <v>0</v>
      </c>
      <c r="N80" s="216">
        <v>0</v>
      </c>
      <c r="O80" s="216">
        <v>0</v>
      </c>
      <c r="P80" s="216">
        <v>0</v>
      </c>
      <c r="Q80" s="56">
        <f xml:space="preserve"> SUM(E80:P80)</f>
        <v>0</v>
      </c>
      <c r="R80" s="210">
        <v>0</v>
      </c>
      <c r="S80" s="82">
        <f t="shared" si="60"/>
        <v>0</v>
      </c>
      <c r="T80" s="57">
        <f>SUM(E80:G80)</f>
        <v>0</v>
      </c>
      <c r="U80" s="57">
        <f t="shared" ref="U80:U140" si="70">SUM(H80:J80)</f>
        <v>0</v>
      </c>
      <c r="V80" s="57">
        <f t="shared" si="69"/>
        <v>0</v>
      </c>
      <c r="W80" s="57">
        <f>SUM(N80:P80)</f>
        <v>0</v>
      </c>
    </row>
    <row r="81" spans="1:23" ht="22" customHeight="1">
      <c r="A81" s="1127"/>
      <c r="B81" s="1165"/>
      <c r="C81" s="1139"/>
      <c r="D81" s="684" t="s">
        <v>30</v>
      </c>
      <c r="E81" s="210">
        <v>0</v>
      </c>
      <c r="F81" s="210">
        <v>0</v>
      </c>
      <c r="G81" s="210">
        <v>0</v>
      </c>
      <c r="H81" s="210">
        <v>0</v>
      </c>
      <c r="I81" s="210">
        <v>0</v>
      </c>
      <c r="J81" s="210">
        <v>0</v>
      </c>
      <c r="K81" s="210">
        <v>0</v>
      </c>
      <c r="L81" s="210">
        <v>0</v>
      </c>
      <c r="M81" s="210">
        <v>0</v>
      </c>
      <c r="N81" s="210">
        <v>0</v>
      </c>
      <c r="O81" s="210">
        <v>0</v>
      </c>
      <c r="P81" s="210">
        <v>0</v>
      </c>
      <c r="Q81" s="51">
        <f xml:space="preserve"> SUM(E81:P81)</f>
        <v>0</v>
      </c>
      <c r="R81" s="212">
        <v>0</v>
      </c>
      <c r="S81" s="82">
        <f t="shared" si="60"/>
        <v>0</v>
      </c>
      <c r="T81" s="52">
        <f>SUM(E81:G81)</f>
        <v>0</v>
      </c>
      <c r="U81" s="52">
        <f t="shared" si="70"/>
        <v>0</v>
      </c>
      <c r="V81" s="52">
        <f t="shared" si="69"/>
        <v>0</v>
      </c>
      <c r="W81" s="52">
        <f>SUM(N81:P81)</f>
        <v>0</v>
      </c>
    </row>
    <row r="82" spans="1:23" ht="22" customHeight="1">
      <c r="A82" s="1127"/>
      <c r="B82" s="1165"/>
      <c r="C82" s="1139"/>
      <c r="D82" s="684" t="s">
        <v>96</v>
      </c>
      <c r="E82" s="210">
        <v>0</v>
      </c>
      <c r="F82" s="210">
        <v>0</v>
      </c>
      <c r="G82" s="210">
        <v>0</v>
      </c>
      <c r="H82" s="210">
        <v>0</v>
      </c>
      <c r="I82" s="210">
        <v>0</v>
      </c>
      <c r="J82" s="210">
        <v>0</v>
      </c>
      <c r="K82" s="210">
        <v>0</v>
      </c>
      <c r="L82" s="210">
        <v>0</v>
      </c>
      <c r="M82" s="210">
        <v>0</v>
      </c>
      <c r="N82" s="210">
        <v>0</v>
      </c>
      <c r="O82" s="210">
        <v>0</v>
      </c>
      <c r="P82" s="210">
        <v>0</v>
      </c>
      <c r="Q82" s="51">
        <f t="shared" ref="Q82:Q138" si="71" xml:space="preserve"> SUM(E82:P82)</f>
        <v>0</v>
      </c>
      <c r="R82" s="210">
        <v>0</v>
      </c>
      <c r="S82" s="82">
        <f t="shared" si="60"/>
        <v>0</v>
      </c>
      <c r="T82" s="52">
        <f t="shared" ref="T82" si="72">SUM(E82:G82)</f>
        <v>0</v>
      </c>
      <c r="U82" s="52">
        <f t="shared" si="70"/>
        <v>0</v>
      </c>
      <c r="V82" s="52">
        <f t="shared" si="69"/>
        <v>0</v>
      </c>
      <c r="W82" s="52">
        <f t="shared" ref="W82" si="73">SUM(N82:P82)</f>
        <v>0</v>
      </c>
    </row>
    <row r="83" spans="1:23" ht="22" customHeight="1">
      <c r="A83" s="1127"/>
      <c r="B83" s="1166"/>
      <c r="C83" s="1140"/>
      <c r="D83" s="100" t="s">
        <v>97</v>
      </c>
      <c r="E83" s="101">
        <f>SUM(E80:E82)</f>
        <v>0</v>
      </c>
      <c r="F83" s="101">
        <f>SUM(F80:F82)</f>
        <v>0</v>
      </c>
      <c r="G83" s="101">
        <f>SUM(G80:G82)</f>
        <v>0</v>
      </c>
      <c r="H83" s="101">
        <f>SUM(H80:H82)</f>
        <v>0</v>
      </c>
      <c r="I83" s="101">
        <f>SUM(I80:I82)</f>
        <v>0</v>
      </c>
      <c r="J83" s="101">
        <f t="shared" ref="J83:O83" si="74">SUM(J80:J82)</f>
        <v>0</v>
      </c>
      <c r="K83" s="101">
        <f t="shared" si="74"/>
        <v>0</v>
      </c>
      <c r="L83" s="101">
        <f t="shared" si="74"/>
        <v>0</v>
      </c>
      <c r="M83" s="101">
        <f t="shared" si="74"/>
        <v>0</v>
      </c>
      <c r="N83" s="101">
        <f t="shared" si="74"/>
        <v>0</v>
      </c>
      <c r="O83" s="101">
        <f t="shared" si="74"/>
        <v>0</v>
      </c>
      <c r="P83" s="101">
        <f>SUM(P80:P82)</f>
        <v>0</v>
      </c>
      <c r="Q83" s="101">
        <f t="shared" si="71"/>
        <v>0</v>
      </c>
      <c r="R83" s="101">
        <f>SUM(R80:R82)</f>
        <v>0</v>
      </c>
      <c r="S83" s="102">
        <f t="shared" si="60"/>
        <v>0</v>
      </c>
      <c r="T83" s="101">
        <f>SUM(E83:G83)</f>
        <v>0</v>
      </c>
      <c r="U83" s="101">
        <f t="shared" si="70"/>
        <v>0</v>
      </c>
      <c r="V83" s="101">
        <f t="shared" si="69"/>
        <v>0</v>
      </c>
      <c r="W83" s="101">
        <f>SUM(N83:P83)</f>
        <v>0</v>
      </c>
    </row>
    <row r="84" spans="1:23" ht="22" customHeight="1">
      <c r="A84" s="1127">
        <v>8</v>
      </c>
      <c r="B84" s="1158" t="s">
        <v>108</v>
      </c>
      <c r="C84" s="1154" t="s">
        <v>109</v>
      </c>
      <c r="D84" s="684" t="s">
        <v>30</v>
      </c>
      <c r="E84" s="216">
        <v>0</v>
      </c>
      <c r="F84" s="216">
        <v>0</v>
      </c>
      <c r="G84" s="216">
        <v>0</v>
      </c>
      <c r="H84" s="216">
        <v>0</v>
      </c>
      <c r="I84" s="216">
        <v>0</v>
      </c>
      <c r="J84" s="216">
        <v>0</v>
      </c>
      <c r="K84" s="216">
        <v>0</v>
      </c>
      <c r="L84" s="216">
        <v>0</v>
      </c>
      <c r="M84" s="216">
        <v>0</v>
      </c>
      <c r="N84" s="216">
        <v>0</v>
      </c>
      <c r="O84" s="216">
        <v>0</v>
      </c>
      <c r="P84" s="216">
        <v>0</v>
      </c>
      <c r="Q84" s="56">
        <f t="shared" si="71"/>
        <v>0</v>
      </c>
      <c r="R84" s="216">
        <v>0</v>
      </c>
      <c r="S84" s="85">
        <f t="shared" si="60"/>
        <v>0</v>
      </c>
      <c r="T84" s="57">
        <f>SUM(E84:G84)</f>
        <v>0</v>
      </c>
      <c r="U84" s="57">
        <f t="shared" si="70"/>
        <v>0</v>
      </c>
      <c r="V84" s="57">
        <f t="shared" si="69"/>
        <v>0</v>
      </c>
      <c r="W84" s="52">
        <f t="shared" ref="W84:W140" si="75">SUM(N84:P84)</f>
        <v>0</v>
      </c>
    </row>
    <row r="85" spans="1:23" ht="22" customHeight="1">
      <c r="A85" s="1127"/>
      <c r="B85" s="1158"/>
      <c r="C85" s="1155"/>
      <c r="D85" s="684" t="s">
        <v>96</v>
      </c>
      <c r="E85" s="210">
        <v>0</v>
      </c>
      <c r="F85" s="210">
        <v>0</v>
      </c>
      <c r="G85" s="210">
        <v>0</v>
      </c>
      <c r="H85" s="210">
        <v>0</v>
      </c>
      <c r="I85" s="210">
        <v>0</v>
      </c>
      <c r="J85" s="210">
        <v>0</v>
      </c>
      <c r="K85" s="210">
        <v>0</v>
      </c>
      <c r="L85" s="210">
        <v>0</v>
      </c>
      <c r="M85" s="210">
        <v>0</v>
      </c>
      <c r="N85" s="210">
        <v>0</v>
      </c>
      <c r="O85" s="210">
        <v>0</v>
      </c>
      <c r="P85" s="210">
        <v>0</v>
      </c>
      <c r="Q85" s="51">
        <f t="shared" si="71"/>
        <v>0</v>
      </c>
      <c r="R85" s="210">
        <v>0</v>
      </c>
      <c r="S85" s="82">
        <f t="shared" si="60"/>
        <v>0</v>
      </c>
      <c r="T85" s="52">
        <f t="shared" ref="T85:T87" si="76">SUM(E85:G85)</f>
        <v>0</v>
      </c>
      <c r="U85" s="52">
        <f t="shared" si="70"/>
        <v>0</v>
      </c>
      <c r="V85" s="52">
        <f t="shared" si="69"/>
        <v>0</v>
      </c>
      <c r="W85" s="52">
        <f t="shared" si="75"/>
        <v>0</v>
      </c>
    </row>
    <row r="86" spans="1:23" ht="22" customHeight="1">
      <c r="A86" s="1127"/>
      <c r="B86" s="1158"/>
      <c r="C86" s="1156"/>
      <c r="D86" s="100" t="s">
        <v>97</v>
      </c>
      <c r="E86" s="101">
        <f>SUM(E84:E85)</f>
        <v>0</v>
      </c>
      <c r="F86" s="101">
        <f t="shared" ref="F86:L87" si="77">SUM(F84:F85)</f>
        <v>0</v>
      </c>
      <c r="G86" s="101">
        <f t="shared" si="77"/>
        <v>0</v>
      </c>
      <c r="H86" s="101">
        <f t="shared" si="77"/>
        <v>0</v>
      </c>
      <c r="I86" s="101">
        <f t="shared" si="77"/>
        <v>0</v>
      </c>
      <c r="J86" s="101">
        <f t="shared" si="77"/>
        <v>0</v>
      </c>
      <c r="K86" s="101">
        <f t="shared" si="77"/>
        <v>0</v>
      </c>
      <c r="L86" s="101">
        <f t="shared" si="77"/>
        <v>0</v>
      </c>
      <c r="M86" s="101">
        <f>SUM(M84:M85)</f>
        <v>0</v>
      </c>
      <c r="N86" s="101">
        <f>SUM(N84:N85)</f>
        <v>0</v>
      </c>
      <c r="O86" s="101">
        <f>SUM(O84:O85)</f>
        <v>0</v>
      </c>
      <c r="P86" s="101">
        <f>SUM(P84:P85)</f>
        <v>0</v>
      </c>
      <c r="Q86" s="101">
        <f t="shared" si="71"/>
        <v>0</v>
      </c>
      <c r="R86" s="101">
        <f>SUM(R84:R85)</f>
        <v>0</v>
      </c>
      <c r="S86" s="102">
        <f t="shared" si="60"/>
        <v>0</v>
      </c>
      <c r="T86" s="101">
        <f t="shared" si="76"/>
        <v>0</v>
      </c>
      <c r="U86" s="101">
        <f t="shared" si="70"/>
        <v>0</v>
      </c>
      <c r="V86" s="101">
        <f t="shared" si="69"/>
        <v>0</v>
      </c>
      <c r="W86" s="101">
        <f t="shared" si="75"/>
        <v>0</v>
      </c>
    </row>
    <row r="87" spans="1:23" ht="22" customHeight="1">
      <c r="A87" s="1127"/>
      <c r="B87" s="1158"/>
      <c r="C87" s="1154" t="s">
        <v>110</v>
      </c>
      <c r="D87" s="684" t="s">
        <v>30</v>
      </c>
      <c r="E87" s="212">
        <v>0</v>
      </c>
      <c r="F87" s="212">
        <v>0</v>
      </c>
      <c r="G87" s="212">
        <v>0</v>
      </c>
      <c r="H87" s="212">
        <f t="shared" si="77"/>
        <v>0</v>
      </c>
      <c r="I87" s="212">
        <v>0</v>
      </c>
      <c r="J87" s="212">
        <v>0</v>
      </c>
      <c r="K87" s="212">
        <v>0</v>
      </c>
      <c r="L87" s="212">
        <v>0</v>
      </c>
      <c r="M87" s="212">
        <v>0</v>
      </c>
      <c r="N87" s="212">
        <v>0</v>
      </c>
      <c r="O87" s="212">
        <v>0</v>
      </c>
      <c r="P87" s="212">
        <v>0</v>
      </c>
      <c r="Q87" s="53">
        <f t="shared" si="71"/>
        <v>0</v>
      </c>
      <c r="R87" s="216">
        <v>0</v>
      </c>
      <c r="S87" s="84">
        <f t="shared" si="60"/>
        <v>0</v>
      </c>
      <c r="T87" s="50">
        <f t="shared" si="76"/>
        <v>0</v>
      </c>
      <c r="U87" s="50">
        <f t="shared" si="70"/>
        <v>0</v>
      </c>
      <c r="V87" s="50">
        <f t="shared" si="69"/>
        <v>0</v>
      </c>
      <c r="W87" s="52">
        <f t="shared" si="75"/>
        <v>0</v>
      </c>
    </row>
    <row r="88" spans="1:23" ht="22" customHeight="1">
      <c r="A88" s="1127"/>
      <c r="B88" s="1158"/>
      <c r="C88" s="1155"/>
      <c r="D88" s="684" t="s">
        <v>96</v>
      </c>
      <c r="E88" s="210">
        <v>0</v>
      </c>
      <c r="F88" s="210">
        <v>0</v>
      </c>
      <c r="G88" s="210">
        <v>0</v>
      </c>
      <c r="H88" s="210">
        <v>0</v>
      </c>
      <c r="I88" s="210">
        <v>0</v>
      </c>
      <c r="J88" s="210">
        <v>0</v>
      </c>
      <c r="K88" s="210">
        <v>0</v>
      </c>
      <c r="L88" s="210">
        <v>0</v>
      </c>
      <c r="M88" s="210">
        <v>0</v>
      </c>
      <c r="N88" s="210">
        <v>0</v>
      </c>
      <c r="O88" s="210">
        <v>0</v>
      </c>
      <c r="P88" s="210">
        <v>0</v>
      </c>
      <c r="Q88" s="51">
        <f t="shared" si="71"/>
        <v>0</v>
      </c>
      <c r="R88" s="210">
        <v>0</v>
      </c>
      <c r="S88" s="82">
        <f t="shared" si="60"/>
        <v>0</v>
      </c>
      <c r="T88" s="52">
        <f>SUM(E88:G88)</f>
        <v>0</v>
      </c>
      <c r="U88" s="52">
        <f t="shared" si="70"/>
        <v>0</v>
      </c>
      <c r="V88" s="52">
        <f t="shared" si="69"/>
        <v>0</v>
      </c>
      <c r="W88" s="52">
        <f t="shared" si="75"/>
        <v>0</v>
      </c>
    </row>
    <row r="89" spans="1:23" ht="22" customHeight="1">
      <c r="A89" s="1127"/>
      <c r="B89" s="1158"/>
      <c r="C89" s="1156"/>
      <c r="D89" s="100" t="s">
        <v>97</v>
      </c>
      <c r="E89" s="101">
        <f>SUM(E87:E88)</f>
        <v>0</v>
      </c>
      <c r="F89" s="101">
        <f t="shared" ref="F89:O89" si="78">SUM(F87:F88)</f>
        <v>0</v>
      </c>
      <c r="G89" s="101">
        <f t="shared" si="78"/>
        <v>0</v>
      </c>
      <c r="H89" s="101">
        <f t="shared" si="78"/>
        <v>0</v>
      </c>
      <c r="I89" s="101">
        <f t="shared" si="78"/>
        <v>0</v>
      </c>
      <c r="J89" s="101">
        <f t="shared" si="78"/>
        <v>0</v>
      </c>
      <c r="K89" s="101">
        <f t="shared" si="78"/>
        <v>0</v>
      </c>
      <c r="L89" s="101">
        <f t="shared" si="78"/>
        <v>0</v>
      </c>
      <c r="M89" s="101">
        <f t="shared" si="78"/>
        <v>0</v>
      </c>
      <c r="N89" s="101">
        <f t="shared" si="78"/>
        <v>0</v>
      </c>
      <c r="O89" s="101">
        <f t="shared" si="78"/>
        <v>0</v>
      </c>
      <c r="P89" s="101">
        <f>SUM(P87:P88)</f>
        <v>0</v>
      </c>
      <c r="Q89" s="101">
        <f t="shared" si="71"/>
        <v>0</v>
      </c>
      <c r="R89" s="101">
        <f>SUM(R87:R88)</f>
        <v>0</v>
      </c>
      <c r="S89" s="102">
        <f t="shared" ref="S89" si="79">Q89+R89</f>
        <v>0</v>
      </c>
      <c r="T89" s="101">
        <f t="shared" ref="T89:T139" si="80">SUM(E89:G89)</f>
        <v>0</v>
      </c>
      <c r="U89" s="101">
        <f t="shared" si="70"/>
        <v>0</v>
      </c>
      <c r="V89" s="101">
        <f t="shared" si="69"/>
        <v>0</v>
      </c>
      <c r="W89" s="101">
        <f t="shared" si="75"/>
        <v>0</v>
      </c>
    </row>
    <row r="90" spans="1:23" ht="22" customHeight="1">
      <c r="A90" s="1127"/>
      <c r="B90" s="1158"/>
      <c r="C90" s="1154" t="s">
        <v>111</v>
      </c>
      <c r="D90" s="684" t="s">
        <v>30</v>
      </c>
      <c r="E90" s="216">
        <v>0</v>
      </c>
      <c r="F90" s="216">
        <v>0</v>
      </c>
      <c r="G90" s="216">
        <v>0</v>
      </c>
      <c r="H90" s="216">
        <v>0</v>
      </c>
      <c r="I90" s="216">
        <v>0</v>
      </c>
      <c r="J90" s="216">
        <v>0</v>
      </c>
      <c r="K90" s="216">
        <v>0</v>
      </c>
      <c r="L90" s="216">
        <v>0</v>
      </c>
      <c r="M90" s="216">
        <v>0</v>
      </c>
      <c r="N90" s="216">
        <v>0</v>
      </c>
      <c r="O90" s="216">
        <v>0</v>
      </c>
      <c r="P90" s="216">
        <v>0</v>
      </c>
      <c r="Q90" s="56">
        <f t="shared" si="71"/>
        <v>0</v>
      </c>
      <c r="R90" s="216">
        <v>0</v>
      </c>
      <c r="S90" s="85">
        <f t="shared" si="60"/>
        <v>0</v>
      </c>
      <c r="T90" s="57">
        <f t="shared" si="80"/>
        <v>0</v>
      </c>
      <c r="U90" s="57">
        <f t="shared" si="70"/>
        <v>0</v>
      </c>
      <c r="V90" s="57">
        <f t="shared" si="69"/>
        <v>0</v>
      </c>
      <c r="W90" s="52">
        <f t="shared" si="75"/>
        <v>0</v>
      </c>
    </row>
    <row r="91" spans="1:23" ht="22" customHeight="1">
      <c r="A91" s="1127"/>
      <c r="B91" s="1158"/>
      <c r="C91" s="1155"/>
      <c r="D91" s="684" t="s">
        <v>96</v>
      </c>
      <c r="E91" s="210">
        <v>0</v>
      </c>
      <c r="F91" s="210">
        <v>0</v>
      </c>
      <c r="G91" s="210">
        <v>0</v>
      </c>
      <c r="H91" s="210">
        <v>0</v>
      </c>
      <c r="I91" s="210">
        <v>0</v>
      </c>
      <c r="J91" s="210">
        <v>0</v>
      </c>
      <c r="K91" s="210">
        <v>0</v>
      </c>
      <c r="L91" s="210">
        <v>0</v>
      </c>
      <c r="M91" s="210">
        <v>0</v>
      </c>
      <c r="N91" s="210">
        <v>0</v>
      </c>
      <c r="O91" s="210">
        <v>0</v>
      </c>
      <c r="P91" s="210">
        <v>0</v>
      </c>
      <c r="Q91" s="51">
        <f t="shared" si="71"/>
        <v>0</v>
      </c>
      <c r="R91" s="210">
        <v>0</v>
      </c>
      <c r="S91" s="82">
        <f t="shared" si="60"/>
        <v>0</v>
      </c>
      <c r="T91" s="52">
        <f>SUM(E91:G91)</f>
        <v>0</v>
      </c>
      <c r="U91" s="52">
        <f t="shared" si="70"/>
        <v>0</v>
      </c>
      <c r="V91" s="52">
        <f t="shared" si="69"/>
        <v>0</v>
      </c>
      <c r="W91" s="52">
        <f t="shared" si="75"/>
        <v>0</v>
      </c>
    </row>
    <row r="92" spans="1:23" ht="22" customHeight="1">
      <c r="A92" s="1127"/>
      <c r="B92" s="1158"/>
      <c r="C92" s="1156"/>
      <c r="D92" s="100" t="s">
        <v>97</v>
      </c>
      <c r="E92" s="101">
        <f>SUM(E90:E91)</f>
        <v>0</v>
      </c>
      <c r="F92" s="101">
        <f t="shared" ref="F92:O92" si="81">SUM(F90:F91)</f>
        <v>0</v>
      </c>
      <c r="G92" s="101">
        <f t="shared" si="81"/>
        <v>0</v>
      </c>
      <c r="H92" s="101">
        <f t="shared" si="81"/>
        <v>0</v>
      </c>
      <c r="I92" s="101">
        <f t="shared" si="81"/>
        <v>0</v>
      </c>
      <c r="J92" s="101">
        <f t="shared" si="81"/>
        <v>0</v>
      </c>
      <c r="K92" s="101">
        <f t="shared" si="81"/>
        <v>0</v>
      </c>
      <c r="L92" s="101">
        <f t="shared" si="81"/>
        <v>0</v>
      </c>
      <c r="M92" s="101">
        <f t="shared" si="81"/>
        <v>0</v>
      </c>
      <c r="N92" s="101">
        <f t="shared" si="81"/>
        <v>0</v>
      </c>
      <c r="O92" s="101">
        <f t="shared" si="81"/>
        <v>0</v>
      </c>
      <c r="P92" s="101">
        <f>SUM(P90:P91)</f>
        <v>0</v>
      </c>
      <c r="Q92" s="101">
        <f xml:space="preserve"> SUM(E92:P92)</f>
        <v>0</v>
      </c>
      <c r="R92" s="101">
        <f>SUM(R90:R91)</f>
        <v>0</v>
      </c>
      <c r="S92" s="102">
        <f t="shared" si="60"/>
        <v>0</v>
      </c>
      <c r="T92" s="101">
        <f t="shared" si="80"/>
        <v>0</v>
      </c>
      <c r="U92" s="101">
        <f t="shared" si="70"/>
        <v>0</v>
      </c>
      <c r="V92" s="101">
        <f t="shared" si="69"/>
        <v>0</v>
      </c>
      <c r="W92" s="101">
        <f t="shared" si="75"/>
        <v>0</v>
      </c>
    </row>
    <row r="93" spans="1:23" ht="22" customHeight="1">
      <c r="A93" s="1127">
        <v>9</v>
      </c>
      <c r="B93" s="1153" t="s">
        <v>112</v>
      </c>
      <c r="C93" s="1154" t="s">
        <v>113</v>
      </c>
      <c r="D93" s="684" t="s">
        <v>30</v>
      </c>
      <c r="E93" s="216">
        <v>0</v>
      </c>
      <c r="F93" s="216">
        <v>0</v>
      </c>
      <c r="G93" s="216">
        <v>0</v>
      </c>
      <c r="H93" s="216">
        <v>0</v>
      </c>
      <c r="I93" s="216">
        <v>0</v>
      </c>
      <c r="J93" s="216">
        <v>0</v>
      </c>
      <c r="K93" s="216">
        <v>0</v>
      </c>
      <c r="L93" s="216">
        <v>0</v>
      </c>
      <c r="M93" s="216">
        <v>0</v>
      </c>
      <c r="N93" s="216">
        <v>0</v>
      </c>
      <c r="O93" s="216">
        <v>0</v>
      </c>
      <c r="P93" s="216">
        <v>0</v>
      </c>
      <c r="Q93" s="56">
        <f xml:space="preserve"> SUM(E93:P93)</f>
        <v>0</v>
      </c>
      <c r="R93" s="216">
        <v>0</v>
      </c>
      <c r="S93" s="85">
        <f t="shared" si="60"/>
        <v>0</v>
      </c>
      <c r="T93" s="57">
        <f>SUM(E93:G93)</f>
        <v>0</v>
      </c>
      <c r="U93" s="57">
        <f t="shared" si="70"/>
        <v>0</v>
      </c>
      <c r="V93" s="57">
        <f t="shared" si="69"/>
        <v>0</v>
      </c>
      <c r="W93" s="52">
        <f t="shared" si="75"/>
        <v>0</v>
      </c>
    </row>
    <row r="94" spans="1:23" ht="22" customHeight="1">
      <c r="A94" s="1127"/>
      <c r="B94" s="1151"/>
      <c r="C94" s="1155"/>
      <c r="D94" s="684" t="s">
        <v>96</v>
      </c>
      <c r="E94" s="210">
        <v>0</v>
      </c>
      <c r="F94" s="210">
        <v>0</v>
      </c>
      <c r="G94" s="210">
        <v>0</v>
      </c>
      <c r="H94" s="210">
        <v>0</v>
      </c>
      <c r="I94" s="210">
        <v>0</v>
      </c>
      <c r="J94" s="210">
        <v>0</v>
      </c>
      <c r="K94" s="210">
        <v>0</v>
      </c>
      <c r="L94" s="210">
        <v>0</v>
      </c>
      <c r="M94" s="210">
        <v>0</v>
      </c>
      <c r="N94" s="210">
        <v>0</v>
      </c>
      <c r="O94" s="210">
        <v>0</v>
      </c>
      <c r="P94" s="210">
        <v>0</v>
      </c>
      <c r="Q94" s="51">
        <f t="shared" si="71"/>
        <v>0</v>
      </c>
      <c r="R94" s="210">
        <v>0</v>
      </c>
      <c r="S94" s="82">
        <f t="shared" si="60"/>
        <v>0</v>
      </c>
      <c r="T94" s="52">
        <f t="shared" si="80"/>
        <v>0</v>
      </c>
      <c r="U94" s="52">
        <f t="shared" si="70"/>
        <v>0</v>
      </c>
      <c r="V94" s="52">
        <f t="shared" si="69"/>
        <v>0</v>
      </c>
      <c r="W94" s="52">
        <f t="shared" si="75"/>
        <v>0</v>
      </c>
    </row>
    <row r="95" spans="1:23" ht="22" customHeight="1">
      <c r="A95" s="1127"/>
      <c r="B95" s="1151"/>
      <c r="C95" s="1156"/>
      <c r="D95" s="100" t="s">
        <v>97</v>
      </c>
      <c r="E95" s="101">
        <f>SUM(E93:E94)</f>
        <v>0</v>
      </c>
      <c r="F95" s="101">
        <f t="shared" ref="F95:O95" si="82">SUM(F93:F94)</f>
        <v>0</v>
      </c>
      <c r="G95" s="101">
        <f t="shared" si="82"/>
        <v>0</v>
      </c>
      <c r="H95" s="101">
        <f t="shared" si="82"/>
        <v>0</v>
      </c>
      <c r="I95" s="101">
        <f t="shared" si="82"/>
        <v>0</v>
      </c>
      <c r="J95" s="101">
        <f t="shared" si="82"/>
        <v>0</v>
      </c>
      <c r="K95" s="101">
        <f t="shared" si="82"/>
        <v>0</v>
      </c>
      <c r="L95" s="101">
        <f t="shared" si="82"/>
        <v>0</v>
      </c>
      <c r="M95" s="101">
        <f t="shared" si="82"/>
        <v>0</v>
      </c>
      <c r="N95" s="101">
        <f t="shared" si="82"/>
        <v>0</v>
      </c>
      <c r="O95" s="101">
        <f t="shared" si="82"/>
        <v>0</v>
      </c>
      <c r="P95" s="101">
        <f>SUM(P93:P94)</f>
        <v>0</v>
      </c>
      <c r="Q95" s="101">
        <f xml:space="preserve"> SUM(E95:P95)</f>
        <v>0</v>
      </c>
      <c r="R95" s="101">
        <f>SUM(R93:R94)</f>
        <v>0</v>
      </c>
      <c r="S95" s="102">
        <f t="shared" ref="S95" si="83">Q95+R95</f>
        <v>0</v>
      </c>
      <c r="T95" s="101">
        <f t="shared" si="80"/>
        <v>0</v>
      </c>
      <c r="U95" s="101">
        <f t="shared" si="70"/>
        <v>0</v>
      </c>
      <c r="V95" s="101">
        <f t="shared" si="69"/>
        <v>0</v>
      </c>
      <c r="W95" s="101">
        <f t="shared" si="75"/>
        <v>0</v>
      </c>
    </row>
    <row r="96" spans="1:23" ht="22" customHeight="1">
      <c r="A96" s="1127"/>
      <c r="B96" s="1151"/>
      <c r="C96" s="1154" t="s">
        <v>114</v>
      </c>
      <c r="D96" s="684" t="s">
        <v>30</v>
      </c>
      <c r="E96" s="212">
        <v>0</v>
      </c>
      <c r="F96" s="212">
        <v>0</v>
      </c>
      <c r="G96" s="212">
        <v>0</v>
      </c>
      <c r="H96" s="212">
        <v>0</v>
      </c>
      <c r="I96" s="212">
        <v>0</v>
      </c>
      <c r="J96" s="212">
        <v>0</v>
      </c>
      <c r="K96" s="212">
        <v>0</v>
      </c>
      <c r="L96" s="212">
        <v>0</v>
      </c>
      <c r="M96" s="212">
        <v>0</v>
      </c>
      <c r="N96" s="212">
        <v>0</v>
      </c>
      <c r="O96" s="212">
        <v>0</v>
      </c>
      <c r="P96" s="212">
        <v>0</v>
      </c>
      <c r="Q96" s="53">
        <f xml:space="preserve"> SUM(E96:P96)</f>
        <v>0</v>
      </c>
      <c r="R96" s="212">
        <v>0</v>
      </c>
      <c r="S96" s="84">
        <f t="shared" si="60"/>
        <v>0</v>
      </c>
      <c r="T96" s="50">
        <f>SUM(E96:G96)</f>
        <v>0</v>
      </c>
      <c r="U96" s="50">
        <f t="shared" si="70"/>
        <v>0</v>
      </c>
      <c r="V96" s="50">
        <f t="shared" si="69"/>
        <v>0</v>
      </c>
      <c r="W96" s="52">
        <f t="shared" si="75"/>
        <v>0</v>
      </c>
    </row>
    <row r="97" spans="1:23" ht="22" customHeight="1">
      <c r="A97" s="1127"/>
      <c r="B97" s="1151"/>
      <c r="C97" s="1155"/>
      <c r="D97" s="684" t="s">
        <v>96</v>
      </c>
      <c r="E97" s="210">
        <v>0</v>
      </c>
      <c r="F97" s="210">
        <v>0</v>
      </c>
      <c r="G97" s="210">
        <v>0</v>
      </c>
      <c r="H97" s="210">
        <v>0</v>
      </c>
      <c r="I97" s="210">
        <v>0</v>
      </c>
      <c r="J97" s="210">
        <v>0</v>
      </c>
      <c r="K97" s="210">
        <v>0</v>
      </c>
      <c r="L97" s="210">
        <v>0</v>
      </c>
      <c r="M97" s="210">
        <v>0</v>
      </c>
      <c r="N97" s="210">
        <v>0</v>
      </c>
      <c r="O97" s="210">
        <v>0</v>
      </c>
      <c r="P97" s="210">
        <v>0</v>
      </c>
      <c r="Q97" s="51">
        <f xml:space="preserve"> SUM(E97:P97)</f>
        <v>0</v>
      </c>
      <c r="R97" s="210">
        <v>0</v>
      </c>
      <c r="S97" s="82">
        <f t="shared" si="60"/>
        <v>0</v>
      </c>
      <c r="T97" s="52">
        <f t="shared" si="80"/>
        <v>0</v>
      </c>
      <c r="U97" s="52">
        <f t="shared" si="70"/>
        <v>0</v>
      </c>
      <c r="V97" s="52">
        <f t="shared" si="69"/>
        <v>0</v>
      </c>
      <c r="W97" s="52">
        <f t="shared" si="75"/>
        <v>0</v>
      </c>
    </row>
    <row r="98" spans="1:23" ht="22" customHeight="1">
      <c r="A98" s="1127"/>
      <c r="B98" s="1151"/>
      <c r="C98" s="1156"/>
      <c r="D98" s="100" t="s">
        <v>97</v>
      </c>
      <c r="E98" s="101">
        <f>SUM(E96:E97)</f>
        <v>0</v>
      </c>
      <c r="F98" s="101">
        <f t="shared" ref="F98:O98" si="84">SUM(F96:F97)</f>
        <v>0</v>
      </c>
      <c r="G98" s="101">
        <f t="shared" si="84"/>
        <v>0</v>
      </c>
      <c r="H98" s="101">
        <f t="shared" si="84"/>
        <v>0</v>
      </c>
      <c r="I98" s="101">
        <f t="shared" si="84"/>
        <v>0</v>
      </c>
      <c r="J98" s="101">
        <f t="shared" si="84"/>
        <v>0</v>
      </c>
      <c r="K98" s="101">
        <f t="shared" si="84"/>
        <v>0</v>
      </c>
      <c r="L98" s="101">
        <f t="shared" si="84"/>
        <v>0</v>
      </c>
      <c r="M98" s="101">
        <f t="shared" si="84"/>
        <v>0</v>
      </c>
      <c r="N98" s="101">
        <f t="shared" si="84"/>
        <v>0</v>
      </c>
      <c r="O98" s="101">
        <f t="shared" si="84"/>
        <v>0</v>
      </c>
      <c r="P98" s="101">
        <f>SUM(P96:P97)</f>
        <v>0</v>
      </c>
      <c r="Q98" s="101">
        <f xml:space="preserve"> SUM(E98:P98)</f>
        <v>0</v>
      </c>
      <c r="R98" s="101">
        <f>SUM(R96:R97)</f>
        <v>0</v>
      </c>
      <c r="S98" s="102">
        <f t="shared" si="60"/>
        <v>0</v>
      </c>
      <c r="T98" s="101">
        <f t="shared" si="80"/>
        <v>0</v>
      </c>
      <c r="U98" s="101">
        <f t="shared" si="70"/>
        <v>0</v>
      </c>
      <c r="V98" s="101">
        <f>SUM(K98:M98)</f>
        <v>0</v>
      </c>
      <c r="W98" s="101">
        <f>SUM(N98:P98)</f>
        <v>0</v>
      </c>
    </row>
    <row r="99" spans="1:23" ht="22" customHeight="1">
      <c r="A99" s="1127"/>
      <c r="B99" s="1151"/>
      <c r="C99" s="1154" t="s">
        <v>115</v>
      </c>
      <c r="D99" s="684" t="s">
        <v>30</v>
      </c>
      <c r="E99" s="216">
        <v>0</v>
      </c>
      <c r="F99" s="216">
        <v>0</v>
      </c>
      <c r="G99" s="216">
        <v>0</v>
      </c>
      <c r="H99" s="216">
        <v>0</v>
      </c>
      <c r="I99" s="216">
        <v>0</v>
      </c>
      <c r="J99" s="216">
        <v>0</v>
      </c>
      <c r="K99" s="216">
        <v>0</v>
      </c>
      <c r="L99" s="216">
        <v>0</v>
      </c>
      <c r="M99" s="216">
        <v>0</v>
      </c>
      <c r="N99" s="216">
        <v>0</v>
      </c>
      <c r="O99" s="216">
        <v>0</v>
      </c>
      <c r="P99" s="216">
        <v>0</v>
      </c>
      <c r="Q99" s="56">
        <f xml:space="preserve"> SUM(E99:P99)</f>
        <v>0</v>
      </c>
      <c r="R99" s="216">
        <v>0</v>
      </c>
      <c r="S99" s="85">
        <f t="shared" si="60"/>
        <v>0</v>
      </c>
      <c r="T99" s="57">
        <f t="shared" si="80"/>
        <v>0</v>
      </c>
      <c r="U99" s="57">
        <f t="shared" si="70"/>
        <v>0</v>
      </c>
      <c r="V99" s="57">
        <f t="shared" si="69"/>
        <v>0</v>
      </c>
      <c r="W99" s="52">
        <f t="shared" si="75"/>
        <v>0</v>
      </c>
    </row>
    <row r="100" spans="1:23" ht="22" customHeight="1">
      <c r="A100" s="1127"/>
      <c r="B100" s="1151"/>
      <c r="C100" s="1155"/>
      <c r="D100" s="684" t="s">
        <v>96</v>
      </c>
      <c r="E100" s="210">
        <v>0</v>
      </c>
      <c r="F100" s="210">
        <v>0</v>
      </c>
      <c r="G100" s="210">
        <v>0</v>
      </c>
      <c r="H100" s="210">
        <v>0</v>
      </c>
      <c r="I100" s="210">
        <v>0</v>
      </c>
      <c r="J100" s="210">
        <v>0</v>
      </c>
      <c r="K100" s="210">
        <v>0</v>
      </c>
      <c r="L100" s="210">
        <v>0</v>
      </c>
      <c r="M100" s="210">
        <v>0</v>
      </c>
      <c r="N100" s="210">
        <v>0</v>
      </c>
      <c r="O100" s="210">
        <v>0</v>
      </c>
      <c r="P100" s="210">
        <v>0</v>
      </c>
      <c r="Q100" s="51">
        <f t="shared" si="71"/>
        <v>0</v>
      </c>
      <c r="R100" s="210">
        <v>0</v>
      </c>
      <c r="S100" s="82">
        <f t="shared" si="60"/>
        <v>0</v>
      </c>
      <c r="T100" s="52">
        <f t="shared" si="80"/>
        <v>0</v>
      </c>
      <c r="U100" s="52">
        <f t="shared" si="70"/>
        <v>0</v>
      </c>
      <c r="V100" s="52">
        <f t="shared" si="69"/>
        <v>0</v>
      </c>
      <c r="W100" s="52">
        <f t="shared" si="75"/>
        <v>0</v>
      </c>
    </row>
    <row r="101" spans="1:23" ht="22" customHeight="1">
      <c r="A101" s="1127"/>
      <c r="B101" s="1151"/>
      <c r="C101" s="1157"/>
      <c r="D101" s="100" t="s">
        <v>97</v>
      </c>
      <c r="E101" s="101">
        <f>SUM(E99:E100)</f>
        <v>0</v>
      </c>
      <c r="F101" s="101">
        <f t="shared" ref="F101:O101" si="85">SUM(F99:F100)</f>
        <v>0</v>
      </c>
      <c r="G101" s="101">
        <f t="shared" si="85"/>
        <v>0</v>
      </c>
      <c r="H101" s="101">
        <f t="shared" si="85"/>
        <v>0</v>
      </c>
      <c r="I101" s="101">
        <f t="shared" si="85"/>
        <v>0</v>
      </c>
      <c r="J101" s="101">
        <f t="shared" si="85"/>
        <v>0</v>
      </c>
      <c r="K101" s="101">
        <f t="shared" si="85"/>
        <v>0</v>
      </c>
      <c r="L101" s="101">
        <f t="shared" si="85"/>
        <v>0</v>
      </c>
      <c r="M101" s="101">
        <f t="shared" si="85"/>
        <v>0</v>
      </c>
      <c r="N101" s="101">
        <f t="shared" si="85"/>
        <v>0</v>
      </c>
      <c r="O101" s="101">
        <f t="shared" si="85"/>
        <v>0</v>
      </c>
      <c r="P101" s="101">
        <f>SUM(P99:P100)</f>
        <v>0</v>
      </c>
      <c r="Q101" s="101">
        <f xml:space="preserve"> SUM(E101:P101)</f>
        <v>0</v>
      </c>
      <c r="R101" s="101">
        <f>SUM(R99:R100)</f>
        <v>0</v>
      </c>
      <c r="S101" s="102">
        <f t="shared" ref="S101" si="86">Q101+R101</f>
        <v>0</v>
      </c>
      <c r="T101" s="101">
        <f>SUM(E101:G101)</f>
        <v>0</v>
      </c>
      <c r="U101" s="101">
        <f t="shared" si="70"/>
        <v>0</v>
      </c>
      <c r="V101" s="101">
        <f t="shared" si="69"/>
        <v>0</v>
      </c>
      <c r="W101" s="101">
        <f t="shared" si="75"/>
        <v>0</v>
      </c>
    </row>
    <row r="102" spans="1:23" ht="63.65" customHeight="1">
      <c r="A102" s="1127">
        <v>10</v>
      </c>
      <c r="B102" s="1158" t="s">
        <v>116</v>
      </c>
      <c r="C102" s="64" t="s">
        <v>540</v>
      </c>
      <c r="D102" s="684" t="s">
        <v>117</v>
      </c>
      <c r="E102" s="217">
        <v>6</v>
      </c>
      <c r="F102" s="217">
        <v>6</v>
      </c>
      <c r="G102" s="217">
        <v>6</v>
      </c>
      <c r="H102" s="217">
        <v>4</v>
      </c>
      <c r="I102" s="217">
        <v>0</v>
      </c>
      <c r="J102" s="217">
        <v>0</v>
      </c>
      <c r="K102" s="217">
        <v>0</v>
      </c>
      <c r="L102" s="217">
        <v>0</v>
      </c>
      <c r="M102" s="217">
        <v>0</v>
      </c>
      <c r="N102" s="217">
        <v>0</v>
      </c>
      <c r="O102" s="217">
        <v>0</v>
      </c>
      <c r="P102" s="217">
        <v>0</v>
      </c>
      <c r="Q102" s="88">
        <f xml:space="preserve"> SUM(E102:P102)</f>
        <v>22</v>
      </c>
      <c r="R102" s="218">
        <v>0</v>
      </c>
      <c r="S102" s="90">
        <f t="shared" si="60"/>
        <v>22</v>
      </c>
      <c r="T102" s="89">
        <f>SUM(E102:G102)</f>
        <v>18</v>
      </c>
      <c r="U102" s="89">
        <f t="shared" si="70"/>
        <v>4</v>
      </c>
      <c r="V102" s="89">
        <f t="shared" si="69"/>
        <v>0</v>
      </c>
      <c r="W102" s="63">
        <f t="shared" si="75"/>
        <v>0</v>
      </c>
    </row>
    <row r="103" spans="1:23" ht="22" customHeight="1">
      <c r="A103" s="1127"/>
      <c r="B103" s="1158"/>
      <c r="C103" s="1160" t="s">
        <v>118</v>
      </c>
      <c r="D103" s="684" t="s">
        <v>6</v>
      </c>
      <c r="E103" s="212">
        <v>1</v>
      </c>
      <c r="F103" s="212">
        <v>1</v>
      </c>
      <c r="G103" s="212">
        <v>1</v>
      </c>
      <c r="H103" s="212">
        <v>1</v>
      </c>
      <c r="I103" s="212">
        <v>0</v>
      </c>
      <c r="J103" s="212">
        <v>0</v>
      </c>
      <c r="K103" s="212">
        <v>0</v>
      </c>
      <c r="L103" s="212">
        <v>0</v>
      </c>
      <c r="M103" s="212">
        <v>0</v>
      </c>
      <c r="N103" s="212">
        <v>0</v>
      </c>
      <c r="O103" s="212">
        <v>0</v>
      </c>
      <c r="P103" s="212">
        <v>0</v>
      </c>
      <c r="Q103" s="53">
        <f t="shared" si="71"/>
        <v>4</v>
      </c>
      <c r="R103" s="216">
        <v>0</v>
      </c>
      <c r="S103" s="85">
        <f t="shared" si="60"/>
        <v>4</v>
      </c>
      <c r="T103" s="50">
        <f t="shared" si="80"/>
        <v>3</v>
      </c>
      <c r="U103" s="50">
        <f t="shared" si="70"/>
        <v>1</v>
      </c>
      <c r="V103" s="50">
        <f t="shared" si="69"/>
        <v>0</v>
      </c>
      <c r="W103" s="50">
        <f t="shared" si="75"/>
        <v>0</v>
      </c>
    </row>
    <row r="104" spans="1:23" ht="22" customHeight="1">
      <c r="A104" s="1127"/>
      <c r="B104" s="1158"/>
      <c r="C104" s="1155"/>
      <c r="D104" s="684" t="s">
        <v>95</v>
      </c>
      <c r="E104" s="210">
        <v>23</v>
      </c>
      <c r="F104" s="210">
        <v>24</v>
      </c>
      <c r="G104" s="210">
        <v>26</v>
      </c>
      <c r="H104" s="210">
        <v>25</v>
      </c>
      <c r="I104" s="210">
        <v>0</v>
      </c>
      <c r="J104" s="210">
        <v>0</v>
      </c>
      <c r="K104" s="210">
        <v>0</v>
      </c>
      <c r="L104" s="210">
        <v>0</v>
      </c>
      <c r="M104" s="210">
        <v>0</v>
      </c>
      <c r="N104" s="210">
        <v>0</v>
      </c>
      <c r="O104" s="210">
        <v>0</v>
      </c>
      <c r="P104" s="210">
        <v>0</v>
      </c>
      <c r="Q104" s="51">
        <f t="shared" si="71"/>
        <v>98</v>
      </c>
      <c r="R104" s="210">
        <v>0</v>
      </c>
      <c r="S104" s="82">
        <f t="shared" si="60"/>
        <v>98</v>
      </c>
      <c r="T104" s="52">
        <f>SUM(E104:G104)</f>
        <v>73</v>
      </c>
      <c r="U104" s="52">
        <f t="shared" si="70"/>
        <v>25</v>
      </c>
      <c r="V104" s="52">
        <f t="shared" si="69"/>
        <v>0</v>
      </c>
      <c r="W104" s="52">
        <f t="shared" si="75"/>
        <v>0</v>
      </c>
    </row>
    <row r="105" spans="1:23" ht="22" customHeight="1">
      <c r="A105" s="1127"/>
      <c r="B105" s="1158"/>
      <c r="C105" s="1156"/>
      <c r="D105" s="684" t="s">
        <v>30</v>
      </c>
      <c r="E105" s="210">
        <v>35</v>
      </c>
      <c r="F105" s="210">
        <v>43</v>
      </c>
      <c r="G105" s="210">
        <v>45</v>
      </c>
      <c r="H105" s="210">
        <v>43</v>
      </c>
      <c r="I105" s="210">
        <v>0</v>
      </c>
      <c r="J105" s="210">
        <v>0</v>
      </c>
      <c r="K105" s="210">
        <v>0</v>
      </c>
      <c r="L105" s="210">
        <v>0</v>
      </c>
      <c r="M105" s="210">
        <v>0</v>
      </c>
      <c r="N105" s="210">
        <v>0</v>
      </c>
      <c r="O105" s="210">
        <v>0</v>
      </c>
      <c r="P105" s="210">
        <v>0</v>
      </c>
      <c r="Q105" s="51">
        <f t="shared" si="71"/>
        <v>166</v>
      </c>
      <c r="R105" s="217">
        <v>0</v>
      </c>
      <c r="S105" s="86">
        <f t="shared" si="60"/>
        <v>166</v>
      </c>
      <c r="T105" s="52">
        <f t="shared" si="80"/>
        <v>123</v>
      </c>
      <c r="U105" s="52">
        <f t="shared" si="70"/>
        <v>43</v>
      </c>
      <c r="V105" s="52">
        <f t="shared" si="69"/>
        <v>0</v>
      </c>
      <c r="W105" s="52">
        <f t="shared" si="75"/>
        <v>0</v>
      </c>
    </row>
    <row r="106" spans="1:23" ht="34.75" customHeight="1">
      <c r="A106" s="1127"/>
      <c r="B106" s="1158"/>
      <c r="C106" s="64" t="s">
        <v>541</v>
      </c>
      <c r="D106" s="684" t="s">
        <v>119</v>
      </c>
      <c r="E106" s="219">
        <v>0</v>
      </c>
      <c r="F106" s="219">
        <v>0</v>
      </c>
      <c r="G106" s="219">
        <v>0</v>
      </c>
      <c r="H106" s="219">
        <v>0</v>
      </c>
      <c r="I106" s="219">
        <v>0</v>
      </c>
      <c r="J106" s="219">
        <v>0</v>
      </c>
      <c r="K106" s="219">
        <v>0</v>
      </c>
      <c r="L106" s="219">
        <v>0</v>
      </c>
      <c r="M106" s="219">
        <v>0</v>
      </c>
      <c r="N106" s="219">
        <v>0</v>
      </c>
      <c r="O106" s="219">
        <v>0</v>
      </c>
      <c r="P106" s="219">
        <v>0</v>
      </c>
      <c r="Q106" s="91">
        <f t="shared" si="71"/>
        <v>0</v>
      </c>
      <c r="R106" s="218">
        <v>0</v>
      </c>
      <c r="S106" s="90">
        <f t="shared" si="60"/>
        <v>0</v>
      </c>
      <c r="T106" s="92">
        <f t="shared" si="80"/>
        <v>0</v>
      </c>
      <c r="U106" s="63">
        <f t="shared" si="70"/>
        <v>0</v>
      </c>
      <c r="V106" s="63">
        <f t="shared" si="69"/>
        <v>0</v>
      </c>
      <c r="W106" s="63">
        <f t="shared" si="75"/>
        <v>0</v>
      </c>
    </row>
    <row r="107" spans="1:23" ht="22" customHeight="1">
      <c r="A107" s="1127"/>
      <c r="B107" s="1158"/>
      <c r="C107" s="1134" t="s">
        <v>120</v>
      </c>
      <c r="D107" s="684" t="s">
        <v>121</v>
      </c>
      <c r="E107" s="212">
        <v>0</v>
      </c>
      <c r="F107" s="212">
        <v>0</v>
      </c>
      <c r="G107" s="212">
        <v>0</v>
      </c>
      <c r="H107" s="212">
        <v>0</v>
      </c>
      <c r="I107" s="212">
        <v>0</v>
      </c>
      <c r="J107" s="212">
        <v>0</v>
      </c>
      <c r="K107" s="212">
        <v>0</v>
      </c>
      <c r="L107" s="212">
        <v>0</v>
      </c>
      <c r="M107" s="212">
        <v>0</v>
      </c>
      <c r="N107" s="212">
        <v>0</v>
      </c>
      <c r="O107" s="212">
        <v>0</v>
      </c>
      <c r="P107" s="212">
        <v>0</v>
      </c>
      <c r="Q107" s="56">
        <f xml:space="preserve"> SUM(E107:P107)</f>
        <v>0</v>
      </c>
      <c r="R107" s="216">
        <v>0</v>
      </c>
      <c r="S107" s="85">
        <f t="shared" si="60"/>
        <v>0</v>
      </c>
      <c r="T107" s="57">
        <f t="shared" si="80"/>
        <v>0</v>
      </c>
      <c r="U107" s="50">
        <f t="shared" si="70"/>
        <v>0</v>
      </c>
      <c r="V107" s="50">
        <f t="shared" si="69"/>
        <v>0</v>
      </c>
      <c r="W107" s="50">
        <f t="shared" si="75"/>
        <v>0</v>
      </c>
    </row>
    <row r="108" spans="1:23" ht="22" customHeight="1">
      <c r="A108" s="1127"/>
      <c r="B108" s="1158"/>
      <c r="C108" s="1135"/>
      <c r="D108" s="684" t="s">
        <v>30</v>
      </c>
      <c r="E108" s="220">
        <v>0</v>
      </c>
      <c r="F108" s="220">
        <f>SUM(F106:F107)</f>
        <v>0</v>
      </c>
      <c r="G108" s="220">
        <v>0</v>
      </c>
      <c r="H108" s="220">
        <v>0</v>
      </c>
      <c r="I108" s="220">
        <v>0</v>
      </c>
      <c r="J108" s="220">
        <v>0</v>
      </c>
      <c r="K108" s="220">
        <v>0</v>
      </c>
      <c r="L108" s="220">
        <v>0</v>
      </c>
      <c r="M108" s="220">
        <v>0</v>
      </c>
      <c r="N108" s="220">
        <v>0</v>
      </c>
      <c r="O108" s="220">
        <v>0</v>
      </c>
      <c r="P108" s="220">
        <v>0</v>
      </c>
      <c r="Q108" s="67">
        <f xml:space="preserve"> SUM(E108:P108)</f>
        <v>0</v>
      </c>
      <c r="R108" s="217">
        <v>0</v>
      </c>
      <c r="S108" s="86">
        <f t="shared" si="60"/>
        <v>0</v>
      </c>
      <c r="T108" s="68">
        <f t="shared" si="80"/>
        <v>0</v>
      </c>
      <c r="U108" s="66">
        <f t="shared" si="70"/>
        <v>0</v>
      </c>
      <c r="V108" s="66">
        <f t="shared" si="69"/>
        <v>0</v>
      </c>
      <c r="W108" s="66">
        <f t="shared" si="75"/>
        <v>0</v>
      </c>
    </row>
    <row r="109" spans="1:23" ht="22" customHeight="1">
      <c r="A109" s="1127"/>
      <c r="B109" s="1158"/>
      <c r="C109" s="1134" t="s">
        <v>122</v>
      </c>
      <c r="D109" s="684" t="s">
        <v>6</v>
      </c>
      <c r="E109" s="216">
        <v>0</v>
      </c>
      <c r="F109" s="216">
        <f t="shared" ref="F109:F110" si="87">SUM(F107:F108)</f>
        <v>0</v>
      </c>
      <c r="G109" s="216">
        <v>0</v>
      </c>
      <c r="H109" s="216">
        <v>0</v>
      </c>
      <c r="I109" s="216">
        <v>0</v>
      </c>
      <c r="J109" s="216">
        <v>0</v>
      </c>
      <c r="K109" s="216">
        <v>0</v>
      </c>
      <c r="L109" s="216">
        <v>0</v>
      </c>
      <c r="M109" s="216">
        <v>0</v>
      </c>
      <c r="N109" s="216">
        <v>0</v>
      </c>
      <c r="O109" s="216">
        <v>0</v>
      </c>
      <c r="P109" s="216">
        <v>0</v>
      </c>
      <c r="Q109" s="53">
        <f xml:space="preserve"> SUM(E109:P109)</f>
        <v>0</v>
      </c>
      <c r="R109" s="212">
        <v>0</v>
      </c>
      <c r="S109" s="84">
        <f t="shared" si="60"/>
        <v>0</v>
      </c>
      <c r="T109" s="50">
        <f t="shared" si="80"/>
        <v>0</v>
      </c>
      <c r="U109" s="57">
        <f t="shared" si="70"/>
        <v>0</v>
      </c>
      <c r="V109" s="57">
        <f t="shared" si="69"/>
        <v>0</v>
      </c>
      <c r="W109" s="57">
        <f t="shared" si="75"/>
        <v>0</v>
      </c>
    </row>
    <row r="110" spans="1:23" ht="22" customHeight="1">
      <c r="A110" s="1127"/>
      <c r="B110" s="1158"/>
      <c r="C110" s="1161"/>
      <c r="D110" s="684" t="s">
        <v>95</v>
      </c>
      <c r="E110" s="210">
        <v>0</v>
      </c>
      <c r="F110" s="210">
        <f t="shared" si="87"/>
        <v>0</v>
      </c>
      <c r="G110" s="210">
        <v>0</v>
      </c>
      <c r="H110" s="210">
        <v>0</v>
      </c>
      <c r="I110" s="210">
        <v>0</v>
      </c>
      <c r="J110" s="210">
        <v>0</v>
      </c>
      <c r="K110" s="210">
        <v>0</v>
      </c>
      <c r="L110" s="210">
        <v>0</v>
      </c>
      <c r="M110" s="210">
        <v>0</v>
      </c>
      <c r="N110" s="210">
        <v>0</v>
      </c>
      <c r="O110" s="210">
        <v>0</v>
      </c>
      <c r="P110" s="210">
        <v>0</v>
      </c>
      <c r="Q110" s="51">
        <f t="shared" si="71"/>
        <v>0</v>
      </c>
      <c r="R110" s="210">
        <v>0</v>
      </c>
      <c r="S110" s="82">
        <f t="shared" si="60"/>
        <v>0</v>
      </c>
      <c r="T110" s="52">
        <f>SUM(E110:G110)</f>
        <v>0</v>
      </c>
      <c r="U110" s="52">
        <f t="shared" si="70"/>
        <v>0</v>
      </c>
      <c r="V110" s="52">
        <f t="shared" si="69"/>
        <v>0</v>
      </c>
      <c r="W110" s="52">
        <f t="shared" si="75"/>
        <v>0</v>
      </c>
    </row>
    <row r="111" spans="1:23" ht="22" customHeight="1">
      <c r="A111" s="1127"/>
      <c r="B111" s="1158"/>
      <c r="C111" s="1135"/>
      <c r="D111" s="684" t="s">
        <v>30</v>
      </c>
      <c r="E111" s="221">
        <v>0</v>
      </c>
      <c r="F111" s="221">
        <f t="shared" ref="F111:F113" si="88">SUM(F109:F110)</f>
        <v>0</v>
      </c>
      <c r="G111" s="221">
        <v>0</v>
      </c>
      <c r="H111" s="221">
        <v>0</v>
      </c>
      <c r="I111" s="221">
        <v>0</v>
      </c>
      <c r="J111" s="221">
        <v>0</v>
      </c>
      <c r="K111" s="221">
        <v>0</v>
      </c>
      <c r="L111" s="221">
        <v>0</v>
      </c>
      <c r="M111" s="221">
        <v>0</v>
      </c>
      <c r="N111" s="221">
        <v>0</v>
      </c>
      <c r="O111" s="221">
        <v>0</v>
      </c>
      <c r="P111" s="220">
        <v>0</v>
      </c>
      <c r="Q111" s="65">
        <f t="shared" si="71"/>
        <v>0</v>
      </c>
      <c r="R111" s="218">
        <v>0</v>
      </c>
      <c r="S111" s="87">
        <f t="shared" si="60"/>
        <v>0</v>
      </c>
      <c r="T111" s="66">
        <f t="shared" si="80"/>
        <v>0</v>
      </c>
      <c r="U111" s="68">
        <f t="shared" si="70"/>
        <v>0</v>
      </c>
      <c r="V111" s="68">
        <f t="shared" si="69"/>
        <v>0</v>
      </c>
      <c r="W111" s="68">
        <f t="shared" si="75"/>
        <v>0</v>
      </c>
    </row>
    <row r="112" spans="1:23" ht="22" customHeight="1">
      <c r="A112" s="1127"/>
      <c r="B112" s="1158"/>
      <c r="C112" s="1162" t="s">
        <v>123</v>
      </c>
      <c r="D112" s="684" t="s">
        <v>121</v>
      </c>
      <c r="E112" s="216">
        <v>0</v>
      </c>
      <c r="F112" s="216">
        <f t="shared" si="88"/>
        <v>0</v>
      </c>
      <c r="G112" s="216">
        <v>0</v>
      </c>
      <c r="H112" s="216">
        <v>0</v>
      </c>
      <c r="I112" s="216">
        <v>0</v>
      </c>
      <c r="J112" s="216">
        <v>0</v>
      </c>
      <c r="K112" s="216">
        <v>0</v>
      </c>
      <c r="L112" s="216">
        <v>0</v>
      </c>
      <c r="M112" s="216">
        <v>0</v>
      </c>
      <c r="N112" s="216">
        <v>0</v>
      </c>
      <c r="O112" s="216">
        <v>0</v>
      </c>
      <c r="P112" s="216">
        <v>0</v>
      </c>
      <c r="Q112" s="56">
        <f t="shared" si="71"/>
        <v>0</v>
      </c>
      <c r="R112" s="216">
        <v>0</v>
      </c>
      <c r="S112" s="85">
        <f t="shared" si="60"/>
        <v>0</v>
      </c>
      <c r="T112" s="57">
        <f t="shared" si="80"/>
        <v>0</v>
      </c>
      <c r="U112" s="57">
        <f t="shared" si="70"/>
        <v>0</v>
      </c>
      <c r="V112" s="57">
        <f t="shared" si="69"/>
        <v>0</v>
      </c>
      <c r="W112" s="57">
        <f t="shared" si="75"/>
        <v>0</v>
      </c>
    </row>
    <row r="113" spans="1:23" ht="22" customHeight="1">
      <c r="A113" s="1127"/>
      <c r="B113" s="1158"/>
      <c r="C113" s="1163"/>
      <c r="D113" s="684" t="s">
        <v>30</v>
      </c>
      <c r="E113" s="221">
        <v>0</v>
      </c>
      <c r="F113" s="221">
        <f t="shared" si="88"/>
        <v>0</v>
      </c>
      <c r="G113" s="221">
        <v>0</v>
      </c>
      <c r="H113" s="221">
        <v>0</v>
      </c>
      <c r="I113" s="221">
        <v>0</v>
      </c>
      <c r="J113" s="221">
        <v>0</v>
      </c>
      <c r="K113" s="221">
        <v>0</v>
      </c>
      <c r="L113" s="221">
        <v>0</v>
      </c>
      <c r="M113" s="221">
        <v>0</v>
      </c>
      <c r="N113" s="221">
        <v>0</v>
      </c>
      <c r="O113" s="221">
        <v>0</v>
      </c>
      <c r="P113" s="221">
        <v>0</v>
      </c>
      <c r="Q113" s="67">
        <f xml:space="preserve"> SUM(E113:P113)</f>
        <v>0</v>
      </c>
      <c r="R113" s="221">
        <v>0</v>
      </c>
      <c r="S113" s="86">
        <f t="shared" si="60"/>
        <v>0</v>
      </c>
      <c r="T113" s="68">
        <f t="shared" si="80"/>
        <v>0</v>
      </c>
      <c r="U113" s="68">
        <f t="shared" si="70"/>
        <v>0</v>
      </c>
      <c r="V113" s="68">
        <f t="shared" si="69"/>
        <v>0</v>
      </c>
      <c r="W113" s="68">
        <f t="shared" si="75"/>
        <v>0</v>
      </c>
    </row>
    <row r="114" spans="1:23" ht="22" customHeight="1">
      <c r="A114" s="1127"/>
      <c r="B114" s="1158"/>
      <c r="C114" s="1162" t="s">
        <v>124</v>
      </c>
      <c r="D114" s="684" t="s">
        <v>121</v>
      </c>
      <c r="E114" s="212">
        <v>0</v>
      </c>
      <c r="F114" s="212">
        <f t="shared" ref="F114:F115" si="89">SUM(F112:F113)</f>
        <v>0</v>
      </c>
      <c r="G114" s="212">
        <v>0</v>
      </c>
      <c r="H114" s="212">
        <v>3</v>
      </c>
      <c r="I114" s="212">
        <v>0</v>
      </c>
      <c r="J114" s="212">
        <v>0</v>
      </c>
      <c r="K114" s="212">
        <v>0</v>
      </c>
      <c r="L114" s="212">
        <v>0</v>
      </c>
      <c r="M114" s="212">
        <v>0</v>
      </c>
      <c r="N114" s="212">
        <v>0</v>
      </c>
      <c r="O114" s="212">
        <v>0</v>
      </c>
      <c r="P114" s="212">
        <v>0</v>
      </c>
      <c r="Q114" s="53">
        <f t="shared" si="71"/>
        <v>3</v>
      </c>
      <c r="R114" s="212">
        <v>0</v>
      </c>
      <c r="S114" s="84">
        <f t="shared" si="60"/>
        <v>3</v>
      </c>
      <c r="T114" s="50">
        <f t="shared" si="80"/>
        <v>0</v>
      </c>
      <c r="U114" s="50">
        <f t="shared" si="70"/>
        <v>3</v>
      </c>
      <c r="V114" s="50">
        <f t="shared" si="69"/>
        <v>0</v>
      </c>
      <c r="W114" s="50">
        <f t="shared" si="75"/>
        <v>0</v>
      </c>
    </row>
    <row r="115" spans="1:23" ht="22" customHeight="1">
      <c r="A115" s="1127"/>
      <c r="B115" s="1159"/>
      <c r="C115" s="1163"/>
      <c r="D115" s="684" t="s">
        <v>30</v>
      </c>
      <c r="E115" s="210">
        <v>0</v>
      </c>
      <c r="F115" s="210">
        <f t="shared" si="89"/>
        <v>0</v>
      </c>
      <c r="G115" s="210">
        <v>0</v>
      </c>
      <c r="H115" s="210">
        <v>0</v>
      </c>
      <c r="I115" s="210">
        <v>0</v>
      </c>
      <c r="J115" s="210">
        <v>0</v>
      </c>
      <c r="K115" s="210">
        <v>0</v>
      </c>
      <c r="L115" s="210">
        <v>0</v>
      </c>
      <c r="M115" s="210">
        <v>0</v>
      </c>
      <c r="N115" s="210">
        <v>0</v>
      </c>
      <c r="O115" s="210">
        <v>0</v>
      </c>
      <c r="P115" s="220">
        <v>0</v>
      </c>
      <c r="Q115" s="65">
        <f xml:space="preserve"> SUM(E115:P115)</f>
        <v>0</v>
      </c>
      <c r="R115" s="220">
        <v>0</v>
      </c>
      <c r="S115" s="87">
        <f t="shared" si="60"/>
        <v>0</v>
      </c>
      <c r="T115" s="66">
        <f t="shared" si="80"/>
        <v>0</v>
      </c>
      <c r="U115" s="52">
        <f t="shared" si="70"/>
        <v>0</v>
      </c>
      <c r="V115" s="52">
        <f t="shared" si="69"/>
        <v>0</v>
      </c>
      <c r="W115" s="52">
        <f>SUM(N115:P115)</f>
        <v>0</v>
      </c>
    </row>
    <row r="116" spans="1:23" ht="28.25" customHeight="1">
      <c r="A116" s="1127">
        <v>11</v>
      </c>
      <c r="B116" s="1136" t="s">
        <v>125</v>
      </c>
      <c r="C116" s="64" t="s">
        <v>126</v>
      </c>
      <c r="D116" s="684" t="s">
        <v>30</v>
      </c>
      <c r="E116" s="219">
        <v>96</v>
      </c>
      <c r="F116" s="219">
        <v>86</v>
      </c>
      <c r="G116" s="219">
        <v>119</v>
      </c>
      <c r="H116" s="219">
        <v>122</v>
      </c>
      <c r="I116" s="219">
        <v>0</v>
      </c>
      <c r="J116" s="219">
        <v>0</v>
      </c>
      <c r="K116" s="219">
        <v>0</v>
      </c>
      <c r="L116" s="219">
        <v>0</v>
      </c>
      <c r="M116" s="219">
        <v>0</v>
      </c>
      <c r="N116" s="219">
        <v>0</v>
      </c>
      <c r="O116" s="219">
        <v>0</v>
      </c>
      <c r="P116" s="219">
        <v>0</v>
      </c>
      <c r="Q116" s="62">
        <f xml:space="preserve"> SUM(E116:P116)</f>
        <v>423</v>
      </c>
      <c r="R116" s="219">
        <v>0</v>
      </c>
      <c r="S116" s="93">
        <f t="shared" si="60"/>
        <v>423</v>
      </c>
      <c r="T116" s="63">
        <f>SUM(E116:G116)</f>
        <v>301</v>
      </c>
      <c r="U116" s="63">
        <f t="shared" si="70"/>
        <v>122</v>
      </c>
      <c r="V116" s="63">
        <f t="shared" si="69"/>
        <v>0</v>
      </c>
      <c r="W116" s="63">
        <f t="shared" ref="W116:W119" si="90">SUM(N116:P116)</f>
        <v>0</v>
      </c>
    </row>
    <row r="117" spans="1:23" ht="28.25" customHeight="1">
      <c r="A117" s="1127"/>
      <c r="B117" s="1136"/>
      <c r="C117" s="64" t="s">
        <v>127</v>
      </c>
      <c r="D117" s="684" t="s">
        <v>30</v>
      </c>
      <c r="E117" s="219">
        <v>75</v>
      </c>
      <c r="F117" s="219">
        <v>78</v>
      </c>
      <c r="G117" s="219">
        <v>110</v>
      </c>
      <c r="H117" s="219">
        <v>103</v>
      </c>
      <c r="I117" s="219">
        <v>0</v>
      </c>
      <c r="J117" s="219">
        <v>0</v>
      </c>
      <c r="K117" s="219">
        <v>0</v>
      </c>
      <c r="L117" s="219">
        <v>0</v>
      </c>
      <c r="M117" s="219">
        <v>0</v>
      </c>
      <c r="N117" s="219">
        <v>0</v>
      </c>
      <c r="O117" s="219">
        <v>0</v>
      </c>
      <c r="P117" s="219">
        <v>0</v>
      </c>
      <c r="Q117" s="62">
        <f t="shared" ref="Q117:Q120" si="91" xml:space="preserve"> SUM(E117:P117)</f>
        <v>366</v>
      </c>
      <c r="R117" s="219">
        <v>0</v>
      </c>
      <c r="S117" s="93">
        <f t="shared" si="60"/>
        <v>366</v>
      </c>
      <c r="T117" s="63">
        <f t="shared" ref="T117:T120" si="92">SUM(E117:G117)</f>
        <v>263</v>
      </c>
      <c r="U117" s="63">
        <f t="shared" si="70"/>
        <v>103</v>
      </c>
      <c r="V117" s="63">
        <f t="shared" si="69"/>
        <v>0</v>
      </c>
      <c r="W117" s="63">
        <f>SUM(N117:P117)</f>
        <v>0</v>
      </c>
    </row>
    <row r="118" spans="1:23" ht="28.25" customHeight="1">
      <c r="A118" s="1127"/>
      <c r="B118" s="1136"/>
      <c r="C118" s="64" t="s">
        <v>128</v>
      </c>
      <c r="D118" s="684" t="s">
        <v>30</v>
      </c>
      <c r="E118" s="219">
        <v>0</v>
      </c>
      <c r="F118" s="219">
        <v>0</v>
      </c>
      <c r="G118" s="219">
        <v>0</v>
      </c>
      <c r="H118" s="219">
        <v>0</v>
      </c>
      <c r="I118" s="219">
        <v>0</v>
      </c>
      <c r="J118" s="219">
        <v>0</v>
      </c>
      <c r="K118" s="219">
        <v>0</v>
      </c>
      <c r="L118" s="219">
        <v>0</v>
      </c>
      <c r="M118" s="219">
        <v>0</v>
      </c>
      <c r="N118" s="219">
        <v>0</v>
      </c>
      <c r="O118" s="219">
        <v>0</v>
      </c>
      <c r="P118" s="219">
        <v>0</v>
      </c>
      <c r="Q118" s="62">
        <f xml:space="preserve"> SUM(E118:P118)</f>
        <v>0</v>
      </c>
      <c r="R118" s="219">
        <v>0</v>
      </c>
      <c r="S118" s="93">
        <f t="shared" si="60"/>
        <v>0</v>
      </c>
      <c r="T118" s="63"/>
      <c r="U118" s="63">
        <f t="shared" si="70"/>
        <v>0</v>
      </c>
      <c r="V118" s="63">
        <f t="shared" si="69"/>
        <v>0</v>
      </c>
      <c r="W118" s="63">
        <f>SUM(N118:P118)</f>
        <v>0</v>
      </c>
    </row>
    <row r="119" spans="1:23" ht="28.25" customHeight="1">
      <c r="A119" s="1127"/>
      <c r="B119" s="1136"/>
      <c r="C119" s="64" t="s">
        <v>129</v>
      </c>
      <c r="D119" s="684" t="s">
        <v>30</v>
      </c>
      <c r="E119" s="219">
        <v>38</v>
      </c>
      <c r="F119" s="219">
        <v>28</v>
      </c>
      <c r="G119" s="219">
        <v>55</v>
      </c>
      <c r="H119" s="219">
        <v>73</v>
      </c>
      <c r="I119" s="219">
        <v>0</v>
      </c>
      <c r="J119" s="219">
        <v>0</v>
      </c>
      <c r="K119" s="219">
        <v>0</v>
      </c>
      <c r="L119" s="219">
        <v>0</v>
      </c>
      <c r="M119" s="219">
        <v>0</v>
      </c>
      <c r="N119" s="219">
        <v>0</v>
      </c>
      <c r="O119" s="219">
        <v>0</v>
      </c>
      <c r="P119" s="219">
        <v>0</v>
      </c>
      <c r="Q119" s="62">
        <f xml:space="preserve"> SUM(E119:P119)</f>
        <v>194</v>
      </c>
      <c r="R119" s="219">
        <v>0</v>
      </c>
      <c r="S119" s="93">
        <f t="shared" si="60"/>
        <v>194</v>
      </c>
      <c r="T119" s="63">
        <f>SUM(E119:G119)</f>
        <v>121</v>
      </c>
      <c r="U119" s="63">
        <f t="shared" si="70"/>
        <v>73</v>
      </c>
      <c r="V119" s="63">
        <f t="shared" si="69"/>
        <v>0</v>
      </c>
      <c r="W119" s="63">
        <f t="shared" si="90"/>
        <v>0</v>
      </c>
    </row>
    <row r="120" spans="1:23" ht="28.25" customHeight="1">
      <c r="A120" s="1127"/>
      <c r="B120" s="1136"/>
      <c r="C120" s="64" t="s">
        <v>130</v>
      </c>
      <c r="D120" s="684" t="s">
        <v>30</v>
      </c>
      <c r="E120" s="219">
        <v>0</v>
      </c>
      <c r="F120" s="219">
        <v>0</v>
      </c>
      <c r="G120" s="219">
        <v>0</v>
      </c>
      <c r="H120" s="219">
        <v>0</v>
      </c>
      <c r="I120" s="219">
        <v>0</v>
      </c>
      <c r="J120" s="219">
        <v>0</v>
      </c>
      <c r="K120" s="219">
        <v>0</v>
      </c>
      <c r="L120" s="219">
        <v>0</v>
      </c>
      <c r="M120" s="219">
        <v>0</v>
      </c>
      <c r="N120" s="219">
        <v>0</v>
      </c>
      <c r="O120" s="219">
        <v>0</v>
      </c>
      <c r="P120" s="219">
        <v>0</v>
      </c>
      <c r="Q120" s="62">
        <f t="shared" si="91"/>
        <v>0</v>
      </c>
      <c r="R120" s="219">
        <v>0</v>
      </c>
      <c r="S120" s="93">
        <f t="shared" si="60"/>
        <v>0</v>
      </c>
      <c r="T120" s="63">
        <f t="shared" si="92"/>
        <v>0</v>
      </c>
      <c r="U120" s="63">
        <f t="shared" si="70"/>
        <v>0</v>
      </c>
      <c r="V120" s="63">
        <f t="shared" si="69"/>
        <v>0</v>
      </c>
      <c r="W120" s="63">
        <f>SUM(N120:P120)</f>
        <v>0</v>
      </c>
    </row>
    <row r="121" spans="1:23" ht="22" customHeight="1">
      <c r="A121" s="1127">
        <v>12</v>
      </c>
      <c r="B121" s="1137" t="s">
        <v>131</v>
      </c>
      <c r="C121" s="1138" t="s">
        <v>132</v>
      </c>
      <c r="D121" s="99" t="s">
        <v>95</v>
      </c>
      <c r="E121" s="96">
        <f>SUMIFS('HSE Training'!$D$14:$D$214,'HSE Training'!$C$14:$C$214,"Consultant",'HSE Training'!$B$14:$B$214,"Internal Training", 'HSE Training'!$E$14:$E$214,"&gt;="&amp;E7, 'HSE Training'!$E$14:$E$214,"&lt;="&amp;EOMONTH(E7,0))</f>
        <v>0</v>
      </c>
      <c r="F121" s="96">
        <f>SUMIFS('HSE Training'!$D$14:$D$214,'HSE Training'!$C$14:$C$214,"Consultant",'HSE Training'!$B$14:$B$214,"Internal Training", 'HSE Training'!$E$14:$E$214,"&gt;="&amp;F7, 'HSE Training'!$E$14:$E$214,"&lt;="&amp;EOMONTH(F7,0))</f>
        <v>0</v>
      </c>
      <c r="G121" s="96">
        <f>SUMIFS('HSE Training'!$D$14:$D$214,'HSE Training'!$C$14:$C$214,"Consultant",'HSE Training'!$B$14:$B$214,"Internal Training", 'HSE Training'!$E$14:$E$214,"&gt;="&amp;G7, 'HSE Training'!$E$14:$E$214,"&lt;="&amp;EOMONTH(G7,0))</f>
        <v>0</v>
      </c>
      <c r="H121" s="96">
        <f>SUMIFS('HSE Training'!$D$14:$D$214,'HSE Training'!$C$14:$C$214,"Consultant",'HSE Training'!$B$14:$B$214,"Internal Training", 'HSE Training'!$E$14:$E$214,"&gt;="&amp;H7, 'HSE Training'!$E$14:$E$214,"&lt;="&amp;EOMONTH(H7,0))</f>
        <v>2</v>
      </c>
      <c r="I121" s="96">
        <f>SUMIFS('HSE Training'!$D$14:$D$214,'HSE Training'!$C$14:$C$214,"Consultant",'HSE Training'!$B$14:$B$214,"Internal Training", 'HSE Training'!$E$14:$E$214,"&gt;="&amp;I7, 'HSE Training'!$E$14:$E$214,"&lt;="&amp;EOMONTH(I7,0))</f>
        <v>0</v>
      </c>
      <c r="J121" s="96">
        <f>SUMIFS('HSE Training'!$D$14:$D$214,'HSE Training'!$C$14:$C$214,"Consultant",'HSE Training'!$B$14:$B$214,"Internal Training", 'HSE Training'!$E$14:$E$214,"&gt;="&amp;J7, 'HSE Training'!$E$14:$E$214,"&lt;="&amp;EOMONTH(J7,0))</f>
        <v>0</v>
      </c>
      <c r="K121" s="96">
        <f>SUMIFS('HSE Training'!$D$14:$D$214,'HSE Training'!$C$14:$C$214,"Consultant",'HSE Training'!$B$14:$B$214,"Internal Training", 'HSE Training'!$E$14:$E$214,"&gt;="&amp;K7, 'HSE Training'!$E$14:$E$214,"&lt;="&amp;EOMONTH(K7,0))</f>
        <v>0</v>
      </c>
      <c r="L121" s="96">
        <f>SUMIFS('HSE Training'!$D$14:$D$214,'HSE Training'!$C$14:$C$214,"Consultant",'HSE Training'!$B$14:$B$214,"Internal Training", 'HSE Training'!$E$14:$E$214,"&gt;="&amp;L7, 'HSE Training'!$E$14:$E$214,"&lt;="&amp;EOMONTH(L7,0))</f>
        <v>0</v>
      </c>
      <c r="M121" s="96">
        <f>SUMIFS('HSE Training'!$D$14:$D$214,'HSE Training'!$C$14:$C$214,"Consultant",'HSE Training'!$B$14:$B$214,"Internal Training", 'HSE Training'!$E$14:$E$214,"&gt;="&amp;M7, 'HSE Training'!$E$14:$E$214,"&lt;="&amp;EOMONTH(M7,0))</f>
        <v>0</v>
      </c>
      <c r="N121" s="96">
        <f>SUMIFS('HSE Training'!$D$14:$D$214,'HSE Training'!$C$14:$C$214,"Consultant",'HSE Training'!$B$14:$B$214,"Internal Training", 'HSE Training'!$E$14:$E$214,"&gt;="&amp;N7, 'HSE Training'!$E$14:$E$214,"&lt;="&amp;EOMONTH(N7,0))</f>
        <v>0</v>
      </c>
      <c r="O121" s="96">
        <f>SUMIFS('HSE Training'!$D$14:$D$214,'HSE Training'!$C$14:$C$214,"Consultant",'HSE Training'!$B$14:$B$214,"Internal Training", 'HSE Training'!$E$14:$E$214,"&gt;="&amp;O7, 'HSE Training'!$E$14:$E$214,"&lt;="&amp;EOMONTH(O7,0))</f>
        <v>0</v>
      </c>
      <c r="P121" s="96">
        <f>SUMIFS('HSE Training'!$D$14:$D$214,'HSE Training'!$C$14:$C$214,"Consultant",'HSE Training'!$B$14:$B$214,"Internal Training", 'HSE Training'!$E$14:$E$214,"&gt;="&amp;P7, 'HSE Training'!$E$14:$E$214,"&lt;="&amp;EOMONTH(P7,0))</f>
        <v>0</v>
      </c>
      <c r="Q121" s="53">
        <f t="shared" si="71"/>
        <v>2</v>
      </c>
      <c r="R121" s="210">
        <v>0</v>
      </c>
      <c r="S121" s="84">
        <f t="shared" si="60"/>
        <v>2</v>
      </c>
      <c r="T121" s="50">
        <f t="shared" si="80"/>
        <v>0</v>
      </c>
      <c r="U121" s="57">
        <f t="shared" si="70"/>
        <v>2</v>
      </c>
      <c r="V121" s="57">
        <f t="shared" si="69"/>
        <v>0</v>
      </c>
      <c r="W121" s="57">
        <f t="shared" si="75"/>
        <v>0</v>
      </c>
    </row>
    <row r="122" spans="1:23" ht="22" customHeight="1">
      <c r="A122" s="1127"/>
      <c r="B122" s="1137"/>
      <c r="C122" s="1139"/>
      <c r="D122" s="98" t="s">
        <v>30</v>
      </c>
      <c r="E122" s="97">
        <f>SUMIFS('HSE Training'!$D$14:$D$214,'HSE Training'!$C$14:$C$214,"Contractor",'HSE Training'!$B$14:$B$214,"Internal Training", 'HSE Training'!$E$14:$E$214,"&gt;="&amp;E7, 'HSE Training'!$E$14:$E$214,"&lt;="&amp;EOMONTH(E7,0))</f>
        <v>0</v>
      </c>
      <c r="F122" s="97">
        <f>SUMIFS('HSE Training'!$D$14:$D$214,'HSE Training'!$C$14:$C$214,"Contractor",'HSE Training'!$B$14:$B$214,"Internal Training", 'HSE Training'!$E$14:$E$214,"&gt;="&amp;F7, 'HSE Training'!$E$14:$E$214,"&lt;="&amp;EOMONTH(F7,0))</f>
        <v>0</v>
      </c>
      <c r="G122" s="97">
        <f>SUMIFS('HSE Training'!$D$14:$D$214,'HSE Training'!$C$14:$C$214,"Contractor",'HSE Training'!$B$14:$B$214,"Internal Training", 'HSE Training'!$E$14:$E$214,"&gt;="&amp;G7, 'HSE Training'!$E$14:$E$214,"&lt;="&amp;EOMONTH(G7,0))</f>
        <v>0</v>
      </c>
      <c r="H122" s="97">
        <f>SUMIFS('HSE Training'!$D$14:$D$214,'HSE Training'!$C$14:$C$214,"Contractor",'HSE Training'!$B$14:$B$214,"Internal Training", 'HSE Training'!$E$14:$E$214,"&gt;="&amp;H7, 'HSE Training'!$E$14:$E$214,"&lt;="&amp;EOMONTH(H7,0))</f>
        <v>5</v>
      </c>
      <c r="I122" s="97">
        <f>SUMIFS('HSE Training'!$D$14:$D$214,'HSE Training'!$C$14:$C$214,"Contractor",'HSE Training'!$B$14:$B$214,"Internal Training", 'HSE Training'!$E$14:$E$214,"&gt;="&amp;I7, 'HSE Training'!$E$14:$E$214,"&lt;="&amp;EOMONTH(I7,0))</f>
        <v>0</v>
      </c>
      <c r="J122" s="97">
        <f>SUMIFS('HSE Training'!$D$14:$D$214,'HSE Training'!$C$14:$C$214,"Contractor",'HSE Training'!$B$14:$B$214,"Internal Training", 'HSE Training'!$E$14:$E$214,"&gt;="&amp;J7, 'HSE Training'!$E$14:$E$214,"&lt;="&amp;EOMONTH(J7,0))</f>
        <v>0</v>
      </c>
      <c r="K122" s="97">
        <f>SUMIFS('HSE Training'!$D$14:$D$214,'HSE Training'!$C$14:$C$214,"Contractor",'HSE Training'!$B$14:$B$214,"Internal Training", 'HSE Training'!$E$14:$E$214,"&gt;="&amp;K7, 'HSE Training'!$E$14:$E$214,"&lt;="&amp;EOMONTH(K7,0))</f>
        <v>0</v>
      </c>
      <c r="L122" s="97">
        <f>SUMIFS('HSE Training'!$D$14:$D$214,'HSE Training'!$C$14:$C$214,"Contractor",'HSE Training'!$B$14:$B$214,"Internal Training", 'HSE Training'!$E$14:$E$214,"&gt;="&amp;L7, 'HSE Training'!$E$14:$E$214,"&lt;="&amp;EOMONTH(L7,0))</f>
        <v>0</v>
      </c>
      <c r="M122" s="97">
        <f>SUMIFS('HSE Training'!$D$14:$D$214,'HSE Training'!$C$14:$C$214,"Contractor",'HSE Training'!$B$14:$B$214,"Internal Training", 'HSE Training'!$E$14:$E$214,"&gt;="&amp;M7, 'HSE Training'!$E$14:$E$214,"&lt;="&amp;EOMONTH(M7,0))</f>
        <v>0</v>
      </c>
      <c r="N122" s="97">
        <f>SUMIFS('HSE Training'!$D$14:$D$214,'HSE Training'!$C$14:$C$214,"Contractor",'HSE Training'!$B$14:$B$214,"Internal Training", 'HSE Training'!$E$14:$E$214,"&gt;="&amp;N7, 'HSE Training'!$E$14:$E$214,"&lt;="&amp;EOMONTH(N7,0))</f>
        <v>0</v>
      </c>
      <c r="O122" s="97">
        <f>SUMIFS('HSE Training'!$D$14:$D$214,'HSE Training'!$C$14:$C$214,"Contractor",'HSE Training'!$B$14:$B$214,"Internal Training", 'HSE Training'!$E$14:$E$214,"&gt;="&amp;O7, 'HSE Training'!$E$14:$E$214,"&lt;="&amp;EOMONTH(O7,0))</f>
        <v>0</v>
      </c>
      <c r="P122" s="97">
        <f>SUMIFS('HSE Training'!$D$14:$D$214,'HSE Training'!$C$14:$C$214,"Contractor",'HSE Training'!$B$14:$B$214,"Internal Training", 'HSE Training'!$E$14:$E$214,"&gt;="&amp;P7, 'HSE Training'!$E$14:$E$214,"&lt;="&amp;EOMONTH(P7,0))</f>
        <v>0</v>
      </c>
      <c r="Q122" s="51">
        <f t="shared" si="71"/>
        <v>5</v>
      </c>
      <c r="R122" s="210">
        <v>0</v>
      </c>
      <c r="S122" s="82">
        <f t="shared" si="60"/>
        <v>5</v>
      </c>
      <c r="T122" s="52">
        <f t="shared" si="80"/>
        <v>0</v>
      </c>
      <c r="U122" s="52">
        <f t="shared" si="70"/>
        <v>5</v>
      </c>
      <c r="V122" s="52">
        <f t="shared" si="69"/>
        <v>0</v>
      </c>
      <c r="W122" s="52">
        <f t="shared" si="75"/>
        <v>0</v>
      </c>
    </row>
    <row r="123" spans="1:23" ht="22" customHeight="1">
      <c r="A123" s="1127"/>
      <c r="B123" s="1137"/>
      <c r="C123" s="1139"/>
      <c r="D123" s="98" t="s">
        <v>96</v>
      </c>
      <c r="E123" s="97">
        <f>SUMIFS('HSE Training'!$D$14:$D$214,'HSE Training'!$C$14:$C$214,"Sub-Contractor",'HSE Training'!$B$14:$B$214,"Internal Training", 'HSE Training'!$E$14:$E$214,"&gt;="&amp;E7, 'HSE Training'!$E$14:$E$214,"&lt;="&amp;EOMONTH(E7,0))</f>
        <v>0</v>
      </c>
      <c r="F123" s="97">
        <f>SUMIFS('HSE Training'!$D$14:$D$214,'HSE Training'!$C$14:$C$214,"Sub-Contractor",'HSE Training'!$B$14:$B$214,"Internal Training", 'HSE Training'!$E$14:$E$214,"&gt;="&amp;F7, 'HSE Training'!$E$14:$E$214,"&lt;="&amp;EOMONTH(F7,0))</f>
        <v>0</v>
      </c>
      <c r="G123" s="97">
        <f>SUMIFS('HSE Training'!$D$14:$D$214,'HSE Training'!$C$14:$C$214,"Sub-Contractor",'HSE Training'!$B$14:$B$214,"Internal Training", 'HSE Training'!$E$14:$E$214,"&gt;="&amp;G7, 'HSE Training'!$E$14:$E$214,"&lt;="&amp;EOMONTH(G7,0))</f>
        <v>0</v>
      </c>
      <c r="H123" s="97">
        <f>SUMIFS('HSE Training'!$D$14:$D$214,'HSE Training'!$C$14:$C$214,"Sub-Contractor",'HSE Training'!$B$14:$B$214,"Internal Training", 'HSE Training'!$E$14:$E$214,"&gt;="&amp;H7, 'HSE Training'!$E$14:$E$214,"&lt;="&amp;EOMONTH(H7,0))</f>
        <v>0</v>
      </c>
      <c r="I123" s="97">
        <f>SUMIFS('HSE Training'!$D$14:$D$214,'HSE Training'!$C$14:$C$214,"Sub-Contractor",'HSE Training'!$B$14:$B$214,"Internal Training", 'HSE Training'!$E$14:$E$214,"&gt;="&amp;I7, 'HSE Training'!$E$14:$E$214,"&lt;="&amp;EOMONTH(I7,0))</f>
        <v>0</v>
      </c>
      <c r="J123" s="97">
        <f>SUMIFS('HSE Training'!$D$14:$D$214,'HSE Training'!$C$14:$C$214,"Sub-Contractor",'HSE Training'!$B$14:$B$214,"Internal Training", 'HSE Training'!$E$14:$E$214,"&gt;="&amp;J7, 'HSE Training'!$E$14:$E$214,"&lt;="&amp;EOMONTH(J7,0))</f>
        <v>0</v>
      </c>
      <c r="K123" s="97">
        <f>SUMIFS('HSE Training'!$D$14:$D$214,'HSE Training'!$C$14:$C$214,"Sub-Contractor",'HSE Training'!$B$14:$B$214,"Internal Training", 'HSE Training'!$E$14:$E$214,"&gt;="&amp;K7, 'HSE Training'!$E$14:$E$214,"&lt;="&amp;EOMONTH(K7,0))</f>
        <v>0</v>
      </c>
      <c r="L123" s="97">
        <f>SUMIFS('HSE Training'!$D$14:$D$214,'HSE Training'!$C$14:$C$214,"Sub-Contractor",'HSE Training'!$B$14:$B$214,"Internal Training", 'HSE Training'!$E$14:$E$214,"&gt;="&amp;L7, 'HSE Training'!$E$14:$E$214,"&lt;="&amp;EOMONTH(L7,0))</f>
        <v>0</v>
      </c>
      <c r="M123" s="97">
        <f>SUMIFS('HSE Training'!$D$14:$D$214,'HSE Training'!$C$14:$C$214,"Sub-Contractor",'HSE Training'!$B$14:$B$214,"Internal Training", 'HSE Training'!$E$14:$E$214,"&gt;="&amp;M7, 'HSE Training'!$E$14:$E$214,"&lt;="&amp;EOMONTH(M7,0))</f>
        <v>0</v>
      </c>
      <c r="N123" s="97">
        <f>SUMIFS('HSE Training'!$D$14:$D$214,'HSE Training'!$C$14:$C$214,"Sub-Contractor",'HSE Training'!$B$14:$B$214,"Internal Training", 'HSE Training'!$E$14:$E$214,"&gt;="&amp;N7, 'HSE Training'!$E$14:$E$214,"&lt;="&amp;EOMONTH(N7,0))</f>
        <v>0</v>
      </c>
      <c r="O123" s="97">
        <f>SUMIFS('HSE Training'!$D$14:$D$214,'HSE Training'!$C$14:$C$214,"Sub-Contractor",'HSE Training'!$B$14:$B$214,"Internal Training", 'HSE Training'!$E$14:$E$214,"&gt;="&amp;O7, 'HSE Training'!$E$14:$E$214,"&lt;="&amp;EOMONTH(O7,0))</f>
        <v>0</v>
      </c>
      <c r="P123" s="97">
        <f>SUMIFS('HSE Training'!$D$14:$D$214,'HSE Training'!$C$14:$C$214,"Sub-Contractor",'HSE Training'!$B$14:$B$214,"Internal Training", 'HSE Training'!$E$14:$E$214,"&gt;="&amp;P7, 'HSE Training'!$E$14:$E$214,"&lt;="&amp;EOMONTH(P7,0))</f>
        <v>0</v>
      </c>
      <c r="Q123" s="51">
        <f t="shared" si="71"/>
        <v>0</v>
      </c>
      <c r="R123" s="212">
        <v>0</v>
      </c>
      <c r="S123" s="82">
        <f t="shared" si="60"/>
        <v>0</v>
      </c>
      <c r="T123" s="52">
        <f t="shared" si="80"/>
        <v>0</v>
      </c>
      <c r="U123" s="52">
        <f t="shared" si="70"/>
        <v>0</v>
      </c>
      <c r="V123" s="52">
        <f t="shared" si="69"/>
        <v>0</v>
      </c>
      <c r="W123" s="52">
        <f t="shared" si="75"/>
        <v>0</v>
      </c>
    </row>
    <row r="124" spans="1:23" ht="22" customHeight="1">
      <c r="A124" s="1127"/>
      <c r="B124" s="1137"/>
      <c r="C124" s="1140"/>
      <c r="D124" s="100" t="s">
        <v>97</v>
      </c>
      <c r="E124" s="101">
        <f>SUM(E121:E123)</f>
        <v>0</v>
      </c>
      <c r="F124" s="101">
        <f t="shared" ref="F124:P124" si="93">SUM(F121:F123)</f>
        <v>0</v>
      </c>
      <c r="G124" s="101">
        <f t="shared" si="93"/>
        <v>0</v>
      </c>
      <c r="H124" s="101">
        <f t="shared" si="93"/>
        <v>7</v>
      </c>
      <c r="I124" s="101">
        <f t="shared" si="93"/>
        <v>0</v>
      </c>
      <c r="J124" s="101">
        <f>SUM(J121:J123)</f>
        <v>0</v>
      </c>
      <c r="K124" s="101">
        <f t="shared" si="93"/>
        <v>0</v>
      </c>
      <c r="L124" s="101">
        <f t="shared" si="93"/>
        <v>0</v>
      </c>
      <c r="M124" s="101">
        <f t="shared" si="93"/>
        <v>0</v>
      </c>
      <c r="N124" s="101">
        <f t="shared" si="93"/>
        <v>0</v>
      </c>
      <c r="O124" s="101">
        <f t="shared" si="93"/>
        <v>0</v>
      </c>
      <c r="P124" s="101">
        <f t="shared" si="93"/>
        <v>0</v>
      </c>
      <c r="Q124" s="101">
        <f xml:space="preserve"> SUM(E124:P124)</f>
        <v>7</v>
      </c>
      <c r="R124" s="101">
        <f>SUM(R121:R123)</f>
        <v>0</v>
      </c>
      <c r="S124" s="102">
        <f t="shared" si="60"/>
        <v>7</v>
      </c>
      <c r="T124" s="101">
        <f t="shared" si="80"/>
        <v>0</v>
      </c>
      <c r="U124" s="101">
        <f t="shared" si="70"/>
        <v>7</v>
      </c>
      <c r="V124" s="101">
        <f t="shared" si="69"/>
        <v>0</v>
      </c>
      <c r="W124" s="101">
        <f t="shared" si="75"/>
        <v>0</v>
      </c>
    </row>
    <row r="125" spans="1:23" ht="22" customHeight="1">
      <c r="A125" s="1127"/>
      <c r="B125" s="1137"/>
      <c r="C125" s="1138" t="s">
        <v>133</v>
      </c>
      <c r="D125" s="99" t="s">
        <v>95</v>
      </c>
      <c r="E125" s="96">
        <f>SUMIFS('HSE Training'!$D$14:$D$214,'HSE Training'!$C$14:$C$214,"Consultant",'HSE Training'!$B$14:$B$214,"External Training", 'HSE Training'!$E$14:$E$214,"&gt;="&amp;E7, 'HSE Training'!$E$14:$E$214,"&lt;="&amp;EOMONTH(E7,0))</f>
        <v>0</v>
      </c>
      <c r="F125" s="96">
        <f>SUMIFS('HSE Training'!$D$14:$D$214,'HSE Training'!$C$14:$C$214,"Consultant",'HSE Training'!$B$14:$B$214,"External Training", 'HSE Training'!$E$14:$E$214,"&gt;="&amp;F7, 'HSE Training'!$E$14:$E$214,"&lt;="&amp;EOMONTH(F7,0))</f>
        <v>0</v>
      </c>
      <c r="G125" s="96">
        <f>SUMIFS('HSE Training'!$D$14:$D$214,'HSE Training'!$C$14:$C$214,"Consultant",'HSE Training'!$B$14:$B$214,"External Training", 'HSE Training'!$E$14:$E$214,"&gt;="&amp;G7, 'HSE Training'!$E$14:$E$214,"&lt;="&amp;EOMONTH(G7,0))</f>
        <v>0</v>
      </c>
      <c r="H125" s="96">
        <f>SUMIFS('HSE Training'!$D$14:$D$214,'HSE Training'!$C$14:$C$214,"Consultant",'HSE Training'!$B$14:$B$214,"External Training", 'HSE Training'!$E$14:$E$214,"&gt;="&amp;H7, 'HSE Training'!$E$14:$E$214,"&lt;="&amp;EOMONTH(H7,0))</f>
        <v>0</v>
      </c>
      <c r="I125" s="96">
        <f>SUMIFS('HSE Training'!$D$14:$D$214,'HSE Training'!$C$14:$C$214,"Consultant",'HSE Training'!$B$14:$B$214,"External Training", 'HSE Training'!$E$14:$E$214,"&gt;="&amp;I7, 'HSE Training'!$E$14:$E$214,"&lt;="&amp;EOMONTH(I7,0))</f>
        <v>0</v>
      </c>
      <c r="J125" s="96">
        <f>SUMIFS('HSE Training'!$D$14:$D$214,'HSE Training'!$C$14:$C$214,"Consultant",'HSE Training'!$B$14:$B$214,"External Training", 'HSE Training'!$E$14:$E$214,"&gt;="&amp;J7, 'HSE Training'!$E$14:$E$214,"&lt;="&amp;EOMONTH(J7,0))</f>
        <v>0</v>
      </c>
      <c r="K125" s="96">
        <f>SUMIFS('HSE Training'!$D$14:$D$214,'HSE Training'!$C$14:$C$214,"Consultant",'HSE Training'!$B$14:$B$214,"External Training", 'HSE Training'!$E$14:$E$214,"&gt;="&amp;K7, 'HSE Training'!$E$14:$E$214,"&lt;="&amp;EOMONTH(K7,0))</f>
        <v>0</v>
      </c>
      <c r="L125" s="96">
        <f>SUMIFS('HSE Training'!$D$14:$D$214,'HSE Training'!$C$14:$C$214,"Consultant",'HSE Training'!$B$14:$B$214,"External Training", 'HSE Training'!$E$14:$E$214,"&gt;="&amp;L7, 'HSE Training'!$E$14:$E$214,"&lt;="&amp;EOMONTH(L7,0))</f>
        <v>0</v>
      </c>
      <c r="M125" s="96">
        <f>SUMIFS('HSE Training'!$D$14:$D$214,'HSE Training'!$C$14:$C$214,"Consultant",'HSE Training'!$B$14:$B$214,"External Training", 'HSE Training'!$E$14:$E$214,"&gt;="&amp;M7, 'HSE Training'!$E$14:$E$214,"&lt;="&amp;EOMONTH(M7,0))</f>
        <v>0</v>
      </c>
      <c r="N125" s="96">
        <f>SUMIFS('HSE Training'!$D$14:$D$214,'HSE Training'!$C$14:$C$214,"Consultant",'HSE Training'!$B$14:$B$214,"External Training", 'HSE Training'!$E$14:$E$214,"&gt;="&amp;N7, 'HSE Training'!$E$14:$E$214,"&lt;="&amp;EOMONTH(N7,0))</f>
        <v>0</v>
      </c>
      <c r="O125" s="96">
        <f>SUMIFS('HSE Training'!$D$14:$D$214,'HSE Training'!$C$14:$C$214,"Consultant",'HSE Training'!$B$14:$B$214,"External Training", 'HSE Training'!$E$14:$E$214,"&gt;="&amp;O7, 'HSE Training'!$E$14:$E$214,"&lt;="&amp;EOMONTH(O7,0))</f>
        <v>0</v>
      </c>
      <c r="P125" s="96">
        <f>SUMIFS('HSE Training'!$D$14:$D$214,'HSE Training'!$C$14:$C$214,"Consultant",'HSE Training'!$B$14:$B$214,"External Training", 'HSE Training'!$E$14:$E$214,"&gt;="&amp;P7, 'HSE Training'!$E$14:$E$214,"&lt;="&amp;EOMONTH(P7,0))</f>
        <v>0</v>
      </c>
      <c r="Q125" s="56">
        <f t="shared" si="71"/>
        <v>0</v>
      </c>
      <c r="R125" s="216">
        <v>0</v>
      </c>
      <c r="S125" s="85">
        <f t="shared" si="60"/>
        <v>0</v>
      </c>
      <c r="T125" s="57">
        <f>SUM(E125:G125)</f>
        <v>0</v>
      </c>
      <c r="U125" s="57">
        <f t="shared" si="70"/>
        <v>0</v>
      </c>
      <c r="V125" s="57">
        <f t="shared" si="69"/>
        <v>0</v>
      </c>
      <c r="W125" s="57">
        <f t="shared" si="75"/>
        <v>0</v>
      </c>
    </row>
    <row r="126" spans="1:23" ht="22" customHeight="1">
      <c r="A126" s="1127"/>
      <c r="B126" s="1137"/>
      <c r="C126" s="1139"/>
      <c r="D126" s="98" t="s">
        <v>30</v>
      </c>
      <c r="E126" s="97">
        <f>SUMIFS('HSE Training'!$D$14:$D$214,'HSE Training'!$C$14:$C$214,"Contractor",'HSE Training'!$B$14:$B$214,"External Training", 'HSE Training'!$E$14:$E$214,"&gt;="&amp;E7, 'HSE Training'!$E$14:$E$214,"&lt;="&amp;EOMONTH(E7,0))</f>
        <v>0</v>
      </c>
      <c r="F126" s="97">
        <f>SUMIFS('HSE Training'!$D$14:$D$214,'HSE Training'!$C$14:$C$214,"Contractor",'HSE Training'!$B$14:$B$214,"External Training", 'HSE Training'!$E$14:$E$214,"&gt;="&amp;F7, 'HSE Training'!$E$14:$E$214,"&lt;="&amp;EOMONTH(F7,0))</f>
        <v>0</v>
      </c>
      <c r="G126" s="97">
        <f>SUMIFS('HSE Training'!$D$14:$D$214,'HSE Training'!$C$14:$C$214,"Contractor",'HSE Training'!$B$14:$B$214,"External Training", 'HSE Training'!$E$14:$E$214,"&gt;="&amp;G7, 'HSE Training'!$E$14:$E$214,"&lt;="&amp;EOMONTH(G7,0))</f>
        <v>0</v>
      </c>
      <c r="H126" s="97">
        <f>SUMIFS('HSE Training'!$D$14:$D$214,'HSE Training'!$C$14:$C$214,"Contractor",'HSE Training'!$B$14:$B$214,"External Training", 'HSE Training'!$E$14:$E$214,"&gt;="&amp;H7, 'HSE Training'!$E$14:$E$214,"&lt;="&amp;EOMONTH(H7,0))</f>
        <v>0</v>
      </c>
      <c r="I126" s="97">
        <f>SUMIFS('HSE Training'!$D$14:$D$214,'HSE Training'!$C$14:$C$214,"Contractor",'HSE Training'!$B$14:$B$214,"External Training", 'HSE Training'!$E$14:$E$214,"&gt;="&amp;I7, 'HSE Training'!$E$14:$E$214,"&lt;="&amp;EOMONTH(I7,0))</f>
        <v>0</v>
      </c>
      <c r="J126" s="97">
        <f>SUMIFS('HSE Training'!$D$14:$D$214,'HSE Training'!$C$14:$C$214,"Contractor",'HSE Training'!$B$14:$B$214,"External Training", 'HSE Training'!$E$14:$E$214,"&gt;="&amp;J7, 'HSE Training'!$E$14:$E$214,"&lt;="&amp;EOMONTH(J7,0))</f>
        <v>0</v>
      </c>
      <c r="K126" s="97">
        <f>SUMIFS('HSE Training'!$D$14:$D$214,'HSE Training'!$C$14:$C$214,"Contractor",'HSE Training'!$B$14:$B$214,"External Training", 'HSE Training'!$E$14:$E$214,"&gt;="&amp;K7, 'HSE Training'!$E$14:$E$214,"&lt;="&amp;EOMONTH(K7,0))</f>
        <v>0</v>
      </c>
      <c r="L126" s="97">
        <f>SUMIFS('HSE Training'!$D$14:$D$214,'HSE Training'!$C$14:$C$214,"Contractor",'HSE Training'!$B$14:$B$214,"External Training", 'HSE Training'!$E$14:$E$214,"&gt;="&amp;L7, 'HSE Training'!$E$14:$E$214,"&lt;="&amp;EOMONTH(L7,0))</f>
        <v>0</v>
      </c>
      <c r="M126" s="97">
        <f>SUMIFS('HSE Training'!$D$14:$D$214,'HSE Training'!$C$14:$C$214,"Contractor",'HSE Training'!$B$14:$B$214,"External Training", 'HSE Training'!$E$14:$E$214,"&gt;="&amp;M7, 'HSE Training'!$E$14:$E$214,"&lt;="&amp;EOMONTH(M7,0))</f>
        <v>0</v>
      </c>
      <c r="N126" s="97">
        <f>SUMIFS('HSE Training'!$D$14:$D$214,'HSE Training'!$C$14:$C$214,"Contractor",'HSE Training'!$B$14:$B$214,"External Training", 'HSE Training'!$E$14:$E$214,"&gt;="&amp;N7, 'HSE Training'!$E$14:$E$214,"&lt;="&amp;EOMONTH(N7,0))</f>
        <v>0</v>
      </c>
      <c r="O126" s="97">
        <f>SUMIFS('HSE Training'!$D$14:$D$214,'HSE Training'!$C$14:$C$214,"Contractor",'HSE Training'!$B$14:$B$214,"External Training", 'HSE Training'!$E$14:$E$214,"&gt;="&amp;O7, 'HSE Training'!$E$14:$E$214,"&lt;="&amp;EOMONTH(O7,0))</f>
        <v>0</v>
      </c>
      <c r="P126" s="97">
        <f>SUMIFS('HSE Training'!$D$14:$D$214,'HSE Training'!$C$14:$C$214,"Contractor",'HSE Training'!$B$14:$B$214,"External Training", 'HSE Training'!$E$14:$E$214,"&gt;="&amp;P7, 'HSE Training'!$E$14:$E$214,"&lt;="&amp;EOMONTH(P7,0))</f>
        <v>0</v>
      </c>
      <c r="Q126" s="51">
        <f t="shared" si="71"/>
        <v>0</v>
      </c>
      <c r="R126" s="210">
        <v>0</v>
      </c>
      <c r="S126" s="82">
        <f t="shared" si="60"/>
        <v>0</v>
      </c>
      <c r="T126" s="52">
        <f t="shared" si="80"/>
        <v>0</v>
      </c>
      <c r="U126" s="52">
        <f t="shared" si="70"/>
        <v>0</v>
      </c>
      <c r="V126" s="52">
        <f t="shared" si="69"/>
        <v>0</v>
      </c>
      <c r="W126" s="52">
        <f t="shared" si="75"/>
        <v>0</v>
      </c>
    </row>
    <row r="127" spans="1:23" ht="22" customHeight="1">
      <c r="A127" s="1127"/>
      <c r="B127" s="1137"/>
      <c r="C127" s="1139"/>
      <c r="D127" s="98" t="s">
        <v>96</v>
      </c>
      <c r="E127" s="97">
        <f>SUMIFS('HSE Training'!$D$14:$D$214,'HSE Training'!$C$14:$C$214,"Sub-Contractor",'HSE Training'!$B$14:$B$214,"External Training", 'HSE Training'!$E$14:$E$214,"&gt;="&amp;E7, 'HSE Training'!$E$14:$E$214,"&lt;="&amp;EOMONTH(E7,0))</f>
        <v>0</v>
      </c>
      <c r="F127" s="97">
        <f>SUMIFS('HSE Training'!$D$14:$D$214,'HSE Training'!$C$14:$C$214,"Sub-Contractor",'HSE Training'!$B$14:$B$214,"External Training", 'HSE Training'!$E$14:$E$214,"&gt;="&amp;F7, 'HSE Training'!$E$14:$E$214,"&lt;="&amp;EOMONTH(F7,0))</f>
        <v>0</v>
      </c>
      <c r="G127" s="97">
        <f>SUMIFS('HSE Training'!$D$14:$D$214,'HSE Training'!$C$14:$C$214,"Sub-Contractor",'HSE Training'!$B$14:$B$214,"External Training", 'HSE Training'!$E$14:$E$214,"&gt;="&amp;G7, 'HSE Training'!$E$14:$E$214,"&lt;="&amp;EOMONTH(G7,0))</f>
        <v>0</v>
      </c>
      <c r="H127" s="97">
        <f>SUMIFS('HSE Training'!$D$14:$D$214,'HSE Training'!$C$14:$C$214,"Sub-Contractor",'HSE Training'!$B$14:$B$214,"External Training", 'HSE Training'!$E$14:$E$214,"&gt;="&amp;H7, 'HSE Training'!$E$14:$E$214,"&lt;="&amp;EOMONTH(H7,0))</f>
        <v>2</v>
      </c>
      <c r="I127" s="97">
        <f>SUMIFS('HSE Training'!$D$14:$D$214,'HSE Training'!$C$14:$C$214,"Sub-Contractor",'HSE Training'!$B$14:$B$214,"External Training", 'HSE Training'!$E$14:$E$214,"&gt;="&amp;I7, 'HSE Training'!$E$14:$E$214,"&lt;="&amp;EOMONTH(I7,0))</f>
        <v>0</v>
      </c>
      <c r="J127" s="97">
        <f>SUMIFS('HSE Training'!$D$14:$D$214,'HSE Training'!$C$14:$C$214,"Sub-Contractor",'HSE Training'!$B$14:$B$214,"External Training", 'HSE Training'!$E$14:$E$214,"&gt;="&amp;J7, 'HSE Training'!$E$14:$E$214,"&lt;="&amp;EOMONTH(J7,0))</f>
        <v>0</v>
      </c>
      <c r="K127" s="97">
        <f>SUMIFS('HSE Training'!$D$14:$D$214,'HSE Training'!$C$14:$C$214,"Sub-Contractor",'HSE Training'!$B$14:$B$214,"External Training", 'HSE Training'!$E$14:$E$214,"&gt;="&amp;K7, 'HSE Training'!$E$14:$E$214,"&lt;="&amp;EOMONTH(K7,0))</f>
        <v>0</v>
      </c>
      <c r="L127" s="97">
        <f>SUMIFS('HSE Training'!$D$14:$D$214,'HSE Training'!$C$14:$C$214,"Sub-Contractor",'HSE Training'!$B$14:$B$214,"External Training", 'HSE Training'!$E$14:$E$214,"&gt;="&amp;L7, 'HSE Training'!$E$14:$E$214,"&lt;="&amp;EOMONTH(L7,0))</f>
        <v>0</v>
      </c>
      <c r="M127" s="97">
        <f>SUMIFS('HSE Training'!$D$14:$D$214,'HSE Training'!$C$14:$C$214,"Sub-Contractor",'HSE Training'!$B$14:$B$214,"External Training", 'HSE Training'!$E$14:$E$214,"&gt;="&amp;M7, 'HSE Training'!$E$14:$E$214,"&lt;="&amp;EOMONTH(M7,0))</f>
        <v>0</v>
      </c>
      <c r="N127" s="97">
        <f>SUMIFS('HSE Training'!$D$14:$D$214,'HSE Training'!$C$14:$C$214,"Sub-Contractor",'HSE Training'!$B$14:$B$214,"External Training", 'HSE Training'!$E$14:$E$214,"&gt;="&amp;N7, 'HSE Training'!$E$14:$E$214,"&lt;="&amp;EOMONTH(N7,0))</f>
        <v>0</v>
      </c>
      <c r="O127" s="97">
        <f>SUMIFS('HSE Training'!$D$14:$D$214,'HSE Training'!$C$14:$C$214,"Sub-Contractor",'HSE Training'!$B$14:$B$214,"External Training", 'HSE Training'!$E$14:$E$214,"&gt;="&amp;O7, 'HSE Training'!$E$14:$E$214,"&lt;="&amp;EOMONTH(O7,0))</f>
        <v>0</v>
      </c>
      <c r="P127" s="97">
        <f>SUMIFS('HSE Training'!$D$14:$D$214,'HSE Training'!$C$14:$C$214,"Sub-Contractor",'HSE Training'!$B$14:$B$214,"External Training", 'HSE Training'!$E$14:$E$214,"&gt;="&amp;P7, 'HSE Training'!$E$14:$E$214,"&lt;="&amp;EOMONTH(P7,0))</f>
        <v>0</v>
      </c>
      <c r="Q127" s="51">
        <f t="shared" si="71"/>
        <v>2</v>
      </c>
      <c r="R127" s="212">
        <v>0</v>
      </c>
      <c r="S127" s="82">
        <f t="shared" si="60"/>
        <v>2</v>
      </c>
      <c r="T127" s="52">
        <f t="shared" si="80"/>
        <v>0</v>
      </c>
      <c r="U127" s="52">
        <f t="shared" si="70"/>
        <v>2</v>
      </c>
      <c r="V127" s="52">
        <f t="shared" si="69"/>
        <v>0</v>
      </c>
      <c r="W127" s="52">
        <f t="shared" si="75"/>
        <v>0</v>
      </c>
    </row>
    <row r="128" spans="1:23" ht="22" customHeight="1">
      <c r="A128" s="1127"/>
      <c r="B128" s="1137"/>
      <c r="C128" s="1140"/>
      <c r="D128" s="100" t="s">
        <v>97</v>
      </c>
      <c r="E128" s="101">
        <f>SUM(E125:E127)</f>
        <v>0</v>
      </c>
      <c r="F128" s="101">
        <f t="shared" ref="F128:O128" si="94">SUM(F125:F127)</f>
        <v>0</v>
      </c>
      <c r="G128" s="101">
        <f t="shared" si="94"/>
        <v>0</v>
      </c>
      <c r="H128" s="101">
        <f t="shared" si="94"/>
        <v>2</v>
      </c>
      <c r="I128" s="101">
        <f t="shared" si="94"/>
        <v>0</v>
      </c>
      <c r="J128" s="101">
        <f t="shared" si="94"/>
        <v>0</v>
      </c>
      <c r="K128" s="101">
        <f t="shared" si="94"/>
        <v>0</v>
      </c>
      <c r="L128" s="101">
        <f t="shared" si="94"/>
        <v>0</v>
      </c>
      <c r="M128" s="101">
        <f t="shared" si="94"/>
        <v>0</v>
      </c>
      <c r="N128" s="101">
        <f t="shared" si="94"/>
        <v>0</v>
      </c>
      <c r="O128" s="101">
        <f t="shared" si="94"/>
        <v>0</v>
      </c>
      <c r="P128" s="101">
        <f>SUM(P125:P127)</f>
        <v>0</v>
      </c>
      <c r="Q128" s="101">
        <f t="shared" si="71"/>
        <v>2</v>
      </c>
      <c r="R128" s="101">
        <f>SUM(R125:R127)</f>
        <v>0</v>
      </c>
      <c r="S128" s="102">
        <f t="shared" si="60"/>
        <v>2</v>
      </c>
      <c r="T128" s="101">
        <f t="shared" si="80"/>
        <v>0</v>
      </c>
      <c r="U128" s="101">
        <f t="shared" si="70"/>
        <v>2</v>
      </c>
      <c r="V128" s="101">
        <f t="shared" si="69"/>
        <v>0</v>
      </c>
      <c r="W128" s="101">
        <f t="shared" si="75"/>
        <v>0</v>
      </c>
    </row>
    <row r="129" spans="1:23" ht="22" customHeight="1">
      <c r="A129" s="1127"/>
      <c r="B129" s="1137"/>
      <c r="C129" s="1138" t="s">
        <v>134</v>
      </c>
      <c r="D129" s="99" t="s">
        <v>95</v>
      </c>
      <c r="E129" s="96">
        <f>SUMIFS('HSE Training'!$D$14:$D$214,'HSE Training'!$C$14:$C$214,"Consultant",'HSE Training'!$B$14:$B$214,"Induction", 'HSE Training'!$E$14:$E$214,"&gt;="&amp;E7, 'HSE Training'!$E$14:$E$214,"&lt;="&amp;EOMONTH(E7,0))</f>
        <v>0</v>
      </c>
      <c r="F129" s="96">
        <f>SUMIFS('HSE Training'!$D$14:$D$214,'HSE Training'!$C$14:$C$214,"Consultant",'HSE Training'!$B$14:$B$214,"Induction", 'HSE Training'!$E$14:$E$214,"&gt;="&amp;F7, 'HSE Training'!$E$14:$E$214,"&lt;="&amp;EOMONTH(F7,0))</f>
        <v>0</v>
      </c>
      <c r="G129" s="96">
        <f>SUMIFS('HSE Training'!$D$14:$D$214,'HSE Training'!$C$14:$C$214,"Consultant",'HSE Training'!$B$14:$B$214,"Induction", 'HSE Training'!$E$14:$E$214,"&gt;="&amp;G7, 'HSE Training'!$E$14:$E$214,"&lt;="&amp;EOMONTH(G7,0))</f>
        <v>0</v>
      </c>
      <c r="H129" s="96">
        <f>SUMIFS('HSE Training'!$D$14:$D$214,'HSE Training'!$C$14:$C$214,"Consultant",'HSE Training'!$B$14:$B$214,"Induction", 'HSE Training'!$E$14:$E$214,"&gt;="&amp;H7, 'HSE Training'!$E$14:$E$214,"&lt;="&amp;EOMONTH(H7,0))</f>
        <v>6</v>
      </c>
      <c r="I129" s="96">
        <f>SUMIFS('HSE Training'!$D$14:$D$214,'HSE Training'!$C$14:$C$214,"Consultant",'HSE Training'!$B$14:$B$214,"Induction", 'HSE Training'!$E$14:$E$214,"&gt;="&amp;I7, 'HSE Training'!$E$14:$E$214,"&lt;="&amp;EOMONTH(I7,0))</f>
        <v>0</v>
      </c>
      <c r="J129" s="96">
        <f>SUMIFS('HSE Training'!$D$14:$D$214,'HSE Training'!$C$14:$C$214,"Consultant",'HSE Training'!$B$14:$B$214,"Induction", 'HSE Training'!$E$14:$E$214,"&gt;="&amp;J7, 'HSE Training'!$E$14:$E$214,"&lt;="&amp;EOMONTH(J7,0))</f>
        <v>0</v>
      </c>
      <c r="K129" s="96">
        <f>SUMIFS('HSE Training'!$D$14:$D$214,'HSE Training'!$C$14:$C$214,"Consultant",'HSE Training'!$B$14:$B$214,"Induction", 'HSE Training'!$E$14:$E$214,"&gt;="&amp;K7, 'HSE Training'!$E$14:$E$214,"&lt;="&amp;EOMONTH(K7,0))</f>
        <v>0</v>
      </c>
      <c r="L129" s="96">
        <f>SUMIFS('HSE Training'!$D$14:$D$214,'HSE Training'!$C$14:$C$214,"Consultant",'HSE Training'!$B$14:$B$214,"Induction", 'HSE Training'!$E$14:$E$214,"&gt;="&amp;L7, 'HSE Training'!$E$14:$E$214,"&lt;="&amp;EOMONTH(L7,0))</f>
        <v>0</v>
      </c>
      <c r="M129" s="96">
        <f>SUMIFS('HSE Training'!$D$14:$D$214,'HSE Training'!$C$14:$C$214,"Consultant",'HSE Training'!$B$14:$B$214,"Induction", 'HSE Training'!$E$14:$E$214,"&gt;="&amp;M7, 'HSE Training'!$E$14:$E$214,"&lt;="&amp;EOMONTH(M7,0))</f>
        <v>0</v>
      </c>
      <c r="N129" s="96">
        <f>SUMIFS('HSE Training'!$D$14:$D$214,'HSE Training'!$C$14:$C$214,"Consultant",'HSE Training'!$B$14:$B$214,"Induction", 'HSE Training'!$E$14:$E$214,"&gt;="&amp;N7, 'HSE Training'!$E$14:$E$214,"&lt;="&amp;EOMONTH(N7,0))</f>
        <v>0</v>
      </c>
      <c r="O129" s="96">
        <f>SUMIFS('HSE Training'!$D$14:$D$214,'HSE Training'!$C$14:$C$214,"Consultant",'HSE Training'!$B$14:$B$214,"Induction", 'HSE Training'!$E$14:$E$214,"&gt;="&amp;O7, 'HSE Training'!$E$14:$E$214,"&lt;="&amp;EOMONTH(O7,0))</f>
        <v>0</v>
      </c>
      <c r="P129" s="96">
        <f>SUMIFS('HSE Training'!$D$14:$D$214,'HSE Training'!$C$14:$C$214,"Consultant",'HSE Training'!$B$14:$B$214,"Induction", 'HSE Training'!$E$14:$E$214,"&gt;="&amp;P7, 'HSE Training'!$E$14:$E$214,"&lt;="&amp;EOMONTH(P7,0))</f>
        <v>0</v>
      </c>
      <c r="Q129" s="56">
        <f t="shared" si="71"/>
        <v>6</v>
      </c>
      <c r="R129" s="212">
        <v>0</v>
      </c>
      <c r="S129" s="84">
        <f t="shared" si="60"/>
        <v>6</v>
      </c>
      <c r="T129" s="50">
        <f t="shared" si="80"/>
        <v>0</v>
      </c>
      <c r="U129" s="57">
        <f t="shared" si="70"/>
        <v>6</v>
      </c>
      <c r="V129" s="57">
        <f t="shared" si="69"/>
        <v>0</v>
      </c>
      <c r="W129" s="57">
        <f t="shared" si="75"/>
        <v>0</v>
      </c>
    </row>
    <row r="130" spans="1:23" ht="22" customHeight="1">
      <c r="A130" s="1127"/>
      <c r="B130" s="1137"/>
      <c r="C130" s="1139"/>
      <c r="D130" s="98" t="s">
        <v>30</v>
      </c>
      <c r="E130" s="97">
        <f>SUMIFS('HSE Training'!$D$14:$D$214,'HSE Training'!$C$14:$C$214,"Contractor",'HSE Training'!$B$14:$B$214,"Induction", 'HSE Training'!$E$14:$E$214,"&gt;="&amp;E7, 'HSE Training'!$E$14:$E$214,"&lt;="&amp;EOMONTH(E7,0))</f>
        <v>0</v>
      </c>
      <c r="F130" s="97">
        <f>SUMIFS('HSE Training'!$D$14:$D$214,'HSE Training'!$C$14:$C$214,"Contractor",'HSE Training'!$B$14:$B$214,"Induction", 'HSE Training'!$E$14:$E$214,"&gt;="&amp;F7, 'HSE Training'!$E$14:$E$214,"&lt;="&amp;EOMONTH(F7,0))</f>
        <v>0</v>
      </c>
      <c r="G130" s="97">
        <f>SUMIFS('HSE Training'!$D$14:$D$214,'HSE Training'!$C$14:$C$214,"Contractor",'HSE Training'!$B$14:$B$214,"Induction", 'HSE Training'!$E$14:$E$214,"&gt;="&amp;G7, 'HSE Training'!$E$14:$E$214,"&lt;="&amp;EOMONTH(G7,0))</f>
        <v>0</v>
      </c>
      <c r="H130" s="97">
        <f>SUMIFS('HSE Training'!$D$14:$D$214,'HSE Training'!$C$14:$C$214,"Contractor",'HSE Training'!$B$14:$B$214,"Induction", 'HSE Training'!$E$14:$E$214,"&gt;="&amp;H7, 'HSE Training'!$E$14:$E$214,"&lt;="&amp;EOMONTH(H7,0))</f>
        <v>0</v>
      </c>
      <c r="I130" s="97">
        <f>SUMIFS('HSE Training'!$D$14:$D$214,'HSE Training'!$C$14:$C$214,"Contractor",'HSE Training'!$B$14:$B$214,"Induction", 'HSE Training'!$E$14:$E$214,"&gt;="&amp;I7, 'HSE Training'!$E$14:$E$214,"&lt;="&amp;EOMONTH(I7,0))</f>
        <v>0</v>
      </c>
      <c r="J130" s="97">
        <f>SUMIFS('HSE Training'!$D$14:$D$214,'HSE Training'!$C$14:$C$214,"Contractor",'HSE Training'!$B$14:$B$214,"Induction", 'HSE Training'!$E$14:$E$214,"&gt;="&amp;J7, 'HSE Training'!$E$14:$E$214,"&lt;="&amp;EOMONTH(J7,0))</f>
        <v>0</v>
      </c>
      <c r="K130" s="97">
        <f>SUMIFS('HSE Training'!$D$14:$D$214,'HSE Training'!$C$14:$C$214,"Contractor",'HSE Training'!$B$14:$B$214,"Induction", 'HSE Training'!$E$14:$E$214,"&gt;="&amp;K7, 'HSE Training'!$E$14:$E$214,"&lt;="&amp;EOMONTH(K7,0))</f>
        <v>0</v>
      </c>
      <c r="L130" s="97">
        <f>SUMIFS('HSE Training'!$D$14:$D$214,'HSE Training'!$C$14:$C$214,"Contractor",'HSE Training'!$B$14:$B$214,"Induction", 'HSE Training'!$E$14:$E$214,"&gt;="&amp;L7, 'HSE Training'!$E$14:$E$214,"&lt;="&amp;EOMONTH(L7,0))</f>
        <v>0</v>
      </c>
      <c r="M130" s="97">
        <f>SUMIFS('HSE Training'!$D$14:$D$214,'HSE Training'!$C$14:$C$214,"Contractor",'HSE Training'!$B$14:$B$214,"Induction", 'HSE Training'!$E$14:$E$214,"&gt;="&amp;M7, 'HSE Training'!$E$14:$E$214,"&lt;="&amp;EOMONTH(M7,0))</f>
        <v>0</v>
      </c>
      <c r="N130" s="97">
        <f>SUMIFS('HSE Training'!$D$14:$D$214,'HSE Training'!$C$14:$C$214,"Contractor",'HSE Training'!$B$14:$B$214,"Induction", 'HSE Training'!$E$14:$E$214,"&gt;="&amp;N7, 'HSE Training'!$E$14:$E$214,"&lt;="&amp;EOMONTH(N7,0))</f>
        <v>0</v>
      </c>
      <c r="O130" s="97">
        <f>SUMIFS('HSE Training'!$D$14:$D$214,'HSE Training'!$C$14:$C$214,"Contractor",'HSE Training'!$B$14:$B$214,"Induction", 'HSE Training'!$E$14:$E$214,"&gt;="&amp;O7, 'HSE Training'!$E$14:$E$214,"&lt;="&amp;EOMONTH(O7,0))</f>
        <v>0</v>
      </c>
      <c r="P130" s="97">
        <f>SUMIFS('HSE Training'!$D$14:$D$214,'HSE Training'!$C$14:$C$214,"Contractor",'HSE Training'!$B$14:$B$214,"Induction", 'HSE Training'!$E$14:$E$214,"&gt;="&amp;P7, 'HSE Training'!$E$14:$E$214,"&lt;="&amp;EOMONTH(P7,0))</f>
        <v>0</v>
      </c>
      <c r="Q130" s="51">
        <f t="shared" si="71"/>
        <v>0</v>
      </c>
      <c r="R130" s="210">
        <v>0</v>
      </c>
      <c r="S130" s="82">
        <f t="shared" si="60"/>
        <v>0</v>
      </c>
      <c r="T130" s="52">
        <f t="shared" si="80"/>
        <v>0</v>
      </c>
      <c r="U130" s="52">
        <f t="shared" si="70"/>
        <v>0</v>
      </c>
      <c r="V130" s="52">
        <f t="shared" si="69"/>
        <v>0</v>
      </c>
      <c r="W130" s="52">
        <f t="shared" si="75"/>
        <v>0</v>
      </c>
    </row>
    <row r="131" spans="1:23" ht="22" customHeight="1">
      <c r="A131" s="1127"/>
      <c r="B131" s="1137"/>
      <c r="C131" s="1139"/>
      <c r="D131" s="98" t="s">
        <v>96</v>
      </c>
      <c r="E131" s="97">
        <f>SUMIFS('HSE Training'!$D$14:$D$214,'HSE Training'!$C$14:$C$214,"Sub-Contractor",'HSE Training'!$B$14:$B$214,"Induction", 'HSE Training'!$E$14:$E$214,"&gt;="&amp;E7, 'HSE Training'!$E$14:$E$214,"&lt;="&amp;EOMONTH(E7,0))</f>
        <v>0</v>
      </c>
      <c r="F131" s="97">
        <f>SUMIFS('HSE Training'!$D$14:$D$214,'HSE Training'!$C$14:$C$214,"Sub-Contractor",'HSE Training'!$B$14:$B$214,"Induction", 'HSE Training'!$E$14:$E$214,"&gt;="&amp;F7, 'HSE Training'!$E$14:$E$214,"&lt;="&amp;EOMONTH(F7,0))</f>
        <v>0</v>
      </c>
      <c r="G131" s="97">
        <f>SUMIFS('HSE Training'!$D$14:$D$214,'HSE Training'!$C$14:$C$214,"Sub-Contractor",'HSE Training'!$B$14:$B$214,"Induction", 'HSE Training'!$E$14:$E$214,"&gt;="&amp;G7, 'HSE Training'!$E$14:$E$214,"&lt;="&amp;EOMONTH(G7,0))</f>
        <v>0</v>
      </c>
      <c r="H131" s="97">
        <f>SUMIFS('HSE Training'!$D$14:$D$214,'HSE Training'!$C$14:$C$214,"Sub-Contractor",'HSE Training'!$B$14:$B$214,"Induction", 'HSE Training'!$E$14:$E$214,"&gt;="&amp;H7, 'HSE Training'!$E$14:$E$214,"&lt;="&amp;EOMONTH(H7,0))</f>
        <v>0</v>
      </c>
      <c r="I131" s="97">
        <f>SUMIFS('HSE Training'!$D$14:$D$214,'HSE Training'!$C$14:$C$214,"Sub-Contractor",'HSE Training'!$B$14:$B$214,"Induction", 'HSE Training'!$E$14:$E$214,"&gt;="&amp;I7, 'HSE Training'!$E$14:$E$214,"&lt;="&amp;EOMONTH(I7,0))</f>
        <v>0</v>
      </c>
      <c r="J131" s="97">
        <f>SUMIFS('HSE Training'!$D$14:$D$214,'HSE Training'!$C$14:$C$214,"Sub-Contractor",'HSE Training'!$B$14:$B$214,"Induction", 'HSE Training'!$E$14:$E$214,"&gt;="&amp;J7, 'HSE Training'!$E$14:$E$214,"&lt;="&amp;EOMONTH(J7,0))</f>
        <v>0</v>
      </c>
      <c r="K131" s="97">
        <f>SUMIFS('HSE Training'!$D$14:$D$214,'HSE Training'!$C$14:$C$214,"Sub-Contractor",'HSE Training'!$B$14:$B$214,"Induction", 'HSE Training'!$E$14:$E$214,"&gt;="&amp;K7, 'HSE Training'!$E$14:$E$214,"&lt;="&amp;EOMONTH(K7,0))</f>
        <v>0</v>
      </c>
      <c r="L131" s="97">
        <f>SUMIFS('HSE Training'!$D$14:$D$214,'HSE Training'!$C$14:$C$214,"Sub-Contractor",'HSE Training'!$B$14:$B$214,"Induction", 'HSE Training'!$E$14:$E$214,"&gt;="&amp;L7, 'HSE Training'!$E$14:$E$214,"&lt;="&amp;EOMONTH(L7,0))</f>
        <v>0</v>
      </c>
      <c r="M131" s="97">
        <f>SUMIFS('HSE Training'!$D$14:$D$214,'HSE Training'!$C$14:$C$214,"Sub-Contractor",'HSE Training'!$B$14:$B$214,"Induction", 'HSE Training'!$E$14:$E$214,"&gt;="&amp;M7, 'HSE Training'!$E$14:$E$214,"&lt;="&amp;EOMONTH(M7,0))</f>
        <v>0</v>
      </c>
      <c r="N131" s="97">
        <f>SUMIFS('HSE Training'!$D$14:$D$214,'HSE Training'!$C$14:$C$214,"Sub-Contractor",'HSE Training'!$B$14:$B$214,"Induction", 'HSE Training'!$E$14:$E$214,"&gt;="&amp;N7, 'HSE Training'!$E$14:$E$214,"&lt;="&amp;EOMONTH(N7,0))</f>
        <v>0</v>
      </c>
      <c r="O131" s="97">
        <f>SUMIFS('HSE Training'!$D$14:$D$214,'HSE Training'!$C$14:$C$214,"Sub-Contractor",'HSE Training'!$B$14:$B$214,"Induction", 'HSE Training'!$E$14:$E$214,"&gt;="&amp;O7, 'HSE Training'!$E$14:$E$214,"&lt;="&amp;EOMONTH(O7,0))</f>
        <v>0</v>
      </c>
      <c r="P131" s="97">
        <f>SUMIFS('HSE Training'!$D$14:$D$214,'HSE Training'!$C$14:$C$214,"Sub-Contractor",'HSE Training'!$B$14:$B$214,"Induction", 'HSE Training'!$E$14:$E$214,"&gt;="&amp;P7, 'HSE Training'!$E$14:$E$214,"&lt;="&amp;EOMONTH(P7,0))</f>
        <v>0</v>
      </c>
      <c r="Q131" s="51">
        <f xml:space="preserve"> SUM(E131:P131)</f>
        <v>0</v>
      </c>
      <c r="R131" s="212">
        <v>0</v>
      </c>
      <c r="S131" s="82">
        <f t="shared" si="60"/>
        <v>0</v>
      </c>
      <c r="T131" s="52">
        <f t="shared" si="80"/>
        <v>0</v>
      </c>
      <c r="U131" s="52">
        <f t="shared" si="70"/>
        <v>0</v>
      </c>
      <c r="V131" s="52">
        <f t="shared" si="69"/>
        <v>0</v>
      </c>
      <c r="W131" s="52">
        <f t="shared" si="75"/>
        <v>0</v>
      </c>
    </row>
    <row r="132" spans="1:23" ht="22" customHeight="1">
      <c r="A132" s="1127"/>
      <c r="B132" s="1137"/>
      <c r="C132" s="1140"/>
      <c r="D132" s="100" t="s">
        <v>97</v>
      </c>
      <c r="E132" s="101">
        <f>SUM(E129:E131)</f>
        <v>0</v>
      </c>
      <c r="F132" s="101">
        <f t="shared" ref="F132:O132" si="95">SUM(F129:F131)</f>
        <v>0</v>
      </c>
      <c r="G132" s="101">
        <f t="shared" si="95"/>
        <v>0</v>
      </c>
      <c r="H132" s="101">
        <f t="shared" si="95"/>
        <v>6</v>
      </c>
      <c r="I132" s="101">
        <f t="shared" si="95"/>
        <v>0</v>
      </c>
      <c r="J132" s="101">
        <f t="shared" si="95"/>
        <v>0</v>
      </c>
      <c r="K132" s="101">
        <f t="shared" si="95"/>
        <v>0</v>
      </c>
      <c r="L132" s="101">
        <f t="shared" si="95"/>
        <v>0</v>
      </c>
      <c r="M132" s="101">
        <f t="shared" si="95"/>
        <v>0</v>
      </c>
      <c r="N132" s="101">
        <f t="shared" si="95"/>
        <v>0</v>
      </c>
      <c r="O132" s="101">
        <f t="shared" si="95"/>
        <v>0</v>
      </c>
      <c r="P132" s="101">
        <f>SUM(P129:P131)</f>
        <v>0</v>
      </c>
      <c r="Q132" s="101">
        <f xml:space="preserve"> SUM(E132:P132)</f>
        <v>6</v>
      </c>
      <c r="R132" s="101">
        <f>SUM(R129:R131)</f>
        <v>0</v>
      </c>
      <c r="S132" s="102">
        <f t="shared" si="60"/>
        <v>6</v>
      </c>
      <c r="T132" s="101">
        <f>SUM(E132:G132)</f>
        <v>0</v>
      </c>
      <c r="U132" s="101">
        <f t="shared" si="70"/>
        <v>6</v>
      </c>
      <c r="V132" s="101">
        <f t="shared" si="69"/>
        <v>0</v>
      </c>
      <c r="W132" s="101">
        <f t="shared" si="75"/>
        <v>0</v>
      </c>
    </row>
    <row r="133" spans="1:23" ht="31.75" customHeight="1">
      <c r="A133" s="83">
        <v>13</v>
      </c>
      <c r="B133" s="1146" t="s">
        <v>377</v>
      </c>
      <c r="C133" s="1146"/>
      <c r="D133" s="103"/>
      <c r="E133" s="104">
        <f>IF(E11=0,0,(E124+E128+E132)/E11)</f>
        <v>0</v>
      </c>
      <c r="F133" s="104">
        <f t="shared" ref="F133:Q133" si="96">IF(F11=0,0,(F124+F128+F132)/F11)</f>
        <v>0</v>
      </c>
      <c r="G133" s="104">
        <f t="shared" si="96"/>
        <v>0</v>
      </c>
      <c r="H133" s="104">
        <f t="shared" si="96"/>
        <v>9.7402597402597407E-2</v>
      </c>
      <c r="I133" s="104">
        <f t="shared" si="96"/>
        <v>0</v>
      </c>
      <c r="J133" s="104">
        <f t="shared" si="96"/>
        <v>0</v>
      </c>
      <c r="K133" s="104">
        <f t="shared" si="96"/>
        <v>0</v>
      </c>
      <c r="L133" s="104">
        <f t="shared" si="96"/>
        <v>0</v>
      </c>
      <c r="M133" s="104">
        <f t="shared" si="96"/>
        <v>0</v>
      </c>
      <c r="N133" s="104">
        <f t="shared" si="96"/>
        <v>0</v>
      </c>
      <c r="O133" s="104">
        <f t="shared" si="96"/>
        <v>0</v>
      </c>
      <c r="P133" s="104">
        <f t="shared" si="96"/>
        <v>0</v>
      </c>
      <c r="Q133" s="104">
        <f t="shared" si="96"/>
        <v>0.10619469026548672</v>
      </c>
      <c r="R133" s="222">
        <v>0</v>
      </c>
      <c r="S133" s="104">
        <f>Q133+R133</f>
        <v>0.10619469026548672</v>
      </c>
      <c r="T133" s="104">
        <f>SUM(E133:G133)</f>
        <v>0</v>
      </c>
      <c r="U133" s="104">
        <f>SUM(H133:J133)</f>
        <v>9.7402597402597407E-2</v>
      </c>
      <c r="V133" s="104">
        <f>SUM(K133:M133)</f>
        <v>0</v>
      </c>
      <c r="W133" s="104">
        <f>SUM(N133:P133)</f>
        <v>0</v>
      </c>
    </row>
    <row r="134" spans="1:23" ht="22" customHeight="1">
      <c r="A134" s="1127">
        <v>14</v>
      </c>
      <c r="B134" s="1147" t="s">
        <v>135</v>
      </c>
      <c r="C134" s="1147"/>
      <c r="D134" s="684" t="s">
        <v>95</v>
      </c>
      <c r="E134" s="216">
        <v>2</v>
      </c>
      <c r="F134" s="216">
        <v>2</v>
      </c>
      <c r="G134" s="216">
        <v>2</v>
      </c>
      <c r="H134" s="216">
        <v>2</v>
      </c>
      <c r="I134" s="216">
        <v>0</v>
      </c>
      <c r="J134" s="216">
        <v>0</v>
      </c>
      <c r="K134" s="216">
        <v>0</v>
      </c>
      <c r="L134" s="216">
        <v>0</v>
      </c>
      <c r="M134" s="216">
        <v>0</v>
      </c>
      <c r="N134" s="216">
        <v>0</v>
      </c>
      <c r="O134" s="216">
        <v>0</v>
      </c>
      <c r="P134" s="216">
        <v>0</v>
      </c>
      <c r="Q134" s="53">
        <f t="shared" si="71"/>
        <v>8</v>
      </c>
      <c r="R134" s="212">
        <v>0</v>
      </c>
      <c r="S134" s="84">
        <f t="shared" si="60"/>
        <v>8</v>
      </c>
      <c r="T134" s="50">
        <f>SUM(E134:G134)</f>
        <v>6</v>
      </c>
      <c r="U134" s="57">
        <f t="shared" si="70"/>
        <v>2</v>
      </c>
      <c r="V134" s="57">
        <f t="shared" si="69"/>
        <v>0</v>
      </c>
      <c r="W134" s="57">
        <f t="shared" si="75"/>
        <v>0</v>
      </c>
    </row>
    <row r="135" spans="1:23" ht="22" customHeight="1">
      <c r="A135" s="1127"/>
      <c r="B135" s="1148"/>
      <c r="C135" s="1148"/>
      <c r="D135" s="684" t="s">
        <v>30</v>
      </c>
      <c r="E135" s="210">
        <v>114</v>
      </c>
      <c r="F135" s="210">
        <v>122</v>
      </c>
      <c r="G135" s="210">
        <v>161</v>
      </c>
      <c r="H135" s="210">
        <v>142</v>
      </c>
      <c r="I135" s="210">
        <v>0</v>
      </c>
      <c r="J135" s="210">
        <v>0</v>
      </c>
      <c r="K135" s="210">
        <v>0</v>
      </c>
      <c r="L135" s="210">
        <v>0</v>
      </c>
      <c r="M135" s="210">
        <v>0</v>
      </c>
      <c r="N135" s="210">
        <v>0</v>
      </c>
      <c r="O135" s="210">
        <v>0</v>
      </c>
      <c r="P135" s="210">
        <v>0</v>
      </c>
      <c r="Q135" s="51">
        <f t="shared" si="71"/>
        <v>539</v>
      </c>
      <c r="R135" s="210">
        <v>0</v>
      </c>
      <c r="S135" s="82">
        <f t="shared" si="60"/>
        <v>539</v>
      </c>
      <c r="T135" s="52">
        <f t="shared" si="80"/>
        <v>397</v>
      </c>
      <c r="U135" s="52">
        <f>SUM(H135:J135)</f>
        <v>142</v>
      </c>
      <c r="V135" s="52">
        <f t="shared" si="69"/>
        <v>0</v>
      </c>
      <c r="W135" s="52">
        <f>SUM(N135:P135)</f>
        <v>0</v>
      </c>
    </row>
    <row r="136" spans="1:23" ht="22" customHeight="1">
      <c r="A136" s="1127"/>
      <c r="B136" s="1148"/>
      <c r="C136" s="1148"/>
      <c r="D136" s="684" t="s">
        <v>96</v>
      </c>
      <c r="E136" s="210">
        <v>23</v>
      </c>
      <c r="F136" s="210">
        <v>22</v>
      </c>
      <c r="G136" s="210">
        <v>23</v>
      </c>
      <c r="H136" s="210">
        <v>24</v>
      </c>
      <c r="I136" s="210">
        <v>0</v>
      </c>
      <c r="J136" s="210">
        <v>0</v>
      </c>
      <c r="K136" s="210">
        <v>0</v>
      </c>
      <c r="L136" s="210">
        <v>0</v>
      </c>
      <c r="M136" s="210">
        <v>0</v>
      </c>
      <c r="N136" s="210">
        <v>0</v>
      </c>
      <c r="O136" s="210">
        <v>0</v>
      </c>
      <c r="P136" s="210">
        <v>0</v>
      </c>
      <c r="Q136" s="51">
        <f t="shared" si="71"/>
        <v>92</v>
      </c>
      <c r="R136" s="212">
        <v>0</v>
      </c>
      <c r="S136" s="82">
        <f t="shared" si="60"/>
        <v>92</v>
      </c>
      <c r="T136" s="52">
        <f t="shared" si="80"/>
        <v>68</v>
      </c>
      <c r="U136" s="52">
        <f t="shared" si="70"/>
        <v>24</v>
      </c>
      <c r="V136" s="52">
        <f t="shared" si="69"/>
        <v>0</v>
      </c>
      <c r="W136" s="52">
        <f t="shared" si="75"/>
        <v>0</v>
      </c>
    </row>
    <row r="137" spans="1:23" ht="22" customHeight="1">
      <c r="A137" s="1127"/>
      <c r="B137" s="1149"/>
      <c r="C137" s="1149"/>
      <c r="D137" s="100" t="s">
        <v>97</v>
      </c>
      <c r="E137" s="101">
        <f>SUM(E134:E136)</f>
        <v>139</v>
      </c>
      <c r="F137" s="101">
        <f t="shared" ref="F137:O137" si="97">SUM(F134:F136)</f>
        <v>146</v>
      </c>
      <c r="G137" s="101">
        <f t="shared" si="97"/>
        <v>186</v>
      </c>
      <c r="H137" s="101">
        <f t="shared" si="97"/>
        <v>168</v>
      </c>
      <c r="I137" s="101">
        <f t="shared" si="97"/>
        <v>0</v>
      </c>
      <c r="J137" s="101">
        <f t="shared" si="97"/>
        <v>0</v>
      </c>
      <c r="K137" s="101">
        <f t="shared" si="97"/>
        <v>0</v>
      </c>
      <c r="L137" s="101">
        <f t="shared" si="97"/>
        <v>0</v>
      </c>
      <c r="M137" s="101">
        <f t="shared" si="97"/>
        <v>0</v>
      </c>
      <c r="N137" s="101">
        <f t="shared" si="97"/>
        <v>0</v>
      </c>
      <c r="O137" s="101">
        <f t="shared" si="97"/>
        <v>0</v>
      </c>
      <c r="P137" s="101">
        <f>SUM(P134:P136)</f>
        <v>0</v>
      </c>
      <c r="Q137" s="101">
        <f xml:space="preserve"> SUM(E137:P137)</f>
        <v>639</v>
      </c>
      <c r="R137" s="101">
        <f>SUM(R134:R136)</f>
        <v>0</v>
      </c>
      <c r="S137" s="102">
        <f t="shared" ref="S137:S141" si="98">Q137+R137</f>
        <v>639</v>
      </c>
      <c r="T137" s="101">
        <f>SUM(E137:G137)</f>
        <v>471</v>
      </c>
      <c r="U137" s="101">
        <f t="shared" si="70"/>
        <v>168</v>
      </c>
      <c r="V137" s="101">
        <f t="shared" si="69"/>
        <v>0</v>
      </c>
      <c r="W137" s="101">
        <f t="shared" si="75"/>
        <v>0</v>
      </c>
    </row>
    <row r="138" spans="1:23" ht="22" customHeight="1">
      <c r="A138" s="1127">
        <v>15</v>
      </c>
      <c r="B138" s="1150" t="s">
        <v>136</v>
      </c>
      <c r="C138" s="72" t="s">
        <v>137</v>
      </c>
      <c r="D138" s="69"/>
      <c r="E138" s="216">
        <v>1</v>
      </c>
      <c r="F138" s="216">
        <v>1</v>
      </c>
      <c r="G138" s="216">
        <v>1</v>
      </c>
      <c r="H138" s="216">
        <v>1</v>
      </c>
      <c r="I138" s="216">
        <v>0</v>
      </c>
      <c r="J138" s="216">
        <v>0</v>
      </c>
      <c r="K138" s="216">
        <v>0</v>
      </c>
      <c r="L138" s="216">
        <v>0</v>
      </c>
      <c r="M138" s="216">
        <v>0</v>
      </c>
      <c r="N138" s="216">
        <v>0</v>
      </c>
      <c r="O138" s="216">
        <v>0</v>
      </c>
      <c r="P138" s="212">
        <v>0</v>
      </c>
      <c r="Q138" s="53">
        <f t="shared" si="71"/>
        <v>4</v>
      </c>
      <c r="R138" s="212">
        <v>0</v>
      </c>
      <c r="S138" s="84">
        <f t="shared" si="98"/>
        <v>4</v>
      </c>
      <c r="T138" s="50">
        <f t="shared" si="80"/>
        <v>3</v>
      </c>
      <c r="U138" s="57">
        <f>SUM(H138:J138)</f>
        <v>1</v>
      </c>
      <c r="V138" s="57">
        <f>SUM(K138:M138)</f>
        <v>0</v>
      </c>
      <c r="W138" s="57">
        <f>SUM(N138:P138)</f>
        <v>0</v>
      </c>
    </row>
    <row r="139" spans="1:23" ht="22" customHeight="1">
      <c r="A139" s="1127"/>
      <c r="B139" s="1151"/>
      <c r="C139" s="73" t="s">
        <v>138</v>
      </c>
      <c r="D139" s="70"/>
      <c r="E139" s="210">
        <v>1</v>
      </c>
      <c r="F139" s="210">
        <v>1</v>
      </c>
      <c r="G139" s="210">
        <v>1</v>
      </c>
      <c r="H139" s="210">
        <v>1</v>
      </c>
      <c r="I139" s="210">
        <v>0</v>
      </c>
      <c r="J139" s="210">
        <v>0</v>
      </c>
      <c r="K139" s="210">
        <v>0</v>
      </c>
      <c r="L139" s="210">
        <v>0</v>
      </c>
      <c r="M139" s="210">
        <v>0</v>
      </c>
      <c r="N139" s="210">
        <v>0</v>
      </c>
      <c r="O139" s="210">
        <v>0</v>
      </c>
      <c r="P139" s="210">
        <v>0</v>
      </c>
      <c r="Q139" s="51">
        <f xml:space="preserve"> SUM(E139:P139)</f>
        <v>4</v>
      </c>
      <c r="R139" s="210">
        <v>0</v>
      </c>
      <c r="S139" s="82">
        <f t="shared" si="98"/>
        <v>4</v>
      </c>
      <c r="T139" s="52">
        <f t="shared" si="80"/>
        <v>3</v>
      </c>
      <c r="U139" s="52">
        <f t="shared" si="70"/>
        <v>1</v>
      </c>
      <c r="V139" s="52">
        <f>SUM(K139:M139)</f>
        <v>0</v>
      </c>
      <c r="W139" s="52">
        <f t="shared" si="75"/>
        <v>0</v>
      </c>
    </row>
    <row r="140" spans="1:23" ht="22" customHeight="1">
      <c r="A140" s="1127"/>
      <c r="B140" s="1151"/>
      <c r="C140" s="73" t="s">
        <v>139</v>
      </c>
      <c r="D140" s="71"/>
      <c r="E140" s="210">
        <v>0</v>
      </c>
      <c r="F140" s="210">
        <v>0</v>
      </c>
      <c r="G140" s="210">
        <v>0</v>
      </c>
      <c r="H140" s="210">
        <v>0</v>
      </c>
      <c r="I140" s="210">
        <v>0</v>
      </c>
      <c r="J140" s="210">
        <v>0</v>
      </c>
      <c r="K140" s="210">
        <v>0</v>
      </c>
      <c r="L140" s="210">
        <v>0</v>
      </c>
      <c r="M140" s="210">
        <v>0</v>
      </c>
      <c r="N140" s="210">
        <v>0</v>
      </c>
      <c r="O140" s="210">
        <v>0</v>
      </c>
      <c r="P140" s="210">
        <v>0</v>
      </c>
      <c r="Q140" s="51">
        <f xml:space="preserve"> SUM(E140:P140)</f>
        <v>0</v>
      </c>
      <c r="R140" s="212">
        <v>0</v>
      </c>
      <c r="S140" s="82">
        <f t="shared" si="98"/>
        <v>0</v>
      </c>
      <c r="T140" s="52">
        <f>SUM(E140:G140)</f>
        <v>0</v>
      </c>
      <c r="U140" s="52">
        <f t="shared" si="70"/>
        <v>0</v>
      </c>
      <c r="V140" s="52">
        <f t="shared" ref="V140" si="99">SUM(K140:M140)</f>
        <v>0</v>
      </c>
      <c r="W140" s="52">
        <f t="shared" si="75"/>
        <v>0</v>
      </c>
    </row>
    <row r="141" spans="1:23" ht="22" customHeight="1">
      <c r="A141" s="1127"/>
      <c r="B141" s="1152"/>
      <c r="C141" s="74"/>
      <c r="D141" s="100" t="s">
        <v>97</v>
      </c>
      <c r="E141" s="101">
        <f>SUM(E138:E140)</f>
        <v>2</v>
      </c>
      <c r="F141" s="101">
        <f t="shared" ref="F141:I141" si="100">SUM(F138:F140)</f>
        <v>2</v>
      </c>
      <c r="G141" s="101">
        <f t="shared" si="100"/>
        <v>2</v>
      </c>
      <c r="H141" s="101">
        <f t="shared" si="100"/>
        <v>2</v>
      </c>
      <c r="I141" s="101">
        <f t="shared" si="100"/>
        <v>0</v>
      </c>
      <c r="J141" s="101">
        <f>SUM(J138:J140)</f>
        <v>0</v>
      </c>
      <c r="K141" s="101">
        <f>SUM(K138:K140)</f>
        <v>0</v>
      </c>
      <c r="L141" s="101">
        <f>SUM(L138:L140)</f>
        <v>0</v>
      </c>
      <c r="M141" s="101">
        <f t="shared" ref="M141:P141" si="101">SUM(M138:M140)</f>
        <v>0</v>
      </c>
      <c r="N141" s="101">
        <f t="shared" si="101"/>
        <v>0</v>
      </c>
      <c r="O141" s="101">
        <f t="shared" si="101"/>
        <v>0</v>
      </c>
      <c r="P141" s="101">
        <f t="shared" si="101"/>
        <v>0</v>
      </c>
      <c r="Q141" s="101">
        <f xml:space="preserve"> SUM(E141:P141)</f>
        <v>8</v>
      </c>
      <c r="R141" s="101">
        <f>SUM(R138:R140)</f>
        <v>0</v>
      </c>
      <c r="S141" s="102">
        <f t="shared" si="98"/>
        <v>8</v>
      </c>
      <c r="T141" s="101">
        <f>SUM(E141:G141)</f>
        <v>6</v>
      </c>
      <c r="U141" s="101">
        <f>SUM(H141:J141)</f>
        <v>2</v>
      </c>
      <c r="V141" s="101">
        <f>SUM(K141:M141)</f>
        <v>0</v>
      </c>
      <c r="W141" s="101">
        <f>SUM(N141:P141)</f>
        <v>0</v>
      </c>
    </row>
    <row r="142" spans="1:23" ht="39.9" customHeight="1"/>
    <row r="143" spans="1:23" ht="31.75" customHeight="1">
      <c r="A143" s="1141" t="s">
        <v>140</v>
      </c>
      <c r="B143" s="1142"/>
      <c r="C143" s="1142"/>
      <c r="D143" s="1142"/>
      <c r="E143" s="1142"/>
      <c r="F143" s="1142"/>
      <c r="G143" s="1142"/>
      <c r="H143" s="1142"/>
      <c r="I143" s="1142"/>
      <c r="J143" s="1142"/>
      <c r="K143" s="1142"/>
      <c r="L143" s="1142"/>
      <c r="M143" s="1142"/>
      <c r="N143" s="1142"/>
      <c r="O143" s="1142"/>
      <c r="P143" s="1142"/>
      <c r="Q143" s="1142"/>
      <c r="R143" s="1142"/>
      <c r="S143" s="1142"/>
      <c r="T143" s="1142"/>
      <c r="U143" s="1142"/>
      <c r="V143" s="1142"/>
      <c r="W143" s="1142"/>
    </row>
    <row r="144" spans="1:23" s="78" customFormat="1" ht="12.65" customHeight="1"/>
    <row r="145" spans="1:23" ht="28.75" customHeight="1">
      <c r="A145" s="1127">
        <v>1</v>
      </c>
      <c r="B145" s="1143" t="s">
        <v>141</v>
      </c>
      <c r="C145" s="1144" t="s">
        <v>542</v>
      </c>
      <c r="D145" s="99" t="s">
        <v>95</v>
      </c>
      <c r="E145" s="96">
        <f>COUNTIFS('HSE Incidents'!$B$9:$B$209,"Consultant",'HSE Incidents'!$A$9:$A$209,"Env.Major",  'HSE Incidents'!$E$9:$E$209,"&gt;="&amp;E7, 'HSE Incidents'!$E$9:$E$209,"&lt;="&amp;EOMONTH(E7,0))</f>
        <v>0</v>
      </c>
      <c r="F145" s="96">
        <f>COUNTIFS('HSE Incidents'!$B$9:$B$209,"Consultant",'HSE Incidents'!$A$9:$A$209,"Env.Major",  'HSE Incidents'!$E$9:$E$209,"&gt;="&amp;F7, 'HSE Incidents'!$E$9:$E$209,"&lt;="&amp;EOMONTH(F7,0))</f>
        <v>0</v>
      </c>
      <c r="G145" s="96">
        <f>COUNTIFS('HSE Incidents'!$B$9:$B$209,"Consultant",'HSE Incidents'!$A$9:$A$209,"Env.Major",  'HSE Incidents'!$E$9:$E$209,"&gt;="&amp;G7, 'HSE Incidents'!$E$9:$E$209,"&lt;="&amp;EOMONTH(G7,0))</f>
        <v>0</v>
      </c>
      <c r="H145" s="96">
        <f>COUNTIFS('HSE Incidents'!$B$9:$B$209,"Consultant",'HSE Incidents'!$A$9:$A$209,"Env.Major",  'HSE Incidents'!$E$9:$E$209,"&gt;="&amp;H7, 'HSE Incidents'!$E$9:$E$209,"&lt;="&amp;EOMONTH(H7,0))</f>
        <v>0</v>
      </c>
      <c r="I145" s="96">
        <f>COUNTIFS('HSE Incidents'!$B$9:$B$209,"Consultant",'HSE Incidents'!$A$9:$A$209,"Env.Major",  'HSE Incidents'!$E$9:$E$209,"&gt;="&amp;I7, 'HSE Incidents'!$E$9:$E$209,"&lt;="&amp;EOMONTH(I7,0))</f>
        <v>0</v>
      </c>
      <c r="J145" s="96">
        <f>COUNTIFS('HSE Incidents'!$B$9:$B$209,"Consultant",'HSE Incidents'!$A$9:$A$209,"Env.Major",  'HSE Incidents'!$E$9:$E$209,"&gt;="&amp;J7, 'HSE Incidents'!$E$9:$E$209,"&lt;="&amp;EOMONTH(J7,0))</f>
        <v>0</v>
      </c>
      <c r="K145" s="96">
        <f>COUNTIFS('HSE Incidents'!$B$9:$B$209,"Consultant",'HSE Incidents'!$A$9:$A$209,"Env.Major",  'HSE Incidents'!$E$9:$E$209,"&gt;="&amp;K7, 'HSE Incidents'!$E$9:$E$209,"&lt;="&amp;EOMONTH(K7,0))</f>
        <v>0</v>
      </c>
      <c r="L145" s="96">
        <f>COUNTIFS('HSE Incidents'!$B$9:$B$209,"Consultant",'HSE Incidents'!$A$9:$A$209,"Env.Major",  'HSE Incidents'!$E$9:$E$209,"&gt;="&amp;L7, 'HSE Incidents'!$E$9:$E$209,"&lt;="&amp;EOMONTH(L7,0))</f>
        <v>0</v>
      </c>
      <c r="M145" s="96">
        <f>COUNTIFS('HSE Incidents'!$B$9:$B$209,"Consultant",'HSE Incidents'!$A$9:$A$209,"Env.Major",  'HSE Incidents'!$E$9:$E$209,"&gt;="&amp;M7, 'HSE Incidents'!$E$9:$E$209,"&lt;="&amp;EOMONTH(M7,0))</f>
        <v>0</v>
      </c>
      <c r="N145" s="96">
        <f>COUNTIFS('HSE Incidents'!$B$9:$B$209,"Consultant",'HSE Incidents'!$A$9:$A$209,"Env.Major",  'HSE Incidents'!$E$9:$E$209,"&gt;="&amp;N7, 'HSE Incidents'!$E$9:$E$209,"&lt;="&amp;EOMONTH(N7,0))</f>
        <v>0</v>
      </c>
      <c r="O145" s="96">
        <f>COUNTIFS('HSE Incidents'!$B$9:$B$209,"Consultant",'HSE Incidents'!$A$9:$A$209,"Env.Major",  'HSE Incidents'!$E$9:$E$209,"&gt;="&amp;O7, 'HSE Incidents'!$E$9:$E$209,"&lt;="&amp;EOMONTH(O7,0))</f>
        <v>0</v>
      </c>
      <c r="P145" s="96">
        <f>COUNTIFS('HSE Incidents'!$B$9:$B$209,"Consultant",'HSE Incidents'!$A$9:$A$209,"Env.Major",  'HSE Incidents'!$E$9:$E$209,"&gt;="&amp;P7, 'HSE Incidents'!$E$9:$E$209,"&lt;="&amp;EOMONTH(P7,0))</f>
        <v>0</v>
      </c>
      <c r="Q145" s="56">
        <f t="shared" ref="Q145:Q147" si="102" xml:space="preserve"> SUM(E145:P145)</f>
        <v>0</v>
      </c>
      <c r="R145" s="216">
        <v>0</v>
      </c>
      <c r="S145" s="56">
        <f>Q145+R145</f>
        <v>0</v>
      </c>
      <c r="T145" s="57">
        <f>SUM(E145:G145)</f>
        <v>0</v>
      </c>
      <c r="U145" s="57">
        <f>SUM(H145:J145)</f>
        <v>0</v>
      </c>
      <c r="V145" s="57">
        <f>SUM(K145:M145)</f>
        <v>0</v>
      </c>
      <c r="W145" s="57">
        <f>SUM(N145:P145)</f>
        <v>0</v>
      </c>
    </row>
    <row r="146" spans="1:23" ht="28.75" customHeight="1">
      <c r="A146" s="1127"/>
      <c r="B146" s="1143"/>
      <c r="C146" s="1139"/>
      <c r="D146" s="98" t="s">
        <v>30</v>
      </c>
      <c r="E146" s="97">
        <f>COUNTIFS('HSE Incidents'!$B$9:$B$209,"Contractor",'HSE Incidents'!$A$9:$A$209,"Env.Major",  'HSE Incidents'!$E$9:$E$209,"&gt;="&amp;E7, 'HSE Incidents'!$E$9:$E$209,"&lt;="&amp;EOMONTH(E7,0))</f>
        <v>0</v>
      </c>
      <c r="F146" s="97">
        <f>COUNTIFS('HSE Incidents'!$B$9:$B$209,"Contractor",'HSE Incidents'!$A$9:$A$209,"Env.Major",  'HSE Incidents'!$E$9:$E$209,"&gt;="&amp;F7, 'HSE Incidents'!$E$9:$E$209,"&lt;="&amp;EOMONTH(F7,0))</f>
        <v>0</v>
      </c>
      <c r="G146" s="97">
        <f>COUNTIFS('HSE Incidents'!$B$9:$B$209,"Contractor",'HSE Incidents'!$A$9:$A$209,"Env.Major",  'HSE Incidents'!$E$9:$E$209,"&gt;="&amp;G7, 'HSE Incidents'!$E$9:$E$209,"&lt;="&amp;EOMONTH(G7,0))</f>
        <v>0</v>
      </c>
      <c r="H146" s="97">
        <f>COUNTIFS('HSE Incidents'!$B$9:$B$209,"Contractor",'HSE Incidents'!$A$9:$A$209,"Env.Major",  'HSE Incidents'!$E$9:$E$209,"&gt;="&amp;H7, 'HSE Incidents'!$E$9:$E$209,"&lt;="&amp;EOMONTH(H7,0))</f>
        <v>0</v>
      </c>
      <c r="I146" s="97">
        <f>COUNTIFS('HSE Incidents'!$B$9:$B$209,"Contractor",'HSE Incidents'!$A$9:$A$209,"Env.Major",  'HSE Incidents'!$E$9:$E$209,"&gt;="&amp;I7, 'HSE Incidents'!$E$9:$E$209,"&lt;="&amp;EOMONTH(I7,0))</f>
        <v>0</v>
      </c>
      <c r="J146" s="97">
        <f>COUNTIFS('HSE Incidents'!$B$9:$B$209,"Contractor",'HSE Incidents'!$A$9:$A$209,"Env.Major",  'HSE Incidents'!$E$9:$E$209,"&gt;="&amp;J7, 'HSE Incidents'!$E$9:$E$209,"&lt;="&amp;EOMONTH(J7,0))</f>
        <v>0</v>
      </c>
      <c r="K146" s="97">
        <f>COUNTIFS('HSE Incidents'!$B$9:$B$209,"Contractor",'HSE Incidents'!$A$9:$A$209,"Env.Major",  'HSE Incidents'!$E$9:$E$209,"&gt;="&amp;K7, 'HSE Incidents'!$E$9:$E$209,"&lt;="&amp;EOMONTH(K7,0))</f>
        <v>0</v>
      </c>
      <c r="L146" s="97">
        <f>COUNTIFS('HSE Incidents'!$B$9:$B$209,"Contractor",'HSE Incidents'!$A$9:$A$209,"Env.Major",  'HSE Incidents'!$E$9:$E$209,"&gt;="&amp;L7, 'HSE Incidents'!$E$9:$E$209,"&lt;="&amp;EOMONTH(L7,0))</f>
        <v>0</v>
      </c>
      <c r="M146" s="97">
        <f>COUNTIFS('HSE Incidents'!$B$9:$B$209,"Contractor",'HSE Incidents'!$A$9:$A$209,"Env.Major",  'HSE Incidents'!$E$9:$E$209,"&gt;="&amp;M7, 'HSE Incidents'!$E$9:$E$209,"&lt;="&amp;EOMONTH(M7,0))</f>
        <v>0</v>
      </c>
      <c r="N146" s="97">
        <f>COUNTIFS('HSE Incidents'!$B$9:$B$209,"Contractor",'HSE Incidents'!$A$9:$A$209,"Env.Major",  'HSE Incidents'!$E$9:$E$209,"&gt;="&amp;N7, 'HSE Incidents'!$E$9:$E$209,"&lt;="&amp;EOMONTH(N7,0))</f>
        <v>0</v>
      </c>
      <c r="O146" s="97">
        <f>COUNTIFS('HSE Incidents'!$B$9:$B$209,"Contractor",'HSE Incidents'!$A$9:$A$209,"Env.Major",  'HSE Incidents'!$E$9:$E$209,"&gt;="&amp;O7, 'HSE Incidents'!$E$9:$E$209,"&lt;="&amp;EOMONTH(O7,0))</f>
        <v>0</v>
      </c>
      <c r="P146" s="97">
        <f>COUNTIFS('HSE Incidents'!$B$9:$B$209,"Contractor",'HSE Incidents'!$A$9:$A$209,"Env.Major",  'HSE Incidents'!$E$9:$E$209,"&gt;="&amp;P7, 'HSE Incidents'!$E$9:$E$209,"&lt;="&amp;EOMONTH(P7,0))</f>
        <v>0</v>
      </c>
      <c r="Q146" s="51">
        <f t="shared" si="102"/>
        <v>0</v>
      </c>
      <c r="R146" s="210">
        <v>0</v>
      </c>
      <c r="S146" s="51">
        <f t="shared" ref="S146:S169" si="103">Q146+R146</f>
        <v>0</v>
      </c>
      <c r="T146" s="52">
        <f t="shared" ref="T146:T154" si="104">SUM(E146:G146)</f>
        <v>0</v>
      </c>
      <c r="U146" s="52">
        <f t="shared" ref="U146:U161" si="105">SUM(H146:J146)</f>
        <v>0</v>
      </c>
      <c r="V146" s="52">
        <f t="shared" ref="V146:V155" si="106">SUM(K146:M146)</f>
        <v>0</v>
      </c>
      <c r="W146" s="52">
        <f t="shared" ref="W146:W155" si="107">SUM(N146:P146)</f>
        <v>0</v>
      </c>
    </row>
    <row r="147" spans="1:23" ht="28.75" customHeight="1">
      <c r="A147" s="1127"/>
      <c r="B147" s="1143"/>
      <c r="C147" s="1139"/>
      <c r="D147" s="98" t="s">
        <v>96</v>
      </c>
      <c r="E147" s="97">
        <f>COUNTIFS('HSE Incidents'!$B$9:$B$209,"Sub-Contractor",'HSE Incidents'!$A$9:$A$209,"Env.Major",  'HSE Incidents'!$E$9:$E$209,"&gt;="&amp;E7, 'HSE Incidents'!$E$9:$E$209,"&lt;="&amp;EOMONTH(E7,0))</f>
        <v>0</v>
      </c>
      <c r="F147" s="97">
        <f>COUNTIFS('HSE Incidents'!$B$9:$B$209,"Sub-Contractor",'HSE Incidents'!$A$9:$A$209,"Env.Major",  'HSE Incidents'!$E$9:$E$209,"&gt;="&amp;F7, 'HSE Incidents'!$E$9:$E$209,"&lt;="&amp;EOMONTH(F7,0))</f>
        <v>0</v>
      </c>
      <c r="G147" s="97">
        <f>COUNTIFS('HSE Incidents'!$B$9:$B$209,"Sub-Contractor",'HSE Incidents'!$A$9:$A$209,"Env.Major",  'HSE Incidents'!$E$9:$E$209,"&gt;="&amp;G7, 'HSE Incidents'!$E$9:$E$209,"&lt;="&amp;EOMONTH(G7,0))</f>
        <v>0</v>
      </c>
      <c r="H147" s="97">
        <f>COUNTIFS('HSE Incidents'!$B$9:$B$209,"Sub-Contractor",'HSE Incidents'!$A$9:$A$209,"Env.Major",  'HSE Incidents'!$E$9:$E$209,"&gt;="&amp;H7, 'HSE Incidents'!$E$9:$E$209,"&lt;="&amp;EOMONTH(H7,0))</f>
        <v>1</v>
      </c>
      <c r="I147" s="97">
        <f>COUNTIFS('HSE Incidents'!$B$9:$B$209,"Sub-Contractor",'HSE Incidents'!$A$9:$A$209,"Env.Major",  'HSE Incidents'!$E$9:$E$209,"&gt;="&amp;I7, 'HSE Incidents'!$E$9:$E$209,"&lt;="&amp;EOMONTH(I7,0))</f>
        <v>0</v>
      </c>
      <c r="J147" s="97">
        <f>COUNTIFS('HSE Incidents'!$B$9:$B$209,"Sub-Contractor",'HSE Incidents'!$A$9:$A$209,"Env.Major",  'HSE Incidents'!$E$9:$E$209,"&gt;="&amp;J7, 'HSE Incidents'!$E$9:$E$209,"&lt;="&amp;EOMONTH(J7,0))</f>
        <v>0</v>
      </c>
      <c r="K147" s="97">
        <f>COUNTIFS('HSE Incidents'!$B$9:$B$209,"Sub-Contractor",'HSE Incidents'!$A$9:$A$209,"Env.Major",  'HSE Incidents'!$E$9:$E$209,"&gt;="&amp;K7, 'HSE Incidents'!$E$9:$E$209,"&lt;="&amp;EOMONTH(K7,0))</f>
        <v>0</v>
      </c>
      <c r="L147" s="97">
        <f>COUNTIFS('HSE Incidents'!$B$9:$B$209,"Sub-Contractor",'HSE Incidents'!$A$9:$A$209,"Env.Major",  'HSE Incidents'!$E$9:$E$209,"&gt;="&amp;L7, 'HSE Incidents'!$E$9:$E$209,"&lt;="&amp;EOMONTH(L7,0))</f>
        <v>0</v>
      </c>
      <c r="M147" s="97">
        <f>COUNTIFS('HSE Incidents'!$B$9:$B$209,"Sub-Contractor",'HSE Incidents'!$A$9:$A$209,"Env.Major",  'HSE Incidents'!$E$9:$E$209,"&gt;="&amp;M7, 'HSE Incidents'!$E$9:$E$209,"&lt;="&amp;EOMONTH(M7,0))</f>
        <v>0</v>
      </c>
      <c r="N147" s="97">
        <f>COUNTIFS('HSE Incidents'!$B$9:$B$209,"Sub-Contractor",'HSE Incidents'!$A$9:$A$209,"Env.Major",  'HSE Incidents'!$E$9:$E$209,"&gt;="&amp;N7, 'HSE Incidents'!$E$9:$E$209,"&lt;="&amp;EOMONTH(N7,0))</f>
        <v>0</v>
      </c>
      <c r="O147" s="97">
        <f>COUNTIFS('HSE Incidents'!$B$9:$B$209,"Sub-Contractor",'HSE Incidents'!$A$9:$A$209,"Env.Major",  'HSE Incidents'!$E$9:$E$209,"&gt;="&amp;O7, 'HSE Incidents'!$E$9:$E$209,"&lt;="&amp;EOMONTH(O7,0))</f>
        <v>0</v>
      </c>
      <c r="P147" s="97">
        <f>COUNTIFS('HSE Incidents'!$B$9:$B$209,"Sub-Contractor",'HSE Incidents'!$A$9:$A$209,"Env.Major",  'HSE Incidents'!$E$9:$E$209,"&gt;="&amp;P7, 'HSE Incidents'!$E$9:$E$209,"&lt;="&amp;EOMONTH(P7,0))</f>
        <v>0</v>
      </c>
      <c r="Q147" s="51">
        <f t="shared" si="102"/>
        <v>1</v>
      </c>
      <c r="R147" s="210">
        <v>0</v>
      </c>
      <c r="S147" s="51">
        <f t="shared" si="103"/>
        <v>1</v>
      </c>
      <c r="T147" s="52">
        <f>SUM(E147:G147)</f>
        <v>0</v>
      </c>
      <c r="U147" s="52">
        <f>SUM(H147:J147)</f>
        <v>1</v>
      </c>
      <c r="V147" s="52">
        <f t="shared" si="106"/>
        <v>0</v>
      </c>
      <c r="W147" s="52">
        <f t="shared" si="107"/>
        <v>0</v>
      </c>
    </row>
    <row r="148" spans="1:23" ht="28.75" customHeight="1">
      <c r="A148" s="1127"/>
      <c r="B148" s="1143"/>
      <c r="C148" s="1145"/>
      <c r="D148" s="100" t="s">
        <v>97</v>
      </c>
      <c r="E148" s="101">
        <f>SUM(E145:E147)</f>
        <v>0</v>
      </c>
      <c r="F148" s="101">
        <f>SUM(F145:F147)</f>
        <v>0</v>
      </c>
      <c r="G148" s="101">
        <f>SUM(G145:G147)</f>
        <v>0</v>
      </c>
      <c r="H148" s="101">
        <f t="shared" ref="H148:O148" si="108">SUM(H145:H147)</f>
        <v>1</v>
      </c>
      <c r="I148" s="101">
        <f t="shared" si="108"/>
        <v>0</v>
      </c>
      <c r="J148" s="101">
        <f>SUM(J145:J147)</f>
        <v>0</v>
      </c>
      <c r="K148" s="101">
        <f t="shared" si="108"/>
        <v>0</v>
      </c>
      <c r="L148" s="101">
        <f t="shared" si="108"/>
        <v>0</v>
      </c>
      <c r="M148" s="101">
        <f>SUM(M145:M147)</f>
        <v>0</v>
      </c>
      <c r="N148" s="101">
        <f t="shared" si="108"/>
        <v>0</v>
      </c>
      <c r="O148" s="101">
        <f t="shared" si="108"/>
        <v>0</v>
      </c>
      <c r="P148" s="101">
        <f>SUM(P145:P147)</f>
        <v>0</v>
      </c>
      <c r="Q148" s="101">
        <f>SUM(Q145:Q147)</f>
        <v>1</v>
      </c>
      <c r="R148" s="101">
        <f>SUM(R145:R147)</f>
        <v>0</v>
      </c>
      <c r="S148" s="102">
        <f t="shared" si="103"/>
        <v>1</v>
      </c>
      <c r="T148" s="101">
        <f t="shared" si="104"/>
        <v>0</v>
      </c>
      <c r="U148" s="101">
        <f t="shared" si="105"/>
        <v>1</v>
      </c>
      <c r="V148" s="101">
        <f>SUM(K148:M148)</f>
        <v>0</v>
      </c>
      <c r="W148" s="101">
        <f>SUM(N148:P148)</f>
        <v>0</v>
      </c>
    </row>
    <row r="149" spans="1:23" ht="28.75" customHeight="1">
      <c r="A149" s="1127"/>
      <c r="B149" s="1143"/>
      <c r="C149" s="1144" t="s">
        <v>529</v>
      </c>
      <c r="D149" s="99" t="s">
        <v>95</v>
      </c>
      <c r="E149" s="96">
        <f>COUNTIFS('HSE Incidents'!$B$9:$B$209,"Consultant",'HSE Incidents'!$A$9:$A$209,"Env.Medium",  'HSE Incidents'!$E$9:$E$209,"&gt;="&amp;E7, 'HSE Incidents'!$E$9:$E$209,"&lt;="&amp;EOMONTH(E7,0))</f>
        <v>0</v>
      </c>
      <c r="F149" s="96">
        <f>COUNTIFS('HSE Incidents'!$B$9:$B$209,"Consultant",'HSE Incidents'!$A$9:$A$209,"Env.Medium",  'HSE Incidents'!$E$9:$E$209,"&gt;="&amp;F7, 'HSE Incidents'!$E$9:$E$209,"&lt;="&amp;EOMONTH(F7,0))</f>
        <v>0</v>
      </c>
      <c r="G149" s="96">
        <f>COUNTIFS('HSE Incidents'!$B$9:$B$209,"Consultant",'HSE Incidents'!$A$9:$A$209,"Env.Medium",  'HSE Incidents'!$E$9:$E$209,"&gt;="&amp;G7, 'HSE Incidents'!$E$9:$E$209,"&lt;="&amp;EOMONTH(G7,0))</f>
        <v>0</v>
      </c>
      <c r="H149" s="96">
        <f>COUNTIFS('HSE Incidents'!$B$9:$B$209,"Consultant",'HSE Incidents'!$A$9:$A$209,"Env.Medium",  'HSE Incidents'!$E$9:$E$209,"&gt;="&amp;H7, 'HSE Incidents'!$E$9:$E$209,"&lt;="&amp;EOMONTH(H7,0))</f>
        <v>0</v>
      </c>
      <c r="I149" s="96">
        <f>COUNTIFS('HSE Incidents'!$B$9:$B$209,"Consultant",'HSE Incidents'!$A$9:$A$209,"Env.Medium",  'HSE Incidents'!$E$9:$E$209,"&gt;="&amp;I7, 'HSE Incidents'!$E$9:$E$209,"&lt;="&amp;EOMONTH(I7,0))</f>
        <v>0</v>
      </c>
      <c r="J149" s="96">
        <f>COUNTIFS('HSE Incidents'!$B$9:$B$209,"Consultant",'HSE Incidents'!$A$9:$A$209,"Env.Medium",  'HSE Incidents'!$E$9:$E$209,"&gt;="&amp;J7, 'HSE Incidents'!$E$9:$E$209,"&lt;="&amp;EOMONTH(J7,0))</f>
        <v>0</v>
      </c>
      <c r="K149" s="96">
        <f>COUNTIFS('HSE Incidents'!$B$9:$B$209,"Consultant",'HSE Incidents'!$A$9:$A$209,"Env.Medium",  'HSE Incidents'!$E$9:$E$209,"&gt;="&amp;K7, 'HSE Incidents'!$E$9:$E$209,"&lt;="&amp;EOMONTH(K7,0))</f>
        <v>0</v>
      </c>
      <c r="L149" s="96">
        <f>COUNTIFS('HSE Incidents'!$B$9:$B$209,"Consultant",'HSE Incidents'!$A$9:$A$209,"Env.Medium",  'HSE Incidents'!$E$9:$E$209,"&gt;="&amp;L7, 'HSE Incidents'!$E$9:$E$209,"&lt;="&amp;EOMONTH(L7,0))</f>
        <v>0</v>
      </c>
      <c r="M149" s="96">
        <f>COUNTIFS('HSE Incidents'!$B$9:$B$209,"Consultant",'HSE Incidents'!$A$9:$A$209,"Env.Medium",  'HSE Incidents'!$E$9:$E$209,"&gt;="&amp;M7, 'HSE Incidents'!$E$9:$E$209,"&lt;="&amp;EOMONTH(M7,0))</f>
        <v>0</v>
      </c>
      <c r="N149" s="96">
        <f>COUNTIFS('HSE Incidents'!$B$9:$B$209,"Consultant",'HSE Incidents'!$A$9:$A$209,"Env.Medium",  'HSE Incidents'!$E$9:$E$209,"&gt;="&amp;N7, 'HSE Incidents'!$E$9:$E$209,"&lt;="&amp;EOMONTH(N7,0))</f>
        <v>0</v>
      </c>
      <c r="O149" s="96">
        <f>COUNTIFS('HSE Incidents'!$B$9:$B$209,"Consultant",'HSE Incidents'!$A$9:$A$209,"Env.Medium",  'HSE Incidents'!$E$9:$E$209,"&gt;="&amp;O7, 'HSE Incidents'!$E$9:$E$209,"&lt;="&amp;EOMONTH(O7,0))</f>
        <v>0</v>
      </c>
      <c r="P149" s="96">
        <f>COUNTIFS('HSE Incidents'!$B$9:$B$209,"Consultant",'HSE Incidents'!$A$9:$A$209,"Env.Medium",  'HSE Incidents'!$E$9:$E$209,"&gt;="&amp;P7, 'HSE Incidents'!$E$9:$E$209,"&lt;="&amp;EOMONTH(P7,0))</f>
        <v>0</v>
      </c>
      <c r="Q149" s="96">
        <f>COUNTIFS('HSE Incidents'!$B$9:$B$209,"Consultant",'HSE Incidents'!$A$9:$A$209,"Env.Medium",  'HSE Incidents'!$E$9:$E$209,"&gt;="&amp;Q7, 'HSE Incidents'!$E$9:$E$209,"&lt;="&amp;EOMONTH(Q7,0))</f>
        <v>0</v>
      </c>
      <c r="R149" s="216">
        <v>0</v>
      </c>
      <c r="S149" s="56">
        <f>Q149+R149</f>
        <v>0</v>
      </c>
      <c r="T149" s="57">
        <f>SUM(E149:G149)</f>
        <v>0</v>
      </c>
      <c r="U149" s="57">
        <f>SUM(H149:J149)</f>
        <v>0</v>
      </c>
      <c r="V149" s="57">
        <f>SUM(K149:M149)</f>
        <v>0</v>
      </c>
      <c r="W149" s="57">
        <f>SUM(N149:P149)</f>
        <v>0</v>
      </c>
    </row>
    <row r="150" spans="1:23" ht="28.75" customHeight="1">
      <c r="A150" s="1127"/>
      <c r="B150" s="1143"/>
      <c r="C150" s="1139"/>
      <c r="D150" s="98" t="s">
        <v>30</v>
      </c>
      <c r="E150" s="97">
        <f>COUNTIFS('HSE Incidents'!$B$9:$B$209,"Contractor",'HSE Incidents'!$A$9:$A$209,"Env.Medium",  'HSE Incidents'!$E$9:$E$209,"&gt;="&amp;E7, 'HSE Incidents'!$E$9:$E$209,"&lt;="&amp;EOMONTH(E7,0))</f>
        <v>0</v>
      </c>
      <c r="F150" s="97">
        <f>COUNTIFS('HSE Incidents'!$B$9:$B$209,"Contractor",'HSE Incidents'!$A$9:$A$209,"Env.Medium",  'HSE Incidents'!$E$9:$E$209,"&gt;="&amp;F7, 'HSE Incidents'!$E$9:$E$209,"&lt;="&amp;EOMONTH(F7,0))</f>
        <v>0</v>
      </c>
      <c r="G150" s="97">
        <f>COUNTIFS('HSE Incidents'!$B$9:$B$209,"Contractor",'HSE Incidents'!$A$9:$A$209,"Env.Medium",  'HSE Incidents'!$E$9:$E$209,"&gt;="&amp;G7, 'HSE Incidents'!$E$9:$E$209,"&lt;="&amp;EOMONTH(G7,0))</f>
        <v>0</v>
      </c>
      <c r="H150" s="97">
        <f>COUNTIFS('HSE Incidents'!$B$9:$B$209,"Contractor",'HSE Incidents'!$A$9:$A$209,"Env.Medium",  'HSE Incidents'!$E$9:$E$209,"&gt;="&amp;H7, 'HSE Incidents'!$E$9:$E$209,"&lt;="&amp;EOMONTH(H7,0))</f>
        <v>1</v>
      </c>
      <c r="I150" s="97">
        <f>COUNTIFS('HSE Incidents'!$B$9:$B$209,"Contractor",'HSE Incidents'!$A$9:$A$209,"Env.Medium",  'HSE Incidents'!$E$9:$E$209,"&gt;="&amp;I7, 'HSE Incidents'!$E$9:$E$209,"&lt;="&amp;EOMONTH(I7,0))</f>
        <v>0</v>
      </c>
      <c r="J150" s="97">
        <f>COUNTIFS('HSE Incidents'!$B$9:$B$209,"Contractor",'HSE Incidents'!$A$9:$A$209,"Env.Medium",  'HSE Incidents'!$E$9:$E$209,"&gt;="&amp;J7, 'HSE Incidents'!$E$9:$E$209,"&lt;="&amp;EOMONTH(J7,0))</f>
        <v>0</v>
      </c>
      <c r="K150" s="97">
        <f>COUNTIFS('HSE Incidents'!$B$9:$B$209,"Contractor",'HSE Incidents'!$A$9:$A$209,"Env.Medium",  'HSE Incidents'!$E$9:$E$209,"&gt;="&amp;K7, 'HSE Incidents'!$E$9:$E$209,"&lt;="&amp;EOMONTH(K7,0))</f>
        <v>0</v>
      </c>
      <c r="L150" s="97">
        <f>COUNTIFS('HSE Incidents'!$B$9:$B$209,"Contractor",'HSE Incidents'!$A$9:$A$209,"Env.Medium",  'HSE Incidents'!$E$9:$E$209,"&gt;="&amp;L7, 'HSE Incidents'!$E$9:$E$209,"&lt;="&amp;EOMONTH(L7,0))</f>
        <v>0</v>
      </c>
      <c r="M150" s="97">
        <f>COUNTIFS('HSE Incidents'!$B$9:$B$209,"Contractor",'HSE Incidents'!$A$9:$A$209,"Env.Medium",  'HSE Incidents'!$E$9:$E$209,"&gt;="&amp;M7, 'HSE Incidents'!$E$9:$E$209,"&lt;="&amp;EOMONTH(M7,0))</f>
        <v>0</v>
      </c>
      <c r="N150" s="97">
        <f>COUNTIFS('HSE Incidents'!$B$9:$B$209,"Contractor",'HSE Incidents'!$A$9:$A$209,"Env.Medium",  'HSE Incidents'!$E$9:$E$209,"&gt;="&amp;N7, 'HSE Incidents'!$E$9:$E$209,"&lt;="&amp;EOMONTH(N7,0))</f>
        <v>0</v>
      </c>
      <c r="O150" s="97">
        <f>COUNTIFS('HSE Incidents'!$B$9:$B$209,"Contractor",'HSE Incidents'!$A$9:$A$209,"Env.Medium",  'HSE Incidents'!$E$9:$E$209,"&gt;="&amp;O7, 'HSE Incidents'!$E$9:$E$209,"&lt;="&amp;EOMONTH(O7,0))</f>
        <v>0</v>
      </c>
      <c r="P150" s="97">
        <f>COUNTIFS('HSE Incidents'!$B$9:$B$209,"Contractor",'HSE Incidents'!$A$9:$A$209,"Env.Medium",  'HSE Incidents'!$E$9:$E$209,"&gt;="&amp;P7, 'HSE Incidents'!$E$9:$E$209,"&lt;="&amp;EOMONTH(P7,0))</f>
        <v>0</v>
      </c>
      <c r="Q150" s="97">
        <f>COUNTIFS('HSE Incidents'!$B$9:$B$209,"Contractor",'HSE Incidents'!$A$9:$A$209,"Env.Medium",  'HSE Incidents'!$E$9:$E$209,"&gt;="&amp;Q7, 'HSE Incidents'!$E$9:$E$209,"&lt;="&amp;EOMONTH(Q7,0))</f>
        <v>0</v>
      </c>
      <c r="R150" s="210">
        <v>0</v>
      </c>
      <c r="S150" s="51">
        <f t="shared" ref="S150:S152" si="109">Q150+R150</f>
        <v>0</v>
      </c>
      <c r="T150" s="52">
        <f t="shared" si="104"/>
        <v>0</v>
      </c>
      <c r="U150" s="52">
        <f t="shared" si="105"/>
        <v>1</v>
      </c>
      <c r="V150" s="52">
        <f t="shared" si="106"/>
        <v>0</v>
      </c>
      <c r="W150" s="52">
        <f t="shared" si="107"/>
        <v>0</v>
      </c>
    </row>
    <row r="151" spans="1:23" ht="28.75" customHeight="1">
      <c r="A151" s="1127"/>
      <c r="B151" s="1143"/>
      <c r="C151" s="1139"/>
      <c r="D151" s="98" t="s">
        <v>96</v>
      </c>
      <c r="E151" s="97">
        <f>COUNTIFS('HSE Incidents'!$B$9:$B$209,"Sub-Contractor",'HSE Incidents'!$A$9:$A$209,"Env.Medium",  'HSE Incidents'!$E$9:$E$209,"&gt;="&amp;E7, 'HSE Incidents'!$E$9:$E$209,"&lt;="&amp;EOMONTH(E7,0))</f>
        <v>0</v>
      </c>
      <c r="F151" s="97">
        <f>COUNTIFS('HSE Incidents'!$B$9:$B$209,"Sub-Contractor",'HSE Incidents'!$A$9:$A$209,"Env.Medium",  'HSE Incidents'!$E$9:$E$209,"&gt;="&amp;F7, 'HSE Incidents'!$E$9:$E$209,"&lt;="&amp;EOMONTH(F7,0))</f>
        <v>0</v>
      </c>
      <c r="G151" s="97">
        <f>COUNTIFS('HSE Incidents'!$B$9:$B$209,"Sub-Contractor",'HSE Incidents'!$A$9:$A$209,"Env.Medium",  'HSE Incidents'!$E$9:$E$209,"&gt;="&amp;G7, 'HSE Incidents'!$E$9:$E$209,"&lt;="&amp;EOMONTH(G7,0))</f>
        <v>0</v>
      </c>
      <c r="H151" s="97">
        <f>COUNTIFS('HSE Incidents'!$B$9:$B$209,"Sub-Contractor",'HSE Incidents'!$A$9:$A$209,"Env.Medium",  'HSE Incidents'!$E$9:$E$209,"&gt;="&amp;H7, 'HSE Incidents'!$E$9:$E$209,"&lt;="&amp;EOMONTH(H7,0))</f>
        <v>0</v>
      </c>
      <c r="I151" s="97">
        <f>COUNTIFS('HSE Incidents'!$B$9:$B$209,"Sub-Contractor",'HSE Incidents'!$A$9:$A$209,"Env.Medium",  'HSE Incidents'!$E$9:$E$209,"&gt;="&amp;I7, 'HSE Incidents'!$E$9:$E$209,"&lt;="&amp;EOMONTH(I7,0))</f>
        <v>0</v>
      </c>
      <c r="J151" s="97">
        <f>COUNTIFS('HSE Incidents'!$B$9:$B$209,"Sub-Contractor",'HSE Incidents'!$A$9:$A$209,"Env.Medium",  'HSE Incidents'!$E$9:$E$209,"&gt;="&amp;J7, 'HSE Incidents'!$E$9:$E$209,"&lt;="&amp;EOMONTH(J7,0))</f>
        <v>0</v>
      </c>
      <c r="K151" s="97">
        <f>COUNTIFS('HSE Incidents'!$B$9:$B$209,"Sub-Contractor",'HSE Incidents'!$A$9:$A$209,"Env.Medium",  'HSE Incidents'!$E$9:$E$209,"&gt;="&amp;K7, 'HSE Incidents'!$E$9:$E$209,"&lt;="&amp;EOMONTH(K7,0))</f>
        <v>0</v>
      </c>
      <c r="L151" s="97">
        <f>COUNTIFS('HSE Incidents'!$B$9:$B$209,"Sub-Contractor",'HSE Incidents'!$A$9:$A$209,"Env.Medium",  'HSE Incidents'!$E$9:$E$209,"&gt;="&amp;L7, 'HSE Incidents'!$E$9:$E$209,"&lt;="&amp;EOMONTH(L7,0))</f>
        <v>0</v>
      </c>
      <c r="M151" s="97">
        <f>COUNTIFS('HSE Incidents'!$B$9:$B$209,"Sub-Contractor",'HSE Incidents'!$A$9:$A$209,"Env.Medium",  'HSE Incidents'!$E$9:$E$209,"&gt;="&amp;M7, 'HSE Incidents'!$E$9:$E$209,"&lt;="&amp;EOMONTH(M7,0))</f>
        <v>0</v>
      </c>
      <c r="N151" s="97">
        <f>COUNTIFS('HSE Incidents'!$B$9:$B$209,"Sub-Contractor",'HSE Incidents'!$A$9:$A$209,"Env.Medium",  'HSE Incidents'!$E$9:$E$209,"&gt;="&amp;N7, 'HSE Incidents'!$E$9:$E$209,"&lt;="&amp;EOMONTH(N7,0))</f>
        <v>0</v>
      </c>
      <c r="O151" s="97">
        <f>COUNTIFS('HSE Incidents'!$B$9:$B$209,"Sub-Contractor",'HSE Incidents'!$A$9:$A$209,"Env.Medium",  'HSE Incidents'!$E$9:$E$209,"&gt;="&amp;O7, 'HSE Incidents'!$E$9:$E$209,"&lt;="&amp;EOMONTH(O7,0))</f>
        <v>0</v>
      </c>
      <c r="P151" s="97">
        <f>COUNTIFS('HSE Incidents'!$B$9:$B$209,"Sub-Contractor",'HSE Incidents'!$A$9:$A$209,"Env.Medium",  'HSE Incidents'!$E$9:$E$209,"&gt;="&amp;P7, 'HSE Incidents'!$E$9:$E$209,"&lt;="&amp;EOMONTH(P7,0))</f>
        <v>0</v>
      </c>
      <c r="Q151" s="97">
        <f>COUNTIFS('HSE Incidents'!$B$9:$B$209,"Sub-Contractor",'HSE Incidents'!$A$9:$A$209,"Env.Medium",  'HSE Incidents'!$E$9:$E$209,"&gt;="&amp;Q7, 'HSE Incidents'!$E$9:$E$209,"&lt;="&amp;EOMONTH(Q7,0))</f>
        <v>0</v>
      </c>
      <c r="R151" s="210">
        <v>0</v>
      </c>
      <c r="S151" s="51">
        <f t="shared" si="109"/>
        <v>0</v>
      </c>
      <c r="T151" s="52">
        <f>SUM(E151:G151)</f>
        <v>0</v>
      </c>
      <c r="U151" s="52">
        <f t="shared" si="105"/>
        <v>0</v>
      </c>
      <c r="V151" s="52">
        <f t="shared" si="106"/>
        <v>0</v>
      </c>
      <c r="W151" s="52">
        <f>SUM(N151:P151)</f>
        <v>0</v>
      </c>
    </row>
    <row r="152" spans="1:23" ht="28.75" customHeight="1">
      <c r="A152" s="1127"/>
      <c r="B152" s="1143"/>
      <c r="C152" s="1145"/>
      <c r="D152" s="100" t="s">
        <v>97</v>
      </c>
      <c r="E152" s="101">
        <f>SUM(E149:E151)</f>
        <v>0</v>
      </c>
      <c r="F152" s="101">
        <f t="shared" ref="F152:O152" si="110">SUM(F149:F151)</f>
        <v>0</v>
      </c>
      <c r="G152" s="101">
        <f t="shared" si="110"/>
        <v>0</v>
      </c>
      <c r="H152" s="101">
        <f t="shared" si="110"/>
        <v>1</v>
      </c>
      <c r="I152" s="101">
        <f t="shared" si="110"/>
        <v>0</v>
      </c>
      <c r="J152" s="101">
        <f t="shared" si="110"/>
        <v>0</v>
      </c>
      <c r="K152" s="101">
        <f t="shared" si="110"/>
        <v>0</v>
      </c>
      <c r="L152" s="101">
        <f t="shared" si="110"/>
        <v>0</v>
      </c>
      <c r="M152" s="101">
        <f t="shared" si="110"/>
        <v>0</v>
      </c>
      <c r="N152" s="101">
        <f t="shared" si="110"/>
        <v>0</v>
      </c>
      <c r="O152" s="101">
        <f t="shared" si="110"/>
        <v>0</v>
      </c>
      <c r="P152" s="101">
        <f>SUM(P149:P151)</f>
        <v>0</v>
      </c>
      <c r="Q152" s="101">
        <f t="shared" ref="Q152:Q156" si="111" xml:space="preserve"> SUM(E152:P152)</f>
        <v>1</v>
      </c>
      <c r="R152" s="101">
        <f>SUM(R149:R151)</f>
        <v>0</v>
      </c>
      <c r="S152" s="102">
        <f t="shared" si="109"/>
        <v>1</v>
      </c>
      <c r="T152" s="101">
        <f t="shared" si="104"/>
        <v>0</v>
      </c>
      <c r="U152" s="101">
        <f t="shared" si="105"/>
        <v>1</v>
      </c>
      <c r="V152" s="101">
        <f>SUM(K152:M152)</f>
        <v>0</v>
      </c>
      <c r="W152" s="101">
        <f t="shared" si="107"/>
        <v>0</v>
      </c>
    </row>
    <row r="153" spans="1:23" ht="28.75" customHeight="1">
      <c r="A153" s="1127"/>
      <c r="B153" s="1143"/>
      <c r="C153" s="1144" t="s">
        <v>530</v>
      </c>
      <c r="D153" s="99" t="s">
        <v>95</v>
      </c>
      <c r="E153" s="96">
        <f>COUNTIFS('HSE Incidents'!$B$9:$B$209,"Consultant",'HSE Incidents'!$A$9:$A$209,"Env.Minor",  'HSE Incidents'!$E$9:$E$209,"&gt;="&amp;E7, 'HSE Incidents'!$E$9:$E$209,"&lt;="&amp;EOMONTH(E7,0))</f>
        <v>0</v>
      </c>
      <c r="F153" s="96">
        <f>COUNTIFS('HSE Incidents'!$B$9:$B$209,"Consultant",'HSE Incidents'!$A$9:$A$209,"Env.Minor",  'HSE Incidents'!$E$9:$E$209,"&gt;="&amp;F7, 'HSE Incidents'!$E$9:$E$209,"&lt;="&amp;EOMONTH(F7,0))</f>
        <v>0</v>
      </c>
      <c r="G153" s="96">
        <f>COUNTIFS('HSE Incidents'!$B$9:$B$209,"Consultant",'HSE Incidents'!$A$9:$A$209,"Env.Minor",  'HSE Incidents'!$E$9:$E$209,"&gt;="&amp;G7, 'HSE Incidents'!$E$9:$E$209,"&lt;="&amp;EOMONTH(G7,0))</f>
        <v>0</v>
      </c>
      <c r="H153" s="96">
        <f>COUNTIFS('HSE Incidents'!$B$9:$B$209,"Consultant",'HSE Incidents'!$A$9:$A$209,"Env.Minor",  'HSE Incidents'!$E$9:$E$209,"&gt;="&amp;H7, 'HSE Incidents'!$E$9:$E$209,"&lt;="&amp;EOMONTH(H7,0))</f>
        <v>1</v>
      </c>
      <c r="I153" s="96">
        <f>COUNTIFS('HSE Incidents'!$B$9:$B$209,"Consultant",'HSE Incidents'!$A$9:$A$209,"Env.Minor",  'HSE Incidents'!$E$9:$E$209,"&gt;="&amp;I7, 'HSE Incidents'!$E$9:$E$209,"&lt;="&amp;EOMONTH(I7,0))</f>
        <v>0</v>
      </c>
      <c r="J153" s="96">
        <f>COUNTIFS('HSE Incidents'!$B$9:$B$209,"Consultant",'HSE Incidents'!$A$9:$A$209,"Env.Minor",  'HSE Incidents'!$E$9:$E$209,"&gt;="&amp;J7, 'HSE Incidents'!$E$9:$E$209,"&lt;="&amp;EOMONTH(J7,0))</f>
        <v>0</v>
      </c>
      <c r="K153" s="96">
        <f>COUNTIFS('HSE Incidents'!$B$9:$B$209,"Consultant",'HSE Incidents'!$A$9:$A$209,"Env.Minor",  'HSE Incidents'!$E$9:$E$209,"&gt;="&amp;K7, 'HSE Incidents'!$E$9:$E$209,"&lt;="&amp;EOMONTH(K7,0))</f>
        <v>0</v>
      </c>
      <c r="L153" s="96">
        <f>COUNTIFS('HSE Incidents'!$B$9:$B$209,"Consultant",'HSE Incidents'!$A$9:$A$209,"Env.Minor",  'HSE Incidents'!$E$9:$E$209,"&gt;="&amp;L7, 'HSE Incidents'!$E$9:$E$209,"&lt;="&amp;EOMONTH(L7,0))</f>
        <v>0</v>
      </c>
      <c r="M153" s="96">
        <f>COUNTIFS('HSE Incidents'!$B$9:$B$209,"Consultant",'HSE Incidents'!$A$9:$A$209,"Env.Minor",  'HSE Incidents'!$E$9:$E$209,"&gt;="&amp;M7, 'HSE Incidents'!$E$9:$E$209,"&lt;="&amp;EOMONTH(M7,0))</f>
        <v>0</v>
      </c>
      <c r="N153" s="96">
        <f>COUNTIFS('HSE Incidents'!$B$9:$B$209,"Consultant",'HSE Incidents'!$A$9:$A$209,"Env.Minor",  'HSE Incidents'!$E$9:$E$209,"&gt;="&amp;N7, 'HSE Incidents'!$E$9:$E$209,"&lt;="&amp;EOMONTH(N7,0))</f>
        <v>0</v>
      </c>
      <c r="O153" s="96">
        <f>COUNTIFS('HSE Incidents'!$B$9:$B$209,"Consultant",'HSE Incidents'!$A$9:$A$209,"Env.Minor",  'HSE Incidents'!$E$9:$E$209,"&gt;="&amp;O7, 'HSE Incidents'!$E$9:$E$209,"&lt;="&amp;EOMONTH(O7,0))</f>
        <v>0</v>
      </c>
      <c r="P153" s="96">
        <f>COUNTIFS('HSE Incidents'!$B$9:$B$209,"Consultant",'HSE Incidents'!$A$9:$A$209,"Env.Minor",  'HSE Incidents'!$E$9:$E$209,"&gt;="&amp;P7, 'HSE Incidents'!$E$9:$E$209,"&lt;="&amp;EOMONTH(P7,0))</f>
        <v>0</v>
      </c>
      <c r="Q153" s="96">
        <f>COUNTIFS('HSE Incidents'!$B$9:$B$209,"Consultant",'HSE Incidents'!$A$9:$A$209,"Env.Minor",  'HSE Incidents'!$E$9:$E$209,"&gt;="&amp;Q7, 'HSE Incidents'!$E$9:$E$209,"&lt;="&amp;EOMONTH(Q7,0))</f>
        <v>0</v>
      </c>
      <c r="R153" s="216">
        <v>0</v>
      </c>
      <c r="S153" s="56">
        <f>Q153+R153</f>
        <v>0</v>
      </c>
      <c r="T153" s="57">
        <f>SUM(E153:G153)</f>
        <v>0</v>
      </c>
      <c r="U153" s="57">
        <f t="shared" si="105"/>
        <v>1</v>
      </c>
      <c r="V153" s="57">
        <f t="shared" si="106"/>
        <v>0</v>
      </c>
      <c r="W153" s="57">
        <f t="shared" si="107"/>
        <v>0</v>
      </c>
    </row>
    <row r="154" spans="1:23" ht="28.75" customHeight="1">
      <c r="A154" s="1127"/>
      <c r="B154" s="1143"/>
      <c r="C154" s="1139"/>
      <c r="D154" s="98" t="s">
        <v>30</v>
      </c>
      <c r="E154" s="97">
        <f>COUNTIFS('HSE Incidents'!$B$9:$B$209,"Contractor",'HSE Incidents'!$A$9:$A$209,"Env.Minor",  'HSE Incidents'!$E$9:$E$209,"&gt;="&amp;E7, 'HSE Incidents'!$E$9:$E$209,"&lt;="&amp;EOMONTH(E7,0))</f>
        <v>0</v>
      </c>
      <c r="F154" s="97">
        <f>COUNTIFS('HSE Incidents'!$B$9:$B$209,"Contractor",'HSE Incidents'!$A$9:$A$209,"Env.Minor",  'HSE Incidents'!$E$9:$E$209,"&gt;="&amp;F7, 'HSE Incidents'!$E$9:$E$209,"&lt;="&amp;EOMONTH(F7,0))</f>
        <v>0</v>
      </c>
      <c r="G154" s="97">
        <f>COUNTIFS('HSE Incidents'!$B$9:$B$209,"Contractor",'HSE Incidents'!$A$9:$A$209,"Env.Minor",  'HSE Incidents'!$E$9:$E$209,"&gt;="&amp;G7, 'HSE Incidents'!$E$9:$E$209,"&lt;="&amp;EOMONTH(G7,0))</f>
        <v>0</v>
      </c>
      <c r="H154" s="97">
        <f>COUNTIFS('HSE Incidents'!$B$9:$B$209,"Contractor",'HSE Incidents'!$A$9:$A$209,"Env.Minor",  'HSE Incidents'!$E$9:$E$209,"&gt;="&amp;H7, 'HSE Incidents'!$E$9:$E$209,"&lt;="&amp;EOMONTH(H7,0))</f>
        <v>0</v>
      </c>
      <c r="I154" s="97">
        <f>COUNTIFS('HSE Incidents'!$B$9:$B$209,"Contractor",'HSE Incidents'!$A$9:$A$209,"Env.Minor",  'HSE Incidents'!$E$9:$E$209,"&gt;="&amp;I7, 'HSE Incidents'!$E$9:$E$209,"&lt;="&amp;EOMONTH(I7,0))</f>
        <v>0</v>
      </c>
      <c r="J154" s="97">
        <f>COUNTIFS('HSE Incidents'!$B$9:$B$209,"Contractor",'HSE Incidents'!$A$9:$A$209,"Env.Minor",  'HSE Incidents'!$E$9:$E$209,"&gt;="&amp;J7, 'HSE Incidents'!$E$9:$E$209,"&lt;="&amp;EOMONTH(J7,0))</f>
        <v>0</v>
      </c>
      <c r="K154" s="97">
        <f>COUNTIFS('HSE Incidents'!$B$9:$B$209,"Contractor",'HSE Incidents'!$A$9:$A$209,"Env.Minor",  'HSE Incidents'!$E$9:$E$209,"&gt;="&amp;K7, 'HSE Incidents'!$E$9:$E$209,"&lt;="&amp;EOMONTH(K7,0))</f>
        <v>0</v>
      </c>
      <c r="L154" s="97">
        <f>COUNTIFS('HSE Incidents'!$B$9:$B$209,"Contractor",'HSE Incidents'!$A$9:$A$209,"Env.Minor",  'HSE Incidents'!$E$9:$E$209,"&gt;="&amp;L7, 'HSE Incidents'!$E$9:$E$209,"&lt;="&amp;EOMONTH(L7,0))</f>
        <v>0</v>
      </c>
      <c r="M154" s="97">
        <f>COUNTIFS('HSE Incidents'!$B$9:$B$209,"Contractor",'HSE Incidents'!$A$9:$A$209,"Env.Minor",  'HSE Incidents'!$E$9:$E$209,"&gt;="&amp;M7, 'HSE Incidents'!$E$9:$E$209,"&lt;="&amp;EOMONTH(M7,0))</f>
        <v>0</v>
      </c>
      <c r="N154" s="97">
        <f>COUNTIFS('HSE Incidents'!$B$9:$B$209,"Contractor",'HSE Incidents'!$A$9:$A$209,"Env.Minor",  'HSE Incidents'!$E$9:$E$209,"&gt;="&amp;N7, 'HSE Incidents'!$E$9:$E$209,"&lt;="&amp;EOMONTH(N7,0))</f>
        <v>0</v>
      </c>
      <c r="O154" s="97">
        <f>COUNTIFS('HSE Incidents'!$B$9:$B$209,"Contractor",'HSE Incidents'!$A$9:$A$209,"Env.Minor",  'HSE Incidents'!$E$9:$E$209,"&gt;="&amp;O7, 'HSE Incidents'!$E$9:$E$209,"&lt;="&amp;EOMONTH(O7,0))</f>
        <v>0</v>
      </c>
      <c r="P154" s="97">
        <f>COUNTIFS('HSE Incidents'!$B$9:$B$209,"Contractor",'HSE Incidents'!$A$9:$A$209,"Env.Minor",  'HSE Incidents'!$E$9:$E$209,"&gt;="&amp;P7, 'HSE Incidents'!$E$9:$E$209,"&lt;="&amp;EOMONTH(P7,0))</f>
        <v>0</v>
      </c>
      <c r="Q154" s="97">
        <f>COUNTIFS('HSE Incidents'!$B$9:$B$209,"Contractor",'HSE Incidents'!$A$9:$A$209,"Env.Minor",  'HSE Incidents'!$E$9:$E$209,"&gt;="&amp;Q7, 'HSE Incidents'!$E$9:$E$209,"&lt;="&amp;EOMONTH(Q7,0))</f>
        <v>0</v>
      </c>
      <c r="R154" s="210">
        <v>0</v>
      </c>
      <c r="S154" s="51">
        <f t="shared" ref="S154:S156" si="112">Q154+R154</f>
        <v>0</v>
      </c>
      <c r="T154" s="52">
        <f t="shared" si="104"/>
        <v>0</v>
      </c>
      <c r="U154" s="52">
        <f>SUM(H154:J154)</f>
        <v>0</v>
      </c>
      <c r="V154" s="52">
        <f t="shared" si="106"/>
        <v>0</v>
      </c>
      <c r="W154" s="52">
        <f>SUM(N154:P154)</f>
        <v>0</v>
      </c>
    </row>
    <row r="155" spans="1:23" ht="28.75" customHeight="1">
      <c r="A155" s="1127"/>
      <c r="B155" s="1143"/>
      <c r="C155" s="1139"/>
      <c r="D155" s="98" t="s">
        <v>96</v>
      </c>
      <c r="E155" s="97">
        <f>COUNTIFS('HSE Incidents'!$B$9:$B$209,"Sub-Contractor",'HSE Incidents'!$A$9:$A$209,"Env.Minor",  'HSE Incidents'!$E$9:$E$209,"&gt;="&amp;E7, 'HSE Incidents'!$E$9:$E$209,"&lt;="&amp;EOMONTH(E7,0))</f>
        <v>0</v>
      </c>
      <c r="F155" s="97">
        <f>COUNTIFS('HSE Incidents'!$B$9:$B$209,"Sub-Contractor",'HSE Incidents'!$A$9:$A$209,"Env.Minor",  'HSE Incidents'!$E$9:$E$209,"&gt;="&amp;F7, 'HSE Incidents'!$E$9:$E$209,"&lt;="&amp;EOMONTH(F7,0))</f>
        <v>0</v>
      </c>
      <c r="G155" s="97">
        <f>COUNTIFS('HSE Incidents'!$B$9:$B$209,"Sub-Contractor",'HSE Incidents'!$A$9:$A$209,"Env.Minor",  'HSE Incidents'!$E$9:$E$209,"&gt;="&amp;G7, 'HSE Incidents'!$E$9:$E$209,"&lt;="&amp;EOMONTH(G7,0))</f>
        <v>0</v>
      </c>
      <c r="H155" s="97">
        <f>COUNTIFS('HSE Incidents'!$B$9:$B$209,"Sub-Contractor",'HSE Incidents'!$A$9:$A$209,"Env.Minor",  'HSE Incidents'!$E$9:$E$209,"&gt;="&amp;H7, 'HSE Incidents'!$E$9:$E$209,"&lt;="&amp;EOMONTH(H7,0))</f>
        <v>0</v>
      </c>
      <c r="I155" s="97">
        <f>COUNTIFS('HSE Incidents'!$B$9:$B$209,"Sub-Contractor",'HSE Incidents'!$A$9:$A$209,"Env.Minor",  'HSE Incidents'!$E$9:$E$209,"&gt;="&amp;I7, 'HSE Incidents'!$E$9:$E$209,"&lt;="&amp;EOMONTH(I7,0))</f>
        <v>0</v>
      </c>
      <c r="J155" s="97">
        <f>COUNTIFS('HSE Incidents'!$B$9:$B$209,"Sub-Contractor",'HSE Incidents'!$A$9:$A$209,"Env.Minor",  'HSE Incidents'!$E$9:$E$209,"&gt;="&amp;J7, 'HSE Incidents'!$E$9:$E$209,"&lt;="&amp;EOMONTH(J7,0))</f>
        <v>0</v>
      </c>
      <c r="K155" s="97">
        <f>COUNTIFS('HSE Incidents'!$B$9:$B$209,"Sub-Contractor",'HSE Incidents'!$A$9:$A$209,"Env.Minor",  'HSE Incidents'!$E$9:$E$209,"&gt;="&amp;K7, 'HSE Incidents'!$E$9:$E$209,"&lt;="&amp;EOMONTH(K7,0))</f>
        <v>0</v>
      </c>
      <c r="L155" s="97">
        <f>COUNTIFS('HSE Incidents'!$B$9:$B$209,"Sub-Contractor",'HSE Incidents'!$A$9:$A$209,"Env.Minor",  'HSE Incidents'!$E$9:$E$209,"&gt;="&amp;L7, 'HSE Incidents'!$E$9:$E$209,"&lt;="&amp;EOMONTH(L7,0))</f>
        <v>0</v>
      </c>
      <c r="M155" s="97">
        <f>COUNTIFS('HSE Incidents'!$B$9:$B$209,"Sub-Contractor",'HSE Incidents'!$A$9:$A$209,"Env.Minor",  'HSE Incidents'!$E$9:$E$209,"&gt;="&amp;M7, 'HSE Incidents'!$E$9:$E$209,"&lt;="&amp;EOMONTH(M7,0))</f>
        <v>0</v>
      </c>
      <c r="N155" s="97">
        <f>COUNTIFS('HSE Incidents'!$B$9:$B$209,"Sub-Contractor",'HSE Incidents'!$A$9:$A$209,"Env.Minor",  'HSE Incidents'!$E$9:$E$209,"&gt;="&amp;N7, 'HSE Incidents'!$E$9:$E$209,"&lt;="&amp;EOMONTH(N7,0))</f>
        <v>0</v>
      </c>
      <c r="O155" s="97">
        <f>COUNTIFS('HSE Incidents'!$B$9:$B$209,"Sub-Contractor",'HSE Incidents'!$A$9:$A$209,"Env.Minor",  'HSE Incidents'!$E$9:$E$209,"&gt;="&amp;O7, 'HSE Incidents'!$E$9:$E$209,"&lt;="&amp;EOMONTH(O7,0))</f>
        <v>0</v>
      </c>
      <c r="P155" s="97">
        <f>COUNTIFS('HSE Incidents'!$B$9:$B$209,"Sub-Contractor",'HSE Incidents'!$A$9:$A$209,"Env.Minor",  'HSE Incidents'!$E$9:$E$209,"&gt;="&amp;P7, 'HSE Incidents'!$E$9:$E$209,"&lt;="&amp;EOMONTH(P7,0))</f>
        <v>0</v>
      </c>
      <c r="Q155" s="97">
        <f>COUNTIFS('HSE Incidents'!$B$9:$B$209,"Sub-Contractor",'HSE Incidents'!$A$9:$A$209,"Env.Minor",  'HSE Incidents'!$E$9:$E$209,"&gt;="&amp;Q7, 'HSE Incidents'!$E$9:$E$209,"&lt;="&amp;EOMONTH(Q7,0))</f>
        <v>0</v>
      </c>
      <c r="R155" s="210">
        <v>0</v>
      </c>
      <c r="S155" s="51">
        <f t="shared" si="112"/>
        <v>0</v>
      </c>
      <c r="T155" s="52">
        <f>SUM(E155:G155)</f>
        <v>0</v>
      </c>
      <c r="U155" s="52">
        <f t="shared" si="105"/>
        <v>0</v>
      </c>
      <c r="V155" s="52">
        <f t="shared" si="106"/>
        <v>0</v>
      </c>
      <c r="W155" s="52">
        <f t="shared" si="107"/>
        <v>0</v>
      </c>
    </row>
    <row r="156" spans="1:23" ht="28.75" customHeight="1">
      <c r="A156" s="1127"/>
      <c r="B156" s="1143"/>
      <c r="C156" s="1145"/>
      <c r="D156" s="100" t="s">
        <v>97</v>
      </c>
      <c r="E156" s="101">
        <f>SUM(E153:E155)</f>
        <v>0</v>
      </c>
      <c r="F156" s="101">
        <f t="shared" ref="F156:O156" si="113">SUM(F153:F155)</f>
        <v>0</v>
      </c>
      <c r="G156" s="101">
        <f t="shared" si="113"/>
        <v>0</v>
      </c>
      <c r="H156" s="101">
        <f t="shared" si="113"/>
        <v>1</v>
      </c>
      <c r="I156" s="101">
        <f t="shared" si="113"/>
        <v>0</v>
      </c>
      <c r="J156" s="101">
        <f t="shared" si="113"/>
        <v>0</v>
      </c>
      <c r="K156" s="101">
        <f t="shared" si="113"/>
        <v>0</v>
      </c>
      <c r="L156" s="101">
        <f t="shared" si="113"/>
        <v>0</v>
      </c>
      <c r="M156" s="101">
        <f t="shared" si="113"/>
        <v>0</v>
      </c>
      <c r="N156" s="101">
        <f t="shared" si="113"/>
        <v>0</v>
      </c>
      <c r="O156" s="101">
        <f t="shared" si="113"/>
        <v>0</v>
      </c>
      <c r="P156" s="101">
        <f>SUM(P153:P155)</f>
        <v>0</v>
      </c>
      <c r="Q156" s="101">
        <f t="shared" si="111"/>
        <v>1</v>
      </c>
      <c r="R156" s="101">
        <f>SUM(R153:R155)</f>
        <v>0</v>
      </c>
      <c r="S156" s="102">
        <f t="shared" si="112"/>
        <v>1</v>
      </c>
      <c r="T156" s="101">
        <f t="shared" ref="T156:T162" si="114">SUM(E156:G156)</f>
        <v>0</v>
      </c>
      <c r="U156" s="101">
        <f t="shared" si="105"/>
        <v>1</v>
      </c>
      <c r="V156" s="101">
        <f>SUM(K156:M156)</f>
        <v>0</v>
      </c>
      <c r="W156" s="101">
        <f>SUM(N156:P156)</f>
        <v>0</v>
      </c>
    </row>
    <row r="157" spans="1:23" ht="28.75" customHeight="1">
      <c r="A157" s="1127">
        <v>2</v>
      </c>
      <c r="B157" s="1128" t="s">
        <v>142</v>
      </c>
      <c r="C157" s="64" t="s">
        <v>143</v>
      </c>
      <c r="D157" s="684" t="s">
        <v>30</v>
      </c>
      <c r="E157" s="219">
        <v>75</v>
      </c>
      <c r="F157" s="219">
        <v>68</v>
      </c>
      <c r="G157" s="219">
        <v>105</v>
      </c>
      <c r="H157" s="219">
        <v>140</v>
      </c>
      <c r="I157" s="219">
        <v>0</v>
      </c>
      <c r="J157" s="219">
        <v>0</v>
      </c>
      <c r="K157" s="219">
        <v>0</v>
      </c>
      <c r="L157" s="219">
        <v>0</v>
      </c>
      <c r="M157" s="219">
        <v>0</v>
      </c>
      <c r="N157" s="219">
        <v>0</v>
      </c>
      <c r="O157" s="219">
        <v>0</v>
      </c>
      <c r="P157" s="219">
        <v>0</v>
      </c>
      <c r="Q157" s="62">
        <f xml:space="preserve"> SUM(E157:P157)</f>
        <v>388</v>
      </c>
      <c r="R157" s="223">
        <v>0</v>
      </c>
      <c r="S157" s="54">
        <f t="shared" si="103"/>
        <v>388</v>
      </c>
      <c r="T157" s="63">
        <f>SUM(E157:G157)</f>
        <v>248</v>
      </c>
      <c r="U157" s="63">
        <f>SUM(H157:J157)</f>
        <v>140</v>
      </c>
      <c r="V157" s="63">
        <f>SUM(K157:M157)</f>
        <v>0</v>
      </c>
      <c r="W157" s="63">
        <f>SUM(N157:P157)</f>
        <v>0</v>
      </c>
    </row>
    <row r="158" spans="1:23" ht="28.75" customHeight="1">
      <c r="A158" s="1127"/>
      <c r="B158" s="1128"/>
      <c r="C158" s="64" t="s">
        <v>144</v>
      </c>
      <c r="D158" s="684" t="s">
        <v>30</v>
      </c>
      <c r="E158" s="219">
        <v>30</v>
      </c>
      <c r="F158" s="219">
        <v>30</v>
      </c>
      <c r="G158" s="219">
        <v>30</v>
      </c>
      <c r="H158" s="219">
        <v>32</v>
      </c>
      <c r="I158" s="219">
        <v>0</v>
      </c>
      <c r="J158" s="219">
        <v>0</v>
      </c>
      <c r="K158" s="219">
        <v>0</v>
      </c>
      <c r="L158" s="219">
        <v>0</v>
      </c>
      <c r="M158" s="219">
        <v>0</v>
      </c>
      <c r="N158" s="219">
        <v>0</v>
      </c>
      <c r="O158" s="219">
        <v>0</v>
      </c>
      <c r="P158" s="219">
        <v>0</v>
      </c>
      <c r="Q158" s="62">
        <f xml:space="preserve"> SUM(E158:P158)</f>
        <v>122</v>
      </c>
      <c r="R158" s="223">
        <v>0</v>
      </c>
      <c r="S158" s="54">
        <f t="shared" si="103"/>
        <v>122</v>
      </c>
      <c r="T158" s="63">
        <f>SUM(E158:G158)</f>
        <v>90</v>
      </c>
      <c r="U158" s="63">
        <f>SUM(H158:J158)</f>
        <v>32</v>
      </c>
      <c r="V158" s="63">
        <f>SUM(K158:M158)</f>
        <v>0</v>
      </c>
      <c r="W158" s="63">
        <f t="shared" ref="W158" si="115">SUM(N158:P158)</f>
        <v>0</v>
      </c>
    </row>
    <row r="159" spans="1:23" ht="28.75" customHeight="1">
      <c r="A159" s="1127"/>
      <c r="B159" s="1129" t="s">
        <v>145</v>
      </c>
      <c r="C159" s="64" t="s">
        <v>146</v>
      </c>
      <c r="D159" s="684" t="s">
        <v>30</v>
      </c>
      <c r="E159" s="219">
        <v>2000</v>
      </c>
      <c r="F159" s="219">
        <v>2619</v>
      </c>
      <c r="G159" s="219">
        <v>4477</v>
      </c>
      <c r="H159" s="219">
        <v>8618</v>
      </c>
      <c r="I159" s="219">
        <v>0</v>
      </c>
      <c r="J159" s="219">
        <v>0</v>
      </c>
      <c r="K159" s="219">
        <v>0</v>
      </c>
      <c r="L159" s="219">
        <v>0</v>
      </c>
      <c r="M159" s="219">
        <v>0</v>
      </c>
      <c r="N159" s="219">
        <v>0</v>
      </c>
      <c r="O159" s="219">
        <v>0</v>
      </c>
      <c r="P159" s="219">
        <v>0</v>
      </c>
      <c r="Q159" s="62">
        <f t="shared" ref="Q159:Q160" si="116" xml:space="preserve"> SUM(E159:P159)</f>
        <v>17714</v>
      </c>
      <c r="R159" s="223">
        <v>0</v>
      </c>
      <c r="S159" s="54">
        <f t="shared" si="103"/>
        <v>17714</v>
      </c>
      <c r="T159" s="63">
        <f>SUM(E159:G159)</f>
        <v>9096</v>
      </c>
      <c r="U159" s="63">
        <f t="shared" si="105"/>
        <v>8618</v>
      </c>
      <c r="V159" s="63">
        <f>SUM(K159:M159)</f>
        <v>0</v>
      </c>
      <c r="W159" s="63">
        <f>SUM(N159:P159)</f>
        <v>0</v>
      </c>
    </row>
    <row r="160" spans="1:23" ht="28.75" customHeight="1">
      <c r="A160" s="1127"/>
      <c r="B160" s="1130"/>
      <c r="C160" s="64" t="s">
        <v>147</v>
      </c>
      <c r="D160" s="684" t="s">
        <v>30</v>
      </c>
      <c r="E160" s="219">
        <v>39300</v>
      </c>
      <c r="F160" s="219">
        <v>50670</v>
      </c>
      <c r="G160" s="219">
        <v>64000</v>
      </c>
      <c r="H160" s="219">
        <v>33011</v>
      </c>
      <c r="I160" s="219">
        <v>0</v>
      </c>
      <c r="J160" s="219">
        <v>0</v>
      </c>
      <c r="K160" s="219">
        <v>0</v>
      </c>
      <c r="L160" s="219">
        <v>0</v>
      </c>
      <c r="M160" s="219">
        <v>0</v>
      </c>
      <c r="N160" s="219">
        <v>0</v>
      </c>
      <c r="O160" s="219">
        <v>0</v>
      </c>
      <c r="P160" s="219">
        <v>0</v>
      </c>
      <c r="Q160" s="62">
        <f t="shared" si="116"/>
        <v>186981</v>
      </c>
      <c r="R160" s="223">
        <v>0</v>
      </c>
      <c r="S160" s="54">
        <f t="shared" si="103"/>
        <v>186981</v>
      </c>
      <c r="T160" s="63">
        <f>SUM(E160:G160)</f>
        <v>153970</v>
      </c>
      <c r="U160" s="63">
        <f>SUM(H160:J160)</f>
        <v>33011</v>
      </c>
      <c r="V160" s="63">
        <f>SUM(K160:M160)</f>
        <v>0</v>
      </c>
      <c r="W160" s="63">
        <f>SUM(N160:P160)</f>
        <v>0</v>
      </c>
    </row>
    <row r="161" spans="1:23" ht="36.65" customHeight="1">
      <c r="A161" s="1127">
        <v>3</v>
      </c>
      <c r="B161" s="1131" t="s">
        <v>148</v>
      </c>
      <c r="C161" s="1134" t="s">
        <v>543</v>
      </c>
      <c r="D161" s="685" t="s">
        <v>149</v>
      </c>
      <c r="E161" s="216">
        <v>1000</v>
      </c>
      <c r="F161" s="216">
        <v>150000</v>
      </c>
      <c r="G161" s="216">
        <v>65360</v>
      </c>
      <c r="H161" s="216">
        <v>100000</v>
      </c>
      <c r="I161" s="216">
        <v>0</v>
      </c>
      <c r="J161" s="216">
        <v>0</v>
      </c>
      <c r="K161" s="216">
        <v>0</v>
      </c>
      <c r="L161" s="216">
        <v>0</v>
      </c>
      <c r="M161" s="216">
        <v>0</v>
      </c>
      <c r="N161" s="216">
        <v>0</v>
      </c>
      <c r="O161" s="216">
        <v>0</v>
      </c>
      <c r="P161" s="216">
        <v>0</v>
      </c>
      <c r="Q161" s="56">
        <f xml:space="preserve"> SUM(E161:P161)</f>
        <v>316360</v>
      </c>
      <c r="R161" s="224">
        <v>0</v>
      </c>
      <c r="S161" s="94">
        <f t="shared" si="103"/>
        <v>316360</v>
      </c>
      <c r="T161" s="57">
        <f t="shared" si="114"/>
        <v>216360</v>
      </c>
      <c r="U161" s="57">
        <f t="shared" si="105"/>
        <v>100000</v>
      </c>
      <c r="V161" s="57">
        <f t="shared" ref="V161:V162" si="117">SUM(K161:M161)</f>
        <v>0</v>
      </c>
      <c r="W161" s="57">
        <f t="shared" ref="W161" si="118">SUM(N161:P161)</f>
        <v>0</v>
      </c>
    </row>
    <row r="162" spans="1:23" ht="36.65" customHeight="1">
      <c r="A162" s="1127"/>
      <c r="B162" s="1132"/>
      <c r="C162" s="1135"/>
      <c r="D162" s="685" t="s">
        <v>150</v>
      </c>
      <c r="E162" s="221">
        <v>0</v>
      </c>
      <c r="F162" s="221">
        <v>136260</v>
      </c>
      <c r="G162" s="221">
        <v>132490</v>
      </c>
      <c r="H162" s="221">
        <v>0</v>
      </c>
      <c r="I162" s="221">
        <v>0</v>
      </c>
      <c r="J162" s="221">
        <v>0</v>
      </c>
      <c r="K162" s="221">
        <v>0</v>
      </c>
      <c r="L162" s="221">
        <v>0</v>
      </c>
      <c r="M162" s="221">
        <v>0</v>
      </c>
      <c r="N162" s="221">
        <v>0</v>
      </c>
      <c r="O162" s="221">
        <v>0</v>
      </c>
      <c r="P162" s="221">
        <v>0</v>
      </c>
      <c r="Q162" s="67">
        <f xml:space="preserve"> SUM(E162:P162)</f>
        <v>268750</v>
      </c>
      <c r="R162" s="225">
        <v>0</v>
      </c>
      <c r="S162" s="54">
        <f t="shared" si="103"/>
        <v>268750</v>
      </c>
      <c r="T162" s="68">
        <f t="shared" si="114"/>
        <v>268750</v>
      </c>
      <c r="U162" s="68">
        <f>SUM(H162:J162)</f>
        <v>0</v>
      </c>
      <c r="V162" s="68">
        <f t="shared" si="117"/>
        <v>0</v>
      </c>
      <c r="W162" s="68">
        <f>SUM(N162:P162)</f>
        <v>0</v>
      </c>
    </row>
    <row r="163" spans="1:23" ht="36.65" customHeight="1">
      <c r="A163" s="1127"/>
      <c r="B163" s="1132"/>
      <c r="C163" s="64" t="s">
        <v>545</v>
      </c>
      <c r="D163" s="1125" t="s">
        <v>151</v>
      </c>
      <c r="E163" s="1125"/>
      <c r="F163" s="1125"/>
      <c r="G163" s="1125"/>
      <c r="H163" s="1125"/>
      <c r="I163" s="1125"/>
      <c r="J163" s="1125"/>
      <c r="K163" s="1125"/>
      <c r="L163" s="1125"/>
      <c r="M163" s="1125"/>
      <c r="N163" s="1125"/>
      <c r="O163" s="1125"/>
      <c r="P163" s="1125"/>
      <c r="Q163" s="1125"/>
      <c r="R163" s="1125"/>
      <c r="S163" s="1125"/>
      <c r="T163" s="1125"/>
      <c r="U163" s="1125"/>
      <c r="V163" s="1125"/>
      <c r="W163" s="1125"/>
    </row>
    <row r="164" spans="1:23" ht="36.65" customHeight="1">
      <c r="A164" s="1127"/>
      <c r="B164" s="1132"/>
      <c r="C164" s="1134" t="s">
        <v>546</v>
      </c>
      <c r="D164" s="685" t="s">
        <v>149</v>
      </c>
      <c r="E164" s="216">
        <v>0</v>
      </c>
      <c r="F164" s="216">
        <v>0</v>
      </c>
      <c r="G164" s="216">
        <v>0</v>
      </c>
      <c r="H164" s="216">
        <v>0</v>
      </c>
      <c r="I164" s="216">
        <v>0</v>
      </c>
      <c r="J164" s="216">
        <v>0</v>
      </c>
      <c r="K164" s="216">
        <v>0</v>
      </c>
      <c r="L164" s="216">
        <v>0</v>
      </c>
      <c r="M164" s="216">
        <v>0</v>
      </c>
      <c r="N164" s="216">
        <v>0</v>
      </c>
      <c r="O164" s="216">
        <v>0</v>
      </c>
      <c r="P164" s="216">
        <v>0</v>
      </c>
      <c r="Q164" s="56">
        <f xml:space="preserve"> SUM(E164:P164)</f>
        <v>0</v>
      </c>
      <c r="R164" s="224">
        <v>0</v>
      </c>
      <c r="S164" s="95">
        <f>Q164+R164</f>
        <v>0</v>
      </c>
      <c r="T164" s="57">
        <f t="shared" ref="T164:T165" si="119">SUM(E164:G164)</f>
        <v>0</v>
      </c>
      <c r="U164" s="57">
        <f t="shared" ref="U164" si="120">SUM(H164:J164)</f>
        <v>0</v>
      </c>
      <c r="V164" s="57">
        <f>SUM(K164:M164)</f>
        <v>0</v>
      </c>
      <c r="W164" s="57">
        <f t="shared" ref="W164" si="121">SUM(N164:P164)</f>
        <v>0</v>
      </c>
    </row>
    <row r="165" spans="1:23" ht="36.65" customHeight="1">
      <c r="A165" s="1127"/>
      <c r="B165" s="1132"/>
      <c r="C165" s="1135"/>
      <c r="D165" s="685" t="s">
        <v>150</v>
      </c>
      <c r="E165" s="221">
        <v>0</v>
      </c>
      <c r="F165" s="221">
        <v>0</v>
      </c>
      <c r="G165" s="221">
        <v>0</v>
      </c>
      <c r="H165" s="221">
        <v>0</v>
      </c>
      <c r="I165" s="221">
        <v>0</v>
      </c>
      <c r="J165" s="221">
        <v>0</v>
      </c>
      <c r="K165" s="221">
        <v>0</v>
      </c>
      <c r="L165" s="221">
        <v>0</v>
      </c>
      <c r="M165" s="221">
        <v>0</v>
      </c>
      <c r="N165" s="221">
        <v>0</v>
      </c>
      <c r="O165" s="221">
        <v>0</v>
      </c>
      <c r="P165" s="221">
        <v>0</v>
      </c>
      <c r="Q165" s="67">
        <f xml:space="preserve"> SUM(E165:P165)</f>
        <v>0</v>
      </c>
      <c r="R165" s="225">
        <v>0</v>
      </c>
      <c r="S165" s="55">
        <f>Q165+R165</f>
        <v>0</v>
      </c>
      <c r="T165" s="68">
        <f t="shared" si="119"/>
        <v>0</v>
      </c>
      <c r="U165" s="68">
        <f>SUM(H165:J165)</f>
        <v>0</v>
      </c>
      <c r="V165" s="68">
        <f>SUM(K165:M165)</f>
        <v>0</v>
      </c>
      <c r="W165" s="68">
        <f>SUM(N165:P165)</f>
        <v>0</v>
      </c>
    </row>
    <row r="166" spans="1:23" ht="36.65" customHeight="1">
      <c r="A166" s="1127"/>
      <c r="B166" s="1132"/>
      <c r="C166" s="64" t="s">
        <v>544</v>
      </c>
      <c r="D166" s="1125"/>
      <c r="E166" s="1125"/>
      <c r="F166" s="1125"/>
      <c r="G166" s="1125"/>
      <c r="H166" s="1125"/>
      <c r="I166" s="1125"/>
      <c r="J166" s="1125"/>
      <c r="K166" s="1125"/>
      <c r="L166" s="1125"/>
      <c r="M166" s="1125"/>
      <c r="N166" s="1125"/>
      <c r="O166" s="1125"/>
      <c r="P166" s="1125"/>
      <c r="Q166" s="1125"/>
      <c r="R166" s="1125"/>
      <c r="S166" s="1125">
        <f t="shared" si="103"/>
        <v>0</v>
      </c>
      <c r="T166" s="1125"/>
      <c r="U166" s="1125">
        <f>SUM(H166:J166)</f>
        <v>0</v>
      </c>
      <c r="V166" s="1125">
        <f>SUM(K166:M166)</f>
        <v>0</v>
      </c>
      <c r="W166" s="1125"/>
    </row>
    <row r="167" spans="1:23" ht="36.65" customHeight="1">
      <c r="A167" s="1127"/>
      <c r="B167" s="1132"/>
      <c r="C167" s="1134" t="s">
        <v>547</v>
      </c>
      <c r="D167" s="685" t="s">
        <v>149</v>
      </c>
      <c r="E167" s="216">
        <v>0</v>
      </c>
      <c r="F167" s="216">
        <v>0</v>
      </c>
      <c r="G167" s="216">
        <v>0</v>
      </c>
      <c r="H167" s="216">
        <v>0</v>
      </c>
      <c r="I167" s="216">
        <v>0</v>
      </c>
      <c r="J167" s="216">
        <v>0</v>
      </c>
      <c r="K167" s="216">
        <v>0</v>
      </c>
      <c r="L167" s="216">
        <v>0</v>
      </c>
      <c r="M167" s="216">
        <v>0</v>
      </c>
      <c r="N167" s="216">
        <v>0</v>
      </c>
      <c r="O167" s="216">
        <v>0</v>
      </c>
      <c r="P167" s="216">
        <v>0</v>
      </c>
      <c r="Q167" s="56">
        <f t="shared" ref="Q167:Q168" si="122" xml:space="preserve"> SUM(E167:P167)</f>
        <v>0</v>
      </c>
      <c r="R167" s="224">
        <v>0</v>
      </c>
      <c r="S167" s="95">
        <f>Q167+R167</f>
        <v>0</v>
      </c>
      <c r="T167" s="57">
        <f>SUM(E167:G167)</f>
        <v>0</v>
      </c>
      <c r="U167" s="57">
        <f t="shared" ref="U167" si="123">SUM(H167:J167)</f>
        <v>0</v>
      </c>
      <c r="V167" s="57">
        <f t="shared" ref="V167" si="124">SUM(K167:M167)</f>
        <v>0</v>
      </c>
      <c r="W167" s="57">
        <f t="shared" ref="W167" si="125">SUM(N167:P167)</f>
        <v>0</v>
      </c>
    </row>
    <row r="168" spans="1:23" ht="36.65" customHeight="1">
      <c r="A168" s="1127"/>
      <c r="B168" s="1132"/>
      <c r="C168" s="1135"/>
      <c r="D168" s="685" t="s">
        <v>150</v>
      </c>
      <c r="E168" s="221">
        <v>0</v>
      </c>
      <c r="F168" s="221">
        <v>0</v>
      </c>
      <c r="G168" s="221">
        <v>0</v>
      </c>
      <c r="H168" s="221">
        <v>0</v>
      </c>
      <c r="I168" s="221">
        <v>0</v>
      </c>
      <c r="J168" s="221">
        <v>0</v>
      </c>
      <c r="K168" s="221">
        <v>0</v>
      </c>
      <c r="L168" s="221">
        <v>0</v>
      </c>
      <c r="M168" s="221">
        <v>0</v>
      </c>
      <c r="N168" s="221">
        <v>0</v>
      </c>
      <c r="O168" s="221">
        <v>0</v>
      </c>
      <c r="P168" s="221">
        <v>0</v>
      </c>
      <c r="Q168" s="67">
        <f t="shared" si="122"/>
        <v>0</v>
      </c>
      <c r="R168" s="225">
        <v>0</v>
      </c>
      <c r="S168" s="55">
        <f>Q168+R168</f>
        <v>0</v>
      </c>
      <c r="T168" s="68">
        <f t="shared" ref="T168" si="126">SUM(E168:G168)</f>
        <v>0</v>
      </c>
      <c r="U168" s="68">
        <f>SUM(H168:J168)</f>
        <v>0</v>
      </c>
      <c r="V168" s="68">
        <f>SUM(K168:M168)</f>
        <v>0</v>
      </c>
      <c r="W168" s="68">
        <f>SUM(N168:P168)</f>
        <v>0</v>
      </c>
    </row>
    <row r="169" spans="1:23" ht="36.65" customHeight="1">
      <c r="A169" s="1127"/>
      <c r="B169" s="1132"/>
      <c r="C169" s="64" t="s">
        <v>544</v>
      </c>
      <c r="D169" s="1125"/>
      <c r="E169" s="1125"/>
      <c r="F169" s="1125"/>
      <c r="G169" s="1125"/>
      <c r="H169" s="1125"/>
      <c r="I169" s="1125"/>
      <c r="J169" s="1125"/>
      <c r="K169" s="1125"/>
      <c r="L169" s="1125"/>
      <c r="M169" s="1125"/>
      <c r="N169" s="1125"/>
      <c r="O169" s="1125"/>
      <c r="P169" s="1125"/>
      <c r="Q169" s="1125"/>
      <c r="R169" s="1125"/>
      <c r="S169" s="1125">
        <f t="shared" si="103"/>
        <v>0</v>
      </c>
      <c r="T169" s="1125"/>
      <c r="U169" s="1125">
        <f>SUM(H169:J169)</f>
        <v>0</v>
      </c>
      <c r="V169" s="1125">
        <f>SUM(K169:M169)</f>
        <v>0</v>
      </c>
      <c r="W169" s="1125"/>
    </row>
    <row r="170" spans="1:23" ht="36.65" customHeight="1">
      <c r="A170" s="1127"/>
      <c r="B170" s="1132"/>
      <c r="C170" s="1134" t="s">
        <v>548</v>
      </c>
      <c r="D170" s="685" t="s">
        <v>149</v>
      </c>
      <c r="E170" s="216">
        <v>0</v>
      </c>
      <c r="F170" s="216">
        <v>0</v>
      </c>
      <c r="G170" s="216">
        <v>0</v>
      </c>
      <c r="H170" s="216">
        <v>0</v>
      </c>
      <c r="I170" s="216">
        <v>0</v>
      </c>
      <c r="J170" s="216">
        <v>0</v>
      </c>
      <c r="K170" s="216">
        <v>0</v>
      </c>
      <c r="L170" s="216">
        <v>0</v>
      </c>
      <c r="M170" s="216">
        <v>0</v>
      </c>
      <c r="N170" s="216">
        <v>0</v>
      </c>
      <c r="O170" s="216">
        <v>0</v>
      </c>
      <c r="P170" s="216">
        <v>0</v>
      </c>
      <c r="Q170" s="56">
        <f xml:space="preserve"> SUM(E170:P170)</f>
        <v>0</v>
      </c>
      <c r="R170" s="224">
        <v>0</v>
      </c>
      <c r="S170" s="95">
        <f>Q170+R170</f>
        <v>0</v>
      </c>
      <c r="T170" s="57">
        <f>SUM(E170:G170)</f>
        <v>0</v>
      </c>
      <c r="U170" s="57">
        <f t="shared" ref="U170" si="127">SUM(H170:J170)</f>
        <v>0</v>
      </c>
      <c r="V170" s="57">
        <f t="shared" ref="V170:V171" si="128">SUM(K170:M170)</f>
        <v>0</v>
      </c>
      <c r="W170" s="57">
        <f t="shared" ref="W170" si="129">SUM(N170:P170)</f>
        <v>0</v>
      </c>
    </row>
    <row r="171" spans="1:23" ht="36.65" customHeight="1">
      <c r="A171" s="1127"/>
      <c r="B171" s="1132"/>
      <c r="C171" s="1135"/>
      <c r="D171" s="685" t="s">
        <v>150</v>
      </c>
      <c r="E171" s="221">
        <v>0</v>
      </c>
      <c r="F171" s="221">
        <v>0</v>
      </c>
      <c r="G171" s="221">
        <v>0</v>
      </c>
      <c r="H171" s="221">
        <v>0</v>
      </c>
      <c r="I171" s="221">
        <v>0</v>
      </c>
      <c r="J171" s="221">
        <v>0</v>
      </c>
      <c r="K171" s="221">
        <v>0</v>
      </c>
      <c r="L171" s="221">
        <v>0</v>
      </c>
      <c r="M171" s="221">
        <v>0</v>
      </c>
      <c r="N171" s="221">
        <v>0</v>
      </c>
      <c r="O171" s="221">
        <v>0</v>
      </c>
      <c r="P171" s="221">
        <v>0</v>
      </c>
      <c r="Q171" s="67">
        <f t="shared" ref="Q171" si="130" xml:space="preserve"> SUM(E171:P171)</f>
        <v>0</v>
      </c>
      <c r="R171" s="225">
        <v>0</v>
      </c>
      <c r="S171" s="55">
        <f>Q171+R171</f>
        <v>0</v>
      </c>
      <c r="T171" s="68">
        <f>SUM(E171:G171)</f>
        <v>0</v>
      </c>
      <c r="U171" s="68">
        <f>SUM(H171:J171)</f>
        <v>0</v>
      </c>
      <c r="V171" s="68">
        <f t="shared" si="128"/>
        <v>0</v>
      </c>
      <c r="W171" s="68">
        <f>SUM(N171:P171)</f>
        <v>0</v>
      </c>
    </row>
    <row r="172" spans="1:23" ht="36.65" customHeight="1">
      <c r="A172" s="1127"/>
      <c r="B172" s="1133"/>
      <c r="C172" s="64" t="s">
        <v>544</v>
      </c>
      <c r="D172" s="1125"/>
      <c r="E172" s="1125"/>
      <c r="F172" s="1125"/>
      <c r="G172" s="1125"/>
      <c r="H172" s="1125"/>
      <c r="I172" s="1125"/>
      <c r="J172" s="1125"/>
      <c r="K172" s="1125"/>
      <c r="L172" s="1125"/>
      <c r="M172" s="1125"/>
      <c r="N172" s="1125"/>
      <c r="O172" s="1125"/>
      <c r="P172" s="1125"/>
      <c r="Q172" s="1125"/>
      <c r="R172" s="1125"/>
      <c r="S172" s="1125"/>
      <c r="T172" s="1125"/>
      <c r="U172" s="1125"/>
      <c r="V172" s="1125"/>
      <c r="W172" s="1125"/>
    </row>
  </sheetData>
  <sheetProtection algorithmName="SHA-512" hashValue="bl/IMd5GwJCiQ7lK3L/HAvHGK+tL4vBxLEnXidNQ/pU/HvJjbsFvhfvWQL3sJI4IW0ffo08zRUZqOVGy6vG5WQ==" saltValue="+i/s07GzmL+FSnpOEmAy7A==" spinCount="100000" sheet="1" objects="1" scenarios="1"/>
  <mergeCells count="81">
    <mergeCell ref="A12:A15"/>
    <mergeCell ref="B12:C15"/>
    <mergeCell ref="A16:A19"/>
    <mergeCell ref="A5:W5"/>
    <mergeCell ref="A8:A11"/>
    <mergeCell ref="B8:C11"/>
    <mergeCell ref="B16:C19"/>
    <mergeCell ref="B7:C7"/>
    <mergeCell ref="A20:A35"/>
    <mergeCell ref="B20:B35"/>
    <mergeCell ref="C20:C23"/>
    <mergeCell ref="C24:C27"/>
    <mergeCell ref="C28:C31"/>
    <mergeCell ref="C32:C35"/>
    <mergeCell ref="A36:A55"/>
    <mergeCell ref="B36:B55"/>
    <mergeCell ref="C36:C39"/>
    <mergeCell ref="C40:C43"/>
    <mergeCell ref="C44:C47"/>
    <mergeCell ref="C48:C51"/>
    <mergeCell ref="C52:C55"/>
    <mergeCell ref="A56:A67"/>
    <mergeCell ref="B56:B67"/>
    <mergeCell ref="C56:C59"/>
    <mergeCell ref="C60:C63"/>
    <mergeCell ref="C64:C67"/>
    <mergeCell ref="C80:C83"/>
    <mergeCell ref="A84:A92"/>
    <mergeCell ref="B84:B92"/>
    <mergeCell ref="C84:C86"/>
    <mergeCell ref="C87:C89"/>
    <mergeCell ref="C90:C92"/>
    <mergeCell ref="A68:A83"/>
    <mergeCell ref="B68:B83"/>
    <mergeCell ref="C68:C71"/>
    <mergeCell ref="C72:C75"/>
    <mergeCell ref="C76:C79"/>
    <mergeCell ref="A102:A115"/>
    <mergeCell ref="B102:B115"/>
    <mergeCell ref="C103:C105"/>
    <mergeCell ref="C107:C108"/>
    <mergeCell ref="C109:C111"/>
    <mergeCell ref="C112:C113"/>
    <mergeCell ref="C114:C115"/>
    <mergeCell ref="A93:A101"/>
    <mergeCell ref="B93:B101"/>
    <mergeCell ref="C93:C95"/>
    <mergeCell ref="C96:C98"/>
    <mergeCell ref="C99:C101"/>
    <mergeCell ref="B133:C133"/>
    <mergeCell ref="A134:A137"/>
    <mergeCell ref="B134:C137"/>
    <mergeCell ref="A138:A141"/>
    <mergeCell ref="B138:B141"/>
    <mergeCell ref="A143:W143"/>
    <mergeCell ref="A145:A156"/>
    <mergeCell ref="B145:B156"/>
    <mergeCell ref="C145:C148"/>
    <mergeCell ref="C149:C152"/>
    <mergeCell ref="C153:C156"/>
    <mergeCell ref="A121:A132"/>
    <mergeCell ref="B121:B132"/>
    <mergeCell ref="C121:C124"/>
    <mergeCell ref="C125:C128"/>
    <mergeCell ref="C129:C132"/>
    <mergeCell ref="D172:W172"/>
    <mergeCell ref="D169:W169"/>
    <mergeCell ref="D166:W166"/>
    <mergeCell ref="D163:W163"/>
    <mergeCell ref="A1:I1"/>
    <mergeCell ref="A157:A160"/>
    <mergeCell ref="B157:B158"/>
    <mergeCell ref="B159:B160"/>
    <mergeCell ref="A161:A172"/>
    <mergeCell ref="B161:B172"/>
    <mergeCell ref="C161:C162"/>
    <mergeCell ref="C164:C165"/>
    <mergeCell ref="C167:C168"/>
    <mergeCell ref="C170:C171"/>
    <mergeCell ref="A116:A120"/>
    <mergeCell ref="B116:B120"/>
  </mergeCells>
  <phoneticPr fontId="22" type="noConversion"/>
  <printOptions horizontalCentered="1"/>
  <pageMargins left="0.43307086614173201" right="0.23622047244094499" top="0.59055118110236204" bottom="0.59055118110236204" header="0" footer="0"/>
  <pageSetup paperSize="9" scale="47" fitToHeight="13"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ignoredErrors>
    <ignoredError sqref="E11 T13:W14 F11:P11 T12 U12:W12 F15:O15 T20:W22 T24:W26 T28:W30 T32:W34 T36:W42 T44:W54 T76:W79 T80:W82 T84:W85 T87:W88 T90:W91 T89:W89 T92:W92 T93:W94 T96:W97 T95:W95 T102:W102 T98:W101 T103:W105 F108 T106:W115 T116:W117 T121:W123 T124:W132 T134:W136 T133:W133 T137:W137 T138:W140 T141:W141 T146:W147 T148:W156 T157:W160 T161:W162 T164:W166 T167:W170 Q157:Q160 Q138:Q140 Q134:Q136 Q121:Q123 Q106:Q115 Q103:Q105 Q102 Q96:Q97 Q93:Q94 Q90:Q91 Q87:Q88 F12:Q12 F13:Q14 T119:W120 T118 T145:W145 T171:W171 T8:W8 T10:W11 T9 V9:W9 R124 U118:V118 R137" formulaRange="1"/>
    <ignoredError sqref="T15:W15 T16:W19 U23:W23 T27:W27 T31:W31 T43:W43 Q124:Q132 D124:P124 E137:Q137 Q141 Q152 Q98:Q101 Q95 Q92 Q89 P15:Q15 Q156" formula="1" formulaRange="1"/>
    <ignoredError sqref="Q23 Q27 Q31 Q55 D128:P128 D137 Q86 Q83 Q79 Q51 Q47 Q39 Q43 Q35 Q19 Q16:Q18 S11 S15 S19 S23:T23 S27 R31:S31 S43 Q148 S71:S75 Q11 D132:P132 D133 Q133" formula="1"/>
  </ignoredErrors>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94E58-BD27-4562-B370-21A9F03641F9}">
  <sheetPr>
    <tabColor rgb="FF009900"/>
    <pageSetUpPr fitToPage="1"/>
  </sheetPr>
  <dimension ref="A1:J684"/>
  <sheetViews>
    <sheetView zoomScale="75" zoomScaleNormal="75" zoomScaleSheetLayoutView="100" workbookViewId="0">
      <pane xSplit="1" ySplit="13" topLeftCell="B14" activePane="bottomRight" state="frozen"/>
      <selection pane="topRight" activeCell="B1" sqref="B1"/>
      <selection pane="bottomLeft" activeCell="A14" sqref="A14"/>
      <selection pane="bottomRight" activeCell="F20" sqref="F20:G20"/>
    </sheetView>
  </sheetViews>
  <sheetFormatPr defaultColWidth="9.08984375" defaultRowHeight="12.5"/>
  <cols>
    <col min="1" max="1" width="3" style="176" customWidth="1"/>
    <col min="2" max="2" width="24.36328125" style="177" customWidth="1"/>
    <col min="3" max="3" width="21" style="177" customWidth="1"/>
    <col min="4" max="4" width="14.1796875" style="178" customWidth="1"/>
    <col min="5" max="5" width="17.08984375" style="176" customWidth="1"/>
    <col min="6" max="6" width="16.90625" style="176" customWidth="1"/>
    <col min="7" max="7" width="58.36328125" style="176" customWidth="1"/>
    <col min="8" max="9" width="12.54296875" style="176" customWidth="1"/>
    <col min="10" max="10" width="14.453125" style="176" customWidth="1"/>
    <col min="11" max="16384" width="9.08984375" style="176"/>
  </cols>
  <sheetData>
    <row r="1" spans="1:10" s="39" customFormat="1" ht="6.65" customHeight="1">
      <c r="B1" s="184"/>
      <c r="C1" s="962"/>
      <c r="D1" s="962"/>
      <c r="E1" s="962"/>
      <c r="F1" s="962"/>
      <c r="G1" s="962"/>
      <c r="H1" s="962"/>
    </row>
    <row r="2" spans="1:10" s="42" customFormat="1" ht="18" customHeight="1">
      <c r="A2" s="912" t="str">
        <f>"Project Name : " &amp;'Covering Page'!$D$4</f>
        <v>Project Name : Project X</v>
      </c>
      <c r="B2" s="913"/>
      <c r="C2" s="913"/>
      <c r="D2" s="913"/>
      <c r="E2" s="913"/>
      <c r="F2" s="41"/>
      <c r="G2" s="41"/>
      <c r="H2" s="925"/>
      <c r="I2" s="925"/>
      <c r="J2" s="925"/>
    </row>
    <row r="3" spans="1:10" s="42" customFormat="1" ht="18" customHeight="1">
      <c r="A3" s="914" t="str">
        <f>'Covering Page'!D6</f>
        <v>xxx - xxxxxxx- xx</v>
      </c>
      <c r="B3" s="915"/>
      <c r="C3" s="915"/>
      <c r="D3" s="915"/>
      <c r="E3" s="915"/>
      <c r="F3" s="41"/>
      <c r="G3" s="41"/>
      <c r="H3" s="925"/>
      <c r="I3" s="925"/>
      <c r="J3" s="925"/>
    </row>
    <row r="4" spans="1:10" s="42" customFormat="1" ht="7.75" customHeight="1">
      <c r="B4" s="185"/>
      <c r="C4" s="186"/>
      <c r="D4" s="187"/>
      <c r="E4" s="186"/>
      <c r="F4" s="188"/>
      <c r="G4" s="188"/>
      <c r="H4" s="188"/>
    </row>
    <row r="5" spans="1:10" s="44" customFormat="1" ht="28.25" customHeight="1">
      <c r="A5" s="1082" t="s">
        <v>515</v>
      </c>
      <c r="B5" s="1082"/>
      <c r="C5" s="1082"/>
      <c r="D5" s="1082"/>
      <c r="E5" s="1082"/>
      <c r="F5" s="1082"/>
      <c r="G5" s="1082"/>
      <c r="H5" s="1082"/>
      <c r="I5" s="1082"/>
      <c r="J5" s="1082"/>
    </row>
    <row r="6" spans="1:10" s="44" customFormat="1" ht="7.25" customHeight="1" thickBot="1">
      <c r="B6" s="189"/>
      <c r="C6" s="189"/>
      <c r="D6" s="190"/>
    </row>
    <row r="7" spans="1:10" s="44" customFormat="1" ht="28.25" customHeight="1" thickTop="1">
      <c r="B7" s="189"/>
      <c r="C7" s="191" t="s">
        <v>95</v>
      </c>
      <c r="D7" s="191" t="s">
        <v>30</v>
      </c>
      <c r="E7" s="191" t="s">
        <v>157</v>
      </c>
      <c r="F7" s="192" t="s">
        <v>518</v>
      </c>
      <c r="G7" s="193"/>
      <c r="H7" s="194"/>
      <c r="I7" s="195"/>
      <c r="J7" s="195"/>
    </row>
    <row r="8" spans="1:10" s="44" customFormat="1" ht="28.25" customHeight="1">
      <c r="B8" s="196" t="s">
        <v>572</v>
      </c>
      <c r="C8" s="197">
        <f>SUMIFS($J$14:$J$214,$B$14:$B$214,B8,$C$14:$C$214,C7)</f>
        <v>0</v>
      </c>
      <c r="D8" s="197">
        <f>SUMIFS($J$14:$J$214,$B$14:$B$214,B8,$C$14:$C$214,D7)</f>
        <v>0</v>
      </c>
      <c r="E8" s="197">
        <f>SUMIFS($J$14:$J$214,$B$14:$B$214,B8,$C$14:$C$214,E7)</f>
        <v>16</v>
      </c>
      <c r="F8" s="198">
        <f>SUM(C8:E8)</f>
        <v>16</v>
      </c>
      <c r="G8" s="193"/>
      <c r="H8" s="1177" t="s">
        <v>517</v>
      </c>
      <c r="I8" s="1178"/>
      <c r="J8" s="179">
        <v>5</v>
      </c>
    </row>
    <row r="9" spans="1:10" s="44" customFormat="1" ht="28.25" customHeight="1">
      <c r="B9" s="196" t="s">
        <v>158</v>
      </c>
      <c r="C9" s="197">
        <f>SUMIFS($J$14:$J$214,$B$14:$B$214,B9,$C$14:$C$214,C7)</f>
        <v>24</v>
      </c>
      <c r="D9" s="197">
        <f>SUMIFS($J$14:$J$214,$B$14:$B$214,B9,$C$14:$C$214,D7)</f>
        <v>35</v>
      </c>
      <c r="E9" s="197">
        <f>SUMIFS($J$14:$J$214,$B$14:$B$214,B9,$C$14:$C$214,E7)</f>
        <v>0</v>
      </c>
      <c r="F9" s="198">
        <f t="shared" ref="F9:F11" si="0">SUM(C9:E9)</f>
        <v>59</v>
      </c>
      <c r="G9" s="193"/>
      <c r="H9" s="1179" t="s">
        <v>521</v>
      </c>
      <c r="I9" s="1180"/>
      <c r="J9" s="199">
        <f>IF(J8="","",F11/J8)</f>
        <v>18.2</v>
      </c>
    </row>
    <row r="10" spans="1:10" s="44" customFormat="1" ht="28.25" customHeight="1">
      <c r="B10" s="196" t="s">
        <v>159</v>
      </c>
      <c r="C10" s="197">
        <f>SUMIFS($J$14:$J$214,$B$14:$B$214,B10,$C$14:$C$214,C7)</f>
        <v>16</v>
      </c>
      <c r="D10" s="197">
        <f>SUMIFS($J$14:$J$214,$B$14:$B$214,B10,$C$14:$C$214,D7)</f>
        <v>0</v>
      </c>
      <c r="E10" s="197">
        <f>SUMIFS($J$14:$J$214,$B$14:$B$214,B10,$C$14:$C$214,E7)</f>
        <v>0</v>
      </c>
      <c r="F10" s="198">
        <f t="shared" si="0"/>
        <v>16</v>
      </c>
      <c r="G10" s="193"/>
      <c r="H10" s="1181"/>
      <c r="I10" s="1182"/>
      <c r="J10" s="200" t="s">
        <v>522</v>
      </c>
    </row>
    <row r="11" spans="1:10" s="44" customFormat="1" ht="28.25" customHeight="1">
      <c r="B11" s="196" t="s">
        <v>160</v>
      </c>
      <c r="C11" s="198">
        <f>SUM(C8:C10)</f>
        <v>40</v>
      </c>
      <c r="D11" s="198">
        <f t="shared" ref="D11:E11" si="1">SUM(D8:D10)</f>
        <v>35</v>
      </c>
      <c r="E11" s="198">
        <f t="shared" si="1"/>
        <v>16</v>
      </c>
      <c r="F11" s="198">
        <f t="shared" si="0"/>
        <v>91</v>
      </c>
      <c r="G11" s="193"/>
    </row>
    <row r="12" spans="1:10" s="44" customFormat="1" ht="7.75" customHeight="1">
      <c r="B12" s="189"/>
      <c r="C12" s="189"/>
      <c r="D12" s="190"/>
    </row>
    <row r="13" spans="1:10" s="44" customFormat="1" ht="32.4" customHeight="1" thickBot="1">
      <c r="B13" s="201" t="s">
        <v>152</v>
      </c>
      <c r="C13" s="201" t="s">
        <v>516</v>
      </c>
      <c r="D13" s="202" t="s">
        <v>519</v>
      </c>
      <c r="E13" s="201" t="s">
        <v>153</v>
      </c>
      <c r="F13" s="1176" t="s">
        <v>154</v>
      </c>
      <c r="G13" s="1176"/>
      <c r="H13" s="202" t="s">
        <v>520</v>
      </c>
      <c r="I13" s="202" t="s">
        <v>155</v>
      </c>
      <c r="J13" s="203" t="s">
        <v>156</v>
      </c>
    </row>
    <row r="14" spans="1:10" ht="33" customHeight="1" thickTop="1">
      <c r="B14" s="180" t="s">
        <v>159</v>
      </c>
      <c r="C14" s="180" t="s">
        <v>95</v>
      </c>
      <c r="D14" s="181">
        <v>6</v>
      </c>
      <c r="E14" s="182">
        <v>44294</v>
      </c>
      <c r="F14" s="1175" t="s">
        <v>192</v>
      </c>
      <c r="G14" s="1175"/>
      <c r="H14" s="183">
        <v>2</v>
      </c>
      <c r="I14" s="183">
        <v>8</v>
      </c>
      <c r="J14" s="204">
        <f>IF(F14="","",H14*I14)</f>
        <v>16</v>
      </c>
    </row>
    <row r="15" spans="1:10" ht="33" customHeight="1">
      <c r="B15" s="180" t="s">
        <v>158</v>
      </c>
      <c r="C15" s="180" t="s">
        <v>95</v>
      </c>
      <c r="D15" s="181">
        <v>2</v>
      </c>
      <c r="E15" s="182">
        <v>44295</v>
      </c>
      <c r="F15" s="1175" t="s">
        <v>192</v>
      </c>
      <c r="G15" s="1175"/>
      <c r="H15" s="183">
        <v>3</v>
      </c>
      <c r="I15" s="183">
        <v>8</v>
      </c>
      <c r="J15" s="205">
        <f t="shared" ref="J15:J78" si="2">IF(F15="","",H15*I15)</f>
        <v>24</v>
      </c>
    </row>
    <row r="16" spans="1:10" ht="33" customHeight="1">
      <c r="B16" s="180" t="s">
        <v>572</v>
      </c>
      <c r="C16" s="180" t="s">
        <v>157</v>
      </c>
      <c r="D16" s="181">
        <v>2</v>
      </c>
      <c r="E16" s="182">
        <v>44296</v>
      </c>
      <c r="F16" s="1175" t="s">
        <v>192</v>
      </c>
      <c r="G16" s="1175"/>
      <c r="H16" s="183">
        <v>2</v>
      </c>
      <c r="I16" s="183">
        <v>8</v>
      </c>
      <c r="J16" s="205">
        <f t="shared" si="2"/>
        <v>16</v>
      </c>
    </row>
    <row r="17" spans="2:10" ht="33" customHeight="1">
      <c r="B17" s="180" t="s">
        <v>158</v>
      </c>
      <c r="C17" s="180" t="s">
        <v>30</v>
      </c>
      <c r="D17" s="181">
        <v>5</v>
      </c>
      <c r="E17" s="182">
        <v>44297</v>
      </c>
      <c r="F17" s="1175" t="s">
        <v>192</v>
      </c>
      <c r="G17" s="1175"/>
      <c r="H17" s="183">
        <v>7</v>
      </c>
      <c r="I17" s="183">
        <v>5</v>
      </c>
      <c r="J17" s="205">
        <f t="shared" si="2"/>
        <v>35</v>
      </c>
    </row>
    <row r="18" spans="2:10" ht="33" customHeight="1">
      <c r="B18" s="180" t="s">
        <v>159</v>
      </c>
      <c r="C18" s="180" t="s">
        <v>157</v>
      </c>
      <c r="D18" s="181"/>
      <c r="E18" s="182"/>
      <c r="F18" s="1175"/>
      <c r="G18" s="1175"/>
      <c r="H18" s="183"/>
      <c r="I18" s="183"/>
      <c r="J18" s="205" t="str">
        <f t="shared" si="2"/>
        <v/>
      </c>
    </row>
    <row r="19" spans="2:10" ht="33" customHeight="1">
      <c r="B19" s="180"/>
      <c r="C19" s="180"/>
      <c r="D19" s="181"/>
      <c r="E19" s="182"/>
      <c r="F19" s="1175"/>
      <c r="G19" s="1175"/>
      <c r="H19" s="183"/>
      <c r="I19" s="183"/>
      <c r="J19" s="205" t="str">
        <f t="shared" si="2"/>
        <v/>
      </c>
    </row>
    <row r="20" spans="2:10" ht="33" customHeight="1">
      <c r="B20" s="180"/>
      <c r="C20" s="180"/>
      <c r="D20" s="181"/>
      <c r="E20" s="182"/>
      <c r="F20" s="1175"/>
      <c r="G20" s="1175"/>
      <c r="H20" s="183"/>
      <c r="I20" s="183"/>
      <c r="J20" s="205" t="str">
        <f t="shared" si="2"/>
        <v/>
      </c>
    </row>
    <row r="21" spans="2:10" ht="33" customHeight="1">
      <c r="B21" s="180"/>
      <c r="C21" s="180"/>
      <c r="D21" s="181"/>
      <c r="E21" s="182"/>
      <c r="F21" s="1175"/>
      <c r="G21" s="1175"/>
      <c r="H21" s="183"/>
      <c r="I21" s="183"/>
      <c r="J21" s="205" t="str">
        <f t="shared" si="2"/>
        <v/>
      </c>
    </row>
    <row r="22" spans="2:10" ht="33" customHeight="1">
      <c r="B22" s="180"/>
      <c r="C22" s="180"/>
      <c r="D22" s="181"/>
      <c r="E22" s="182"/>
      <c r="F22" s="1175"/>
      <c r="G22" s="1175"/>
      <c r="H22" s="183"/>
      <c r="I22" s="183"/>
      <c r="J22" s="205" t="str">
        <f t="shared" si="2"/>
        <v/>
      </c>
    </row>
    <row r="23" spans="2:10" ht="33" customHeight="1">
      <c r="B23" s="180"/>
      <c r="C23" s="180"/>
      <c r="D23" s="181"/>
      <c r="E23" s="182"/>
      <c r="F23" s="1175"/>
      <c r="G23" s="1175"/>
      <c r="H23" s="183"/>
      <c r="I23" s="183"/>
      <c r="J23" s="205" t="str">
        <f t="shared" si="2"/>
        <v/>
      </c>
    </row>
    <row r="24" spans="2:10" ht="33" customHeight="1">
      <c r="B24" s="180"/>
      <c r="C24" s="180"/>
      <c r="D24" s="181"/>
      <c r="E24" s="182"/>
      <c r="F24" s="1175"/>
      <c r="G24" s="1175"/>
      <c r="H24" s="183"/>
      <c r="I24" s="183"/>
      <c r="J24" s="205" t="str">
        <f t="shared" si="2"/>
        <v/>
      </c>
    </row>
    <row r="25" spans="2:10" ht="33" customHeight="1">
      <c r="B25" s="180"/>
      <c r="C25" s="180"/>
      <c r="D25" s="181"/>
      <c r="E25" s="182"/>
      <c r="F25" s="1175"/>
      <c r="G25" s="1175"/>
      <c r="H25" s="183"/>
      <c r="I25" s="183"/>
      <c r="J25" s="205" t="str">
        <f t="shared" si="2"/>
        <v/>
      </c>
    </row>
    <row r="26" spans="2:10" ht="33" customHeight="1">
      <c r="B26" s="180"/>
      <c r="C26" s="180"/>
      <c r="D26" s="181"/>
      <c r="E26" s="182"/>
      <c r="F26" s="1175"/>
      <c r="G26" s="1175"/>
      <c r="H26" s="183"/>
      <c r="I26" s="183"/>
      <c r="J26" s="205" t="str">
        <f t="shared" si="2"/>
        <v/>
      </c>
    </row>
    <row r="27" spans="2:10" ht="33" customHeight="1">
      <c r="B27" s="180"/>
      <c r="C27" s="180"/>
      <c r="D27" s="181"/>
      <c r="E27" s="182"/>
      <c r="F27" s="1175"/>
      <c r="G27" s="1175"/>
      <c r="H27" s="183"/>
      <c r="I27" s="183"/>
      <c r="J27" s="205" t="str">
        <f t="shared" si="2"/>
        <v/>
      </c>
    </row>
    <row r="28" spans="2:10" ht="33" customHeight="1">
      <c r="B28" s="180"/>
      <c r="C28" s="180"/>
      <c r="D28" s="181"/>
      <c r="E28" s="182"/>
      <c r="F28" s="1175"/>
      <c r="G28" s="1175"/>
      <c r="H28" s="183"/>
      <c r="I28" s="183"/>
      <c r="J28" s="205" t="str">
        <f t="shared" si="2"/>
        <v/>
      </c>
    </row>
    <row r="29" spans="2:10" ht="33" customHeight="1">
      <c r="B29" s="180"/>
      <c r="C29" s="180"/>
      <c r="D29" s="181"/>
      <c r="E29" s="182"/>
      <c r="F29" s="1175"/>
      <c r="G29" s="1175"/>
      <c r="H29" s="183"/>
      <c r="I29" s="183"/>
      <c r="J29" s="205" t="str">
        <f t="shared" si="2"/>
        <v/>
      </c>
    </row>
    <row r="30" spans="2:10" ht="33" customHeight="1">
      <c r="B30" s="180"/>
      <c r="C30" s="180"/>
      <c r="D30" s="181"/>
      <c r="E30" s="182"/>
      <c r="F30" s="1175"/>
      <c r="G30" s="1175"/>
      <c r="H30" s="183"/>
      <c r="I30" s="183"/>
      <c r="J30" s="205" t="str">
        <f t="shared" si="2"/>
        <v/>
      </c>
    </row>
    <row r="31" spans="2:10" ht="33" customHeight="1">
      <c r="B31" s="180"/>
      <c r="C31" s="180"/>
      <c r="D31" s="181"/>
      <c r="E31" s="182"/>
      <c r="F31" s="1175"/>
      <c r="G31" s="1175"/>
      <c r="H31" s="183"/>
      <c r="I31" s="183"/>
      <c r="J31" s="205" t="str">
        <f t="shared" si="2"/>
        <v/>
      </c>
    </row>
    <row r="32" spans="2:10" ht="33" customHeight="1">
      <c r="B32" s="180"/>
      <c r="C32" s="180"/>
      <c r="D32" s="181"/>
      <c r="E32" s="182"/>
      <c r="F32" s="1175"/>
      <c r="G32" s="1175"/>
      <c r="H32" s="183"/>
      <c r="I32" s="183"/>
      <c r="J32" s="205" t="str">
        <f t="shared" si="2"/>
        <v/>
      </c>
    </row>
    <row r="33" spans="2:10" ht="33" customHeight="1">
      <c r="B33" s="180"/>
      <c r="C33" s="180"/>
      <c r="D33" s="181"/>
      <c r="E33" s="182"/>
      <c r="F33" s="1175"/>
      <c r="G33" s="1175"/>
      <c r="H33" s="183"/>
      <c r="I33" s="183"/>
      <c r="J33" s="205" t="str">
        <f t="shared" si="2"/>
        <v/>
      </c>
    </row>
    <row r="34" spans="2:10" ht="33" customHeight="1">
      <c r="B34" s="180"/>
      <c r="C34" s="180"/>
      <c r="D34" s="181"/>
      <c r="E34" s="182"/>
      <c r="F34" s="1175"/>
      <c r="G34" s="1175"/>
      <c r="H34" s="183"/>
      <c r="I34" s="183"/>
      <c r="J34" s="205" t="str">
        <f t="shared" si="2"/>
        <v/>
      </c>
    </row>
    <row r="35" spans="2:10" ht="33" customHeight="1">
      <c r="B35" s="180"/>
      <c r="C35" s="180"/>
      <c r="D35" s="181"/>
      <c r="E35" s="182"/>
      <c r="F35" s="1175"/>
      <c r="G35" s="1175"/>
      <c r="H35" s="183"/>
      <c r="I35" s="183"/>
      <c r="J35" s="205" t="str">
        <f t="shared" si="2"/>
        <v/>
      </c>
    </row>
    <row r="36" spans="2:10" ht="33" customHeight="1">
      <c r="B36" s="180"/>
      <c r="C36" s="180"/>
      <c r="D36" s="181"/>
      <c r="E36" s="182"/>
      <c r="F36" s="1175"/>
      <c r="G36" s="1175"/>
      <c r="H36" s="183"/>
      <c r="I36" s="183"/>
      <c r="J36" s="205" t="str">
        <f t="shared" si="2"/>
        <v/>
      </c>
    </row>
    <row r="37" spans="2:10" ht="33" customHeight="1">
      <c r="B37" s="180"/>
      <c r="C37" s="180"/>
      <c r="D37" s="181"/>
      <c r="E37" s="182"/>
      <c r="F37" s="1175"/>
      <c r="G37" s="1175"/>
      <c r="H37" s="183"/>
      <c r="I37" s="183"/>
      <c r="J37" s="205" t="str">
        <f t="shared" si="2"/>
        <v/>
      </c>
    </row>
    <row r="38" spans="2:10" ht="33" customHeight="1">
      <c r="B38" s="180"/>
      <c r="C38" s="180"/>
      <c r="D38" s="181"/>
      <c r="E38" s="182"/>
      <c r="F38" s="1175"/>
      <c r="G38" s="1175"/>
      <c r="H38" s="183"/>
      <c r="I38" s="183"/>
      <c r="J38" s="205" t="str">
        <f t="shared" si="2"/>
        <v/>
      </c>
    </row>
    <row r="39" spans="2:10" ht="33" customHeight="1">
      <c r="B39" s="180"/>
      <c r="C39" s="180"/>
      <c r="D39" s="181"/>
      <c r="E39" s="182"/>
      <c r="F39" s="1175"/>
      <c r="G39" s="1175"/>
      <c r="H39" s="183"/>
      <c r="I39" s="183"/>
      <c r="J39" s="205" t="str">
        <f t="shared" si="2"/>
        <v/>
      </c>
    </row>
    <row r="40" spans="2:10" ht="33" customHeight="1">
      <c r="B40" s="180"/>
      <c r="C40" s="180"/>
      <c r="D40" s="181"/>
      <c r="E40" s="182"/>
      <c r="F40" s="1175"/>
      <c r="G40" s="1175"/>
      <c r="H40" s="183"/>
      <c r="I40" s="183"/>
      <c r="J40" s="205" t="str">
        <f t="shared" si="2"/>
        <v/>
      </c>
    </row>
    <row r="41" spans="2:10" ht="33" customHeight="1">
      <c r="B41" s="180"/>
      <c r="C41" s="180"/>
      <c r="D41" s="181"/>
      <c r="E41" s="182"/>
      <c r="F41" s="1175"/>
      <c r="G41" s="1175"/>
      <c r="H41" s="183"/>
      <c r="I41" s="183"/>
      <c r="J41" s="205" t="str">
        <f t="shared" si="2"/>
        <v/>
      </c>
    </row>
    <row r="42" spans="2:10" ht="33" customHeight="1">
      <c r="B42" s="180"/>
      <c r="C42" s="180"/>
      <c r="D42" s="181"/>
      <c r="E42" s="182"/>
      <c r="F42" s="1175"/>
      <c r="G42" s="1175"/>
      <c r="H42" s="183"/>
      <c r="I42" s="183"/>
      <c r="J42" s="205" t="str">
        <f t="shared" si="2"/>
        <v/>
      </c>
    </row>
    <row r="43" spans="2:10" ht="33" customHeight="1">
      <c r="B43" s="180"/>
      <c r="C43" s="180"/>
      <c r="D43" s="181"/>
      <c r="E43" s="182"/>
      <c r="F43" s="1175"/>
      <c r="G43" s="1175"/>
      <c r="H43" s="183"/>
      <c r="I43" s="183"/>
      <c r="J43" s="205" t="str">
        <f t="shared" si="2"/>
        <v/>
      </c>
    </row>
    <row r="44" spans="2:10" ht="33" customHeight="1">
      <c r="B44" s="180"/>
      <c r="C44" s="180"/>
      <c r="D44" s="181"/>
      <c r="E44" s="182"/>
      <c r="F44" s="1175"/>
      <c r="G44" s="1175"/>
      <c r="H44" s="183"/>
      <c r="I44" s="183"/>
      <c r="J44" s="205" t="str">
        <f t="shared" si="2"/>
        <v/>
      </c>
    </row>
    <row r="45" spans="2:10" ht="33" customHeight="1">
      <c r="B45" s="180"/>
      <c r="C45" s="180"/>
      <c r="D45" s="181"/>
      <c r="E45" s="182"/>
      <c r="F45" s="1175"/>
      <c r="G45" s="1175"/>
      <c r="H45" s="183"/>
      <c r="I45" s="183"/>
      <c r="J45" s="205" t="str">
        <f t="shared" si="2"/>
        <v/>
      </c>
    </row>
    <row r="46" spans="2:10" ht="33" customHeight="1">
      <c r="B46" s="180"/>
      <c r="C46" s="180"/>
      <c r="D46" s="181"/>
      <c r="E46" s="182"/>
      <c r="F46" s="1175"/>
      <c r="G46" s="1175"/>
      <c r="H46" s="183"/>
      <c r="I46" s="183"/>
      <c r="J46" s="205" t="str">
        <f t="shared" si="2"/>
        <v/>
      </c>
    </row>
    <row r="47" spans="2:10" ht="33" customHeight="1">
      <c r="B47" s="180"/>
      <c r="C47" s="180"/>
      <c r="D47" s="181"/>
      <c r="E47" s="182"/>
      <c r="F47" s="1175"/>
      <c r="G47" s="1175"/>
      <c r="H47" s="183"/>
      <c r="I47" s="183"/>
      <c r="J47" s="205" t="str">
        <f t="shared" si="2"/>
        <v/>
      </c>
    </row>
    <row r="48" spans="2:10" ht="33" customHeight="1">
      <c r="B48" s="180"/>
      <c r="C48" s="180"/>
      <c r="D48" s="181"/>
      <c r="E48" s="182"/>
      <c r="F48" s="1175"/>
      <c r="G48" s="1175"/>
      <c r="H48" s="183"/>
      <c r="I48" s="183"/>
      <c r="J48" s="205" t="str">
        <f t="shared" si="2"/>
        <v/>
      </c>
    </row>
    <row r="49" spans="2:10" ht="33" customHeight="1">
      <c r="B49" s="180"/>
      <c r="C49" s="180"/>
      <c r="D49" s="181"/>
      <c r="E49" s="182"/>
      <c r="F49" s="1175"/>
      <c r="G49" s="1175"/>
      <c r="H49" s="183"/>
      <c r="I49" s="183"/>
      <c r="J49" s="205" t="str">
        <f t="shared" si="2"/>
        <v/>
      </c>
    </row>
    <row r="50" spans="2:10" ht="33" customHeight="1">
      <c r="B50" s="180"/>
      <c r="C50" s="180"/>
      <c r="D50" s="181"/>
      <c r="E50" s="182"/>
      <c r="F50" s="1175"/>
      <c r="G50" s="1175"/>
      <c r="H50" s="183"/>
      <c r="I50" s="183"/>
      <c r="J50" s="205" t="str">
        <f t="shared" si="2"/>
        <v/>
      </c>
    </row>
    <row r="51" spans="2:10" ht="33" customHeight="1">
      <c r="B51" s="180"/>
      <c r="C51" s="180"/>
      <c r="D51" s="181"/>
      <c r="E51" s="182"/>
      <c r="F51" s="1175"/>
      <c r="G51" s="1175"/>
      <c r="H51" s="183"/>
      <c r="I51" s="183"/>
      <c r="J51" s="205" t="str">
        <f t="shared" si="2"/>
        <v/>
      </c>
    </row>
    <row r="52" spans="2:10" ht="33" customHeight="1">
      <c r="B52" s="180"/>
      <c r="C52" s="180"/>
      <c r="D52" s="181"/>
      <c r="E52" s="182"/>
      <c r="F52" s="1175"/>
      <c r="G52" s="1175"/>
      <c r="H52" s="183"/>
      <c r="I52" s="183"/>
      <c r="J52" s="205" t="str">
        <f t="shared" si="2"/>
        <v/>
      </c>
    </row>
    <row r="53" spans="2:10" ht="33" customHeight="1">
      <c r="B53" s="180"/>
      <c r="C53" s="180"/>
      <c r="D53" s="181"/>
      <c r="E53" s="182"/>
      <c r="F53" s="1175"/>
      <c r="G53" s="1175"/>
      <c r="H53" s="183"/>
      <c r="I53" s="183"/>
      <c r="J53" s="205" t="str">
        <f t="shared" si="2"/>
        <v/>
      </c>
    </row>
    <row r="54" spans="2:10" ht="33" customHeight="1">
      <c r="B54" s="180"/>
      <c r="C54" s="180"/>
      <c r="D54" s="181"/>
      <c r="E54" s="182"/>
      <c r="F54" s="1175"/>
      <c r="G54" s="1175"/>
      <c r="H54" s="183"/>
      <c r="I54" s="183"/>
      <c r="J54" s="205" t="str">
        <f t="shared" si="2"/>
        <v/>
      </c>
    </row>
    <row r="55" spans="2:10" ht="33" customHeight="1">
      <c r="B55" s="180"/>
      <c r="C55" s="180"/>
      <c r="D55" s="181"/>
      <c r="E55" s="182"/>
      <c r="F55" s="1175"/>
      <c r="G55" s="1175"/>
      <c r="H55" s="183"/>
      <c r="I55" s="183"/>
      <c r="J55" s="205" t="str">
        <f t="shared" si="2"/>
        <v/>
      </c>
    </row>
    <row r="56" spans="2:10" ht="33" customHeight="1">
      <c r="B56" s="180"/>
      <c r="C56" s="180"/>
      <c r="D56" s="181"/>
      <c r="E56" s="182"/>
      <c r="F56" s="1175"/>
      <c r="G56" s="1175"/>
      <c r="H56" s="183"/>
      <c r="I56" s="183"/>
      <c r="J56" s="205" t="str">
        <f t="shared" si="2"/>
        <v/>
      </c>
    </row>
    <row r="57" spans="2:10" ht="33" customHeight="1">
      <c r="B57" s="180"/>
      <c r="C57" s="180"/>
      <c r="D57" s="181"/>
      <c r="E57" s="182"/>
      <c r="F57" s="1175"/>
      <c r="G57" s="1175"/>
      <c r="H57" s="183"/>
      <c r="I57" s="183"/>
      <c r="J57" s="205" t="str">
        <f t="shared" si="2"/>
        <v/>
      </c>
    </row>
    <row r="58" spans="2:10" ht="33" customHeight="1">
      <c r="B58" s="180"/>
      <c r="C58" s="180"/>
      <c r="D58" s="181"/>
      <c r="E58" s="182"/>
      <c r="F58" s="1175"/>
      <c r="G58" s="1175"/>
      <c r="H58" s="183"/>
      <c r="I58" s="183"/>
      <c r="J58" s="205" t="str">
        <f t="shared" si="2"/>
        <v/>
      </c>
    </row>
    <row r="59" spans="2:10" ht="33" customHeight="1">
      <c r="B59" s="180"/>
      <c r="C59" s="180"/>
      <c r="D59" s="181"/>
      <c r="E59" s="182"/>
      <c r="F59" s="1175"/>
      <c r="G59" s="1175"/>
      <c r="H59" s="183"/>
      <c r="I59" s="183"/>
      <c r="J59" s="205" t="str">
        <f t="shared" si="2"/>
        <v/>
      </c>
    </row>
    <row r="60" spans="2:10" ht="33" customHeight="1">
      <c r="B60" s="180"/>
      <c r="C60" s="180"/>
      <c r="D60" s="181"/>
      <c r="E60" s="182"/>
      <c r="F60" s="1175"/>
      <c r="G60" s="1175"/>
      <c r="H60" s="183"/>
      <c r="I60" s="183"/>
      <c r="J60" s="205" t="str">
        <f t="shared" si="2"/>
        <v/>
      </c>
    </row>
    <row r="61" spans="2:10" ht="33" customHeight="1">
      <c r="B61" s="180"/>
      <c r="C61" s="180"/>
      <c r="D61" s="181"/>
      <c r="E61" s="182"/>
      <c r="F61" s="1175"/>
      <c r="G61" s="1175"/>
      <c r="H61" s="183"/>
      <c r="I61" s="183"/>
      <c r="J61" s="205" t="str">
        <f t="shared" si="2"/>
        <v/>
      </c>
    </row>
    <row r="62" spans="2:10" ht="33" customHeight="1">
      <c r="B62" s="180"/>
      <c r="C62" s="180"/>
      <c r="D62" s="181"/>
      <c r="E62" s="182"/>
      <c r="F62" s="1175"/>
      <c r="G62" s="1175"/>
      <c r="H62" s="183"/>
      <c r="I62" s="183"/>
      <c r="J62" s="205" t="str">
        <f t="shared" si="2"/>
        <v/>
      </c>
    </row>
    <row r="63" spans="2:10" ht="33" customHeight="1">
      <c r="B63" s="180"/>
      <c r="C63" s="180"/>
      <c r="D63" s="181"/>
      <c r="E63" s="182"/>
      <c r="F63" s="1175"/>
      <c r="G63" s="1175"/>
      <c r="H63" s="183"/>
      <c r="I63" s="183"/>
      <c r="J63" s="205" t="str">
        <f t="shared" si="2"/>
        <v/>
      </c>
    </row>
    <row r="64" spans="2:10" ht="33" customHeight="1">
      <c r="B64" s="180"/>
      <c r="C64" s="180"/>
      <c r="D64" s="181"/>
      <c r="E64" s="182"/>
      <c r="F64" s="1175"/>
      <c r="G64" s="1175"/>
      <c r="H64" s="183"/>
      <c r="I64" s="183"/>
      <c r="J64" s="205" t="str">
        <f t="shared" si="2"/>
        <v/>
      </c>
    </row>
    <row r="65" spans="2:10" ht="33" customHeight="1">
      <c r="B65" s="180"/>
      <c r="C65" s="180"/>
      <c r="D65" s="181"/>
      <c r="E65" s="182"/>
      <c r="F65" s="1175"/>
      <c r="G65" s="1175"/>
      <c r="H65" s="183"/>
      <c r="I65" s="183"/>
      <c r="J65" s="205" t="str">
        <f t="shared" si="2"/>
        <v/>
      </c>
    </row>
    <row r="66" spans="2:10" ht="33" customHeight="1">
      <c r="B66" s="180"/>
      <c r="C66" s="180"/>
      <c r="D66" s="181"/>
      <c r="E66" s="182"/>
      <c r="F66" s="1175"/>
      <c r="G66" s="1175"/>
      <c r="H66" s="183"/>
      <c r="I66" s="183"/>
      <c r="J66" s="205" t="str">
        <f t="shared" si="2"/>
        <v/>
      </c>
    </row>
    <row r="67" spans="2:10" ht="33" customHeight="1">
      <c r="B67" s="180"/>
      <c r="C67" s="180"/>
      <c r="D67" s="181"/>
      <c r="E67" s="182"/>
      <c r="F67" s="1175"/>
      <c r="G67" s="1175"/>
      <c r="H67" s="183"/>
      <c r="I67" s="183"/>
      <c r="J67" s="205" t="str">
        <f t="shared" si="2"/>
        <v/>
      </c>
    </row>
    <row r="68" spans="2:10" ht="33" customHeight="1">
      <c r="B68" s="180"/>
      <c r="C68" s="180"/>
      <c r="D68" s="181"/>
      <c r="E68" s="182"/>
      <c r="F68" s="1175"/>
      <c r="G68" s="1175"/>
      <c r="H68" s="183"/>
      <c r="I68" s="183"/>
      <c r="J68" s="205" t="str">
        <f t="shared" si="2"/>
        <v/>
      </c>
    </row>
    <row r="69" spans="2:10" ht="33" customHeight="1">
      <c r="B69" s="180"/>
      <c r="C69" s="180"/>
      <c r="D69" s="181"/>
      <c r="E69" s="182"/>
      <c r="F69" s="1175"/>
      <c r="G69" s="1175"/>
      <c r="H69" s="183"/>
      <c r="I69" s="183"/>
      <c r="J69" s="205" t="str">
        <f t="shared" si="2"/>
        <v/>
      </c>
    </row>
    <row r="70" spans="2:10" ht="33" customHeight="1">
      <c r="B70" s="180"/>
      <c r="C70" s="180"/>
      <c r="D70" s="181"/>
      <c r="E70" s="182"/>
      <c r="F70" s="1175"/>
      <c r="G70" s="1175"/>
      <c r="H70" s="183"/>
      <c r="I70" s="183"/>
      <c r="J70" s="205" t="str">
        <f t="shared" si="2"/>
        <v/>
      </c>
    </row>
    <row r="71" spans="2:10" ht="33" customHeight="1">
      <c r="B71" s="180"/>
      <c r="C71" s="180"/>
      <c r="D71" s="181"/>
      <c r="E71" s="182"/>
      <c r="F71" s="1175"/>
      <c r="G71" s="1175"/>
      <c r="H71" s="183"/>
      <c r="I71" s="183"/>
      <c r="J71" s="205" t="str">
        <f t="shared" si="2"/>
        <v/>
      </c>
    </row>
    <row r="72" spans="2:10" ht="33" customHeight="1">
      <c r="B72" s="180"/>
      <c r="C72" s="180"/>
      <c r="D72" s="181"/>
      <c r="E72" s="182"/>
      <c r="F72" s="1175"/>
      <c r="G72" s="1175"/>
      <c r="H72" s="183"/>
      <c r="I72" s="183"/>
      <c r="J72" s="205" t="str">
        <f t="shared" si="2"/>
        <v/>
      </c>
    </row>
    <row r="73" spans="2:10" ht="33" customHeight="1">
      <c r="B73" s="180"/>
      <c r="C73" s="180"/>
      <c r="D73" s="181"/>
      <c r="E73" s="182"/>
      <c r="F73" s="1175"/>
      <c r="G73" s="1175"/>
      <c r="H73" s="183"/>
      <c r="I73" s="183"/>
      <c r="J73" s="205" t="str">
        <f t="shared" si="2"/>
        <v/>
      </c>
    </row>
    <row r="74" spans="2:10" ht="33" customHeight="1">
      <c r="B74" s="180"/>
      <c r="C74" s="180"/>
      <c r="D74" s="181"/>
      <c r="E74" s="182"/>
      <c r="F74" s="1175"/>
      <c r="G74" s="1175"/>
      <c r="H74" s="183"/>
      <c r="I74" s="183"/>
      <c r="J74" s="205" t="str">
        <f t="shared" si="2"/>
        <v/>
      </c>
    </row>
    <row r="75" spans="2:10" ht="33" customHeight="1">
      <c r="B75" s="180"/>
      <c r="C75" s="180"/>
      <c r="D75" s="181"/>
      <c r="E75" s="182"/>
      <c r="F75" s="1175"/>
      <c r="G75" s="1175"/>
      <c r="H75" s="183"/>
      <c r="I75" s="183"/>
      <c r="J75" s="205" t="str">
        <f t="shared" si="2"/>
        <v/>
      </c>
    </row>
    <row r="76" spans="2:10" ht="33" customHeight="1">
      <c r="B76" s="180"/>
      <c r="C76" s="180"/>
      <c r="D76" s="181"/>
      <c r="E76" s="182"/>
      <c r="F76" s="1175"/>
      <c r="G76" s="1175"/>
      <c r="H76" s="183"/>
      <c r="I76" s="183"/>
      <c r="J76" s="205" t="str">
        <f t="shared" si="2"/>
        <v/>
      </c>
    </row>
    <row r="77" spans="2:10" ht="33" customHeight="1">
      <c r="B77" s="180"/>
      <c r="C77" s="180"/>
      <c r="D77" s="181"/>
      <c r="E77" s="182"/>
      <c r="F77" s="1175"/>
      <c r="G77" s="1175"/>
      <c r="H77" s="183"/>
      <c r="I77" s="183"/>
      <c r="J77" s="205" t="str">
        <f t="shared" si="2"/>
        <v/>
      </c>
    </row>
    <row r="78" spans="2:10" ht="33" customHeight="1">
      <c r="B78" s="180"/>
      <c r="C78" s="180"/>
      <c r="D78" s="181"/>
      <c r="E78" s="182"/>
      <c r="F78" s="1175"/>
      <c r="G78" s="1175"/>
      <c r="H78" s="183"/>
      <c r="I78" s="183"/>
      <c r="J78" s="205" t="str">
        <f t="shared" si="2"/>
        <v/>
      </c>
    </row>
    <row r="79" spans="2:10" ht="33" customHeight="1">
      <c r="B79" s="180"/>
      <c r="C79" s="180"/>
      <c r="D79" s="181"/>
      <c r="E79" s="182"/>
      <c r="F79" s="1175"/>
      <c r="G79" s="1175"/>
      <c r="H79" s="183"/>
      <c r="I79" s="183"/>
      <c r="J79" s="205" t="str">
        <f t="shared" ref="J79:J142" si="3">IF(F79="","",H79*I79)</f>
        <v/>
      </c>
    </row>
    <row r="80" spans="2:10" ht="33" customHeight="1">
      <c r="B80" s="180"/>
      <c r="C80" s="180"/>
      <c r="D80" s="181"/>
      <c r="E80" s="182"/>
      <c r="F80" s="1175"/>
      <c r="G80" s="1175"/>
      <c r="H80" s="183"/>
      <c r="I80" s="183"/>
      <c r="J80" s="205" t="str">
        <f t="shared" si="3"/>
        <v/>
      </c>
    </row>
    <row r="81" spans="2:10" ht="33" customHeight="1">
      <c r="B81" s="180"/>
      <c r="C81" s="180"/>
      <c r="D81" s="181"/>
      <c r="E81" s="182"/>
      <c r="F81" s="1175"/>
      <c r="G81" s="1175"/>
      <c r="H81" s="183"/>
      <c r="I81" s="183"/>
      <c r="J81" s="205" t="str">
        <f t="shared" si="3"/>
        <v/>
      </c>
    </row>
    <row r="82" spans="2:10" ht="33" customHeight="1">
      <c r="B82" s="180"/>
      <c r="C82" s="180"/>
      <c r="D82" s="181"/>
      <c r="E82" s="182"/>
      <c r="F82" s="1175"/>
      <c r="G82" s="1175"/>
      <c r="H82" s="183"/>
      <c r="I82" s="183"/>
      <c r="J82" s="205" t="str">
        <f t="shared" si="3"/>
        <v/>
      </c>
    </row>
    <row r="83" spans="2:10" ht="33" customHeight="1">
      <c r="B83" s="180"/>
      <c r="C83" s="180"/>
      <c r="D83" s="181"/>
      <c r="E83" s="182"/>
      <c r="F83" s="1175"/>
      <c r="G83" s="1175"/>
      <c r="H83" s="183"/>
      <c r="I83" s="183"/>
      <c r="J83" s="205" t="str">
        <f t="shared" si="3"/>
        <v/>
      </c>
    </row>
    <row r="84" spans="2:10" ht="33" customHeight="1">
      <c r="B84" s="180"/>
      <c r="C84" s="180"/>
      <c r="D84" s="181"/>
      <c r="E84" s="182"/>
      <c r="F84" s="1175"/>
      <c r="G84" s="1175"/>
      <c r="H84" s="183"/>
      <c r="I84" s="183"/>
      <c r="J84" s="205" t="str">
        <f t="shared" si="3"/>
        <v/>
      </c>
    </row>
    <row r="85" spans="2:10" ht="33" customHeight="1">
      <c r="B85" s="180"/>
      <c r="C85" s="180"/>
      <c r="D85" s="181"/>
      <c r="E85" s="182"/>
      <c r="F85" s="1175"/>
      <c r="G85" s="1175"/>
      <c r="H85" s="183"/>
      <c r="I85" s="183"/>
      <c r="J85" s="205" t="str">
        <f t="shared" si="3"/>
        <v/>
      </c>
    </row>
    <row r="86" spans="2:10" ht="33" customHeight="1">
      <c r="B86" s="180"/>
      <c r="C86" s="180"/>
      <c r="D86" s="181"/>
      <c r="E86" s="182"/>
      <c r="F86" s="1175"/>
      <c r="G86" s="1175"/>
      <c r="H86" s="183"/>
      <c r="I86" s="183"/>
      <c r="J86" s="205" t="str">
        <f t="shared" si="3"/>
        <v/>
      </c>
    </row>
    <row r="87" spans="2:10" ht="33" customHeight="1">
      <c r="B87" s="180"/>
      <c r="C87" s="180"/>
      <c r="D87" s="181"/>
      <c r="E87" s="182"/>
      <c r="F87" s="1175"/>
      <c r="G87" s="1175"/>
      <c r="H87" s="183"/>
      <c r="I87" s="183"/>
      <c r="J87" s="205" t="str">
        <f t="shared" si="3"/>
        <v/>
      </c>
    </row>
    <row r="88" spans="2:10" ht="33" customHeight="1">
      <c r="B88" s="180"/>
      <c r="C88" s="180"/>
      <c r="D88" s="181"/>
      <c r="E88" s="182"/>
      <c r="F88" s="1175"/>
      <c r="G88" s="1175"/>
      <c r="H88" s="183"/>
      <c r="I88" s="183"/>
      <c r="J88" s="205" t="str">
        <f t="shared" si="3"/>
        <v/>
      </c>
    </row>
    <row r="89" spans="2:10" ht="33" customHeight="1">
      <c r="B89" s="180"/>
      <c r="C89" s="180"/>
      <c r="D89" s="181"/>
      <c r="E89" s="182"/>
      <c r="F89" s="1175"/>
      <c r="G89" s="1175"/>
      <c r="H89" s="183"/>
      <c r="I89" s="183"/>
      <c r="J89" s="205" t="str">
        <f t="shared" si="3"/>
        <v/>
      </c>
    </row>
    <row r="90" spans="2:10" ht="33" customHeight="1">
      <c r="B90" s="180"/>
      <c r="C90" s="180"/>
      <c r="D90" s="181"/>
      <c r="E90" s="182"/>
      <c r="F90" s="1175"/>
      <c r="G90" s="1175"/>
      <c r="H90" s="183"/>
      <c r="I90" s="183"/>
      <c r="J90" s="205" t="str">
        <f t="shared" si="3"/>
        <v/>
      </c>
    </row>
    <row r="91" spans="2:10" ht="33" customHeight="1">
      <c r="B91" s="180"/>
      <c r="C91" s="180"/>
      <c r="D91" s="181"/>
      <c r="E91" s="182"/>
      <c r="F91" s="1175"/>
      <c r="G91" s="1175"/>
      <c r="H91" s="183"/>
      <c r="I91" s="183"/>
      <c r="J91" s="205" t="str">
        <f t="shared" si="3"/>
        <v/>
      </c>
    </row>
    <row r="92" spans="2:10" ht="33" customHeight="1">
      <c r="B92" s="180"/>
      <c r="C92" s="180"/>
      <c r="D92" s="181"/>
      <c r="E92" s="182"/>
      <c r="F92" s="1175"/>
      <c r="G92" s="1175"/>
      <c r="H92" s="183"/>
      <c r="I92" s="183"/>
      <c r="J92" s="205" t="str">
        <f t="shared" si="3"/>
        <v/>
      </c>
    </row>
    <row r="93" spans="2:10" ht="33" customHeight="1">
      <c r="B93" s="180"/>
      <c r="C93" s="180"/>
      <c r="D93" s="181"/>
      <c r="E93" s="182"/>
      <c r="F93" s="1175"/>
      <c r="G93" s="1175"/>
      <c r="H93" s="183"/>
      <c r="I93" s="183"/>
      <c r="J93" s="205" t="str">
        <f t="shared" si="3"/>
        <v/>
      </c>
    </row>
    <row r="94" spans="2:10" ht="33" customHeight="1">
      <c r="B94" s="180"/>
      <c r="C94" s="180"/>
      <c r="D94" s="181"/>
      <c r="E94" s="182"/>
      <c r="F94" s="1175"/>
      <c r="G94" s="1175"/>
      <c r="H94" s="183"/>
      <c r="I94" s="183"/>
      <c r="J94" s="205" t="str">
        <f t="shared" si="3"/>
        <v/>
      </c>
    </row>
    <row r="95" spans="2:10" ht="33" customHeight="1">
      <c r="B95" s="180"/>
      <c r="C95" s="180"/>
      <c r="D95" s="181"/>
      <c r="E95" s="182"/>
      <c r="F95" s="1175"/>
      <c r="G95" s="1175"/>
      <c r="H95" s="183"/>
      <c r="I95" s="183"/>
      <c r="J95" s="205" t="str">
        <f t="shared" si="3"/>
        <v/>
      </c>
    </row>
    <row r="96" spans="2:10" ht="33" customHeight="1">
      <c r="B96" s="180"/>
      <c r="C96" s="180"/>
      <c r="D96" s="181"/>
      <c r="E96" s="182"/>
      <c r="F96" s="1175"/>
      <c r="G96" s="1175"/>
      <c r="H96" s="183"/>
      <c r="I96" s="183"/>
      <c r="J96" s="205" t="str">
        <f t="shared" si="3"/>
        <v/>
      </c>
    </row>
    <row r="97" spans="2:10" ht="33" customHeight="1">
      <c r="B97" s="180"/>
      <c r="C97" s="180"/>
      <c r="D97" s="181"/>
      <c r="E97" s="182"/>
      <c r="F97" s="1175"/>
      <c r="G97" s="1175"/>
      <c r="H97" s="183"/>
      <c r="I97" s="183"/>
      <c r="J97" s="205" t="str">
        <f t="shared" si="3"/>
        <v/>
      </c>
    </row>
    <row r="98" spans="2:10" ht="33" customHeight="1">
      <c r="B98" s="180"/>
      <c r="C98" s="180"/>
      <c r="D98" s="181"/>
      <c r="E98" s="182"/>
      <c r="F98" s="1175"/>
      <c r="G98" s="1175"/>
      <c r="H98" s="183"/>
      <c r="I98" s="183"/>
      <c r="J98" s="205" t="str">
        <f t="shared" si="3"/>
        <v/>
      </c>
    </row>
    <row r="99" spans="2:10" ht="33" customHeight="1">
      <c r="B99" s="180"/>
      <c r="C99" s="180"/>
      <c r="D99" s="181"/>
      <c r="E99" s="182"/>
      <c r="F99" s="1175"/>
      <c r="G99" s="1175"/>
      <c r="H99" s="183"/>
      <c r="I99" s="183"/>
      <c r="J99" s="205" t="str">
        <f t="shared" si="3"/>
        <v/>
      </c>
    </row>
    <row r="100" spans="2:10" ht="33" customHeight="1">
      <c r="B100" s="180"/>
      <c r="C100" s="180"/>
      <c r="D100" s="181"/>
      <c r="E100" s="182"/>
      <c r="F100" s="1175"/>
      <c r="G100" s="1175"/>
      <c r="H100" s="183"/>
      <c r="I100" s="183"/>
      <c r="J100" s="205" t="str">
        <f t="shared" si="3"/>
        <v/>
      </c>
    </row>
    <row r="101" spans="2:10" ht="33" customHeight="1">
      <c r="B101" s="180"/>
      <c r="C101" s="180"/>
      <c r="D101" s="181"/>
      <c r="E101" s="182"/>
      <c r="F101" s="1175"/>
      <c r="G101" s="1175"/>
      <c r="H101" s="183"/>
      <c r="I101" s="183"/>
      <c r="J101" s="205" t="str">
        <f t="shared" si="3"/>
        <v/>
      </c>
    </row>
    <row r="102" spans="2:10" ht="33" customHeight="1">
      <c r="B102" s="180"/>
      <c r="C102" s="180"/>
      <c r="D102" s="181"/>
      <c r="E102" s="182"/>
      <c r="F102" s="1175"/>
      <c r="G102" s="1175"/>
      <c r="H102" s="183"/>
      <c r="I102" s="183"/>
      <c r="J102" s="205" t="str">
        <f t="shared" si="3"/>
        <v/>
      </c>
    </row>
    <row r="103" spans="2:10" ht="33" customHeight="1">
      <c r="B103" s="180"/>
      <c r="C103" s="180"/>
      <c r="D103" s="181"/>
      <c r="E103" s="182"/>
      <c r="F103" s="1175"/>
      <c r="G103" s="1175"/>
      <c r="H103" s="183"/>
      <c r="I103" s="183"/>
      <c r="J103" s="205" t="str">
        <f t="shared" si="3"/>
        <v/>
      </c>
    </row>
    <row r="104" spans="2:10" ht="33" customHeight="1">
      <c r="B104" s="180"/>
      <c r="C104" s="180"/>
      <c r="D104" s="181"/>
      <c r="E104" s="182"/>
      <c r="F104" s="1175"/>
      <c r="G104" s="1175"/>
      <c r="H104" s="183"/>
      <c r="I104" s="183"/>
      <c r="J104" s="205" t="str">
        <f t="shared" si="3"/>
        <v/>
      </c>
    </row>
    <row r="105" spans="2:10" ht="33" customHeight="1">
      <c r="B105" s="180"/>
      <c r="C105" s="180"/>
      <c r="D105" s="181"/>
      <c r="E105" s="182"/>
      <c r="F105" s="1175"/>
      <c r="G105" s="1175"/>
      <c r="H105" s="183"/>
      <c r="I105" s="183"/>
      <c r="J105" s="205" t="str">
        <f t="shared" si="3"/>
        <v/>
      </c>
    </row>
    <row r="106" spans="2:10" ht="33" customHeight="1">
      <c r="B106" s="180"/>
      <c r="C106" s="180"/>
      <c r="D106" s="181"/>
      <c r="E106" s="182"/>
      <c r="F106" s="1175"/>
      <c r="G106" s="1175"/>
      <c r="H106" s="183"/>
      <c r="I106" s="183"/>
      <c r="J106" s="205" t="str">
        <f t="shared" si="3"/>
        <v/>
      </c>
    </row>
    <row r="107" spans="2:10" ht="33" customHeight="1">
      <c r="B107" s="180"/>
      <c r="C107" s="180"/>
      <c r="D107" s="181"/>
      <c r="E107" s="182"/>
      <c r="F107" s="1175"/>
      <c r="G107" s="1175"/>
      <c r="H107" s="183"/>
      <c r="I107" s="183"/>
      <c r="J107" s="205" t="str">
        <f t="shared" si="3"/>
        <v/>
      </c>
    </row>
    <row r="108" spans="2:10" ht="33" customHeight="1">
      <c r="B108" s="180"/>
      <c r="C108" s="180"/>
      <c r="D108" s="181"/>
      <c r="E108" s="182"/>
      <c r="F108" s="1175"/>
      <c r="G108" s="1175"/>
      <c r="H108" s="183"/>
      <c r="I108" s="183"/>
      <c r="J108" s="205" t="str">
        <f t="shared" si="3"/>
        <v/>
      </c>
    </row>
    <row r="109" spans="2:10" ht="33" customHeight="1">
      <c r="B109" s="180"/>
      <c r="C109" s="180"/>
      <c r="D109" s="181"/>
      <c r="E109" s="182"/>
      <c r="F109" s="1175"/>
      <c r="G109" s="1175"/>
      <c r="H109" s="183"/>
      <c r="I109" s="183"/>
      <c r="J109" s="205" t="str">
        <f t="shared" si="3"/>
        <v/>
      </c>
    </row>
    <row r="110" spans="2:10" ht="33" customHeight="1">
      <c r="B110" s="180"/>
      <c r="C110" s="180"/>
      <c r="D110" s="181"/>
      <c r="E110" s="182"/>
      <c r="F110" s="1175"/>
      <c r="G110" s="1175"/>
      <c r="H110" s="183"/>
      <c r="I110" s="183"/>
      <c r="J110" s="205" t="str">
        <f t="shared" si="3"/>
        <v/>
      </c>
    </row>
    <row r="111" spans="2:10" ht="33" customHeight="1">
      <c r="B111" s="180"/>
      <c r="C111" s="180"/>
      <c r="D111" s="181"/>
      <c r="E111" s="182"/>
      <c r="F111" s="1175"/>
      <c r="G111" s="1175"/>
      <c r="H111" s="183"/>
      <c r="I111" s="183"/>
      <c r="J111" s="205" t="str">
        <f t="shared" si="3"/>
        <v/>
      </c>
    </row>
    <row r="112" spans="2:10" ht="33" customHeight="1">
      <c r="B112" s="180"/>
      <c r="C112" s="180"/>
      <c r="D112" s="181"/>
      <c r="E112" s="182"/>
      <c r="F112" s="1175"/>
      <c r="G112" s="1175"/>
      <c r="H112" s="183"/>
      <c r="I112" s="183"/>
      <c r="J112" s="205" t="str">
        <f t="shared" si="3"/>
        <v/>
      </c>
    </row>
    <row r="113" spans="2:10" ht="33" customHeight="1">
      <c r="B113" s="180"/>
      <c r="C113" s="180"/>
      <c r="D113" s="181"/>
      <c r="E113" s="182"/>
      <c r="F113" s="1175"/>
      <c r="G113" s="1175"/>
      <c r="H113" s="183"/>
      <c r="I113" s="183"/>
      <c r="J113" s="205" t="str">
        <f t="shared" si="3"/>
        <v/>
      </c>
    </row>
    <row r="114" spans="2:10" ht="33" customHeight="1">
      <c r="B114" s="180"/>
      <c r="C114" s="180"/>
      <c r="D114" s="181"/>
      <c r="E114" s="182"/>
      <c r="F114" s="1175"/>
      <c r="G114" s="1175"/>
      <c r="H114" s="183"/>
      <c r="I114" s="183"/>
      <c r="J114" s="205" t="str">
        <f t="shared" si="3"/>
        <v/>
      </c>
    </row>
    <row r="115" spans="2:10" ht="33" customHeight="1">
      <c r="B115" s="180"/>
      <c r="C115" s="180"/>
      <c r="D115" s="181"/>
      <c r="E115" s="182"/>
      <c r="F115" s="1175"/>
      <c r="G115" s="1175"/>
      <c r="H115" s="183"/>
      <c r="I115" s="183"/>
      <c r="J115" s="205" t="str">
        <f t="shared" si="3"/>
        <v/>
      </c>
    </row>
    <row r="116" spans="2:10" ht="33" customHeight="1">
      <c r="B116" s="180"/>
      <c r="C116" s="180"/>
      <c r="D116" s="181"/>
      <c r="E116" s="182"/>
      <c r="F116" s="1175"/>
      <c r="G116" s="1175"/>
      <c r="H116" s="183"/>
      <c r="I116" s="183"/>
      <c r="J116" s="205" t="str">
        <f t="shared" si="3"/>
        <v/>
      </c>
    </row>
    <row r="117" spans="2:10" ht="33" customHeight="1">
      <c r="B117" s="180"/>
      <c r="C117" s="180"/>
      <c r="D117" s="181"/>
      <c r="E117" s="182"/>
      <c r="F117" s="1175"/>
      <c r="G117" s="1175"/>
      <c r="H117" s="183"/>
      <c r="I117" s="183"/>
      <c r="J117" s="205" t="str">
        <f t="shared" si="3"/>
        <v/>
      </c>
    </row>
    <row r="118" spans="2:10" ht="33" customHeight="1">
      <c r="B118" s="180"/>
      <c r="C118" s="180"/>
      <c r="D118" s="181"/>
      <c r="E118" s="182"/>
      <c r="F118" s="1175"/>
      <c r="G118" s="1175"/>
      <c r="H118" s="183"/>
      <c r="I118" s="183"/>
      <c r="J118" s="205" t="str">
        <f t="shared" si="3"/>
        <v/>
      </c>
    </row>
    <row r="119" spans="2:10" ht="33" customHeight="1">
      <c r="B119" s="180"/>
      <c r="C119" s="180"/>
      <c r="D119" s="181"/>
      <c r="E119" s="182"/>
      <c r="F119" s="1175"/>
      <c r="G119" s="1175"/>
      <c r="H119" s="183"/>
      <c r="I119" s="183"/>
      <c r="J119" s="205" t="str">
        <f t="shared" si="3"/>
        <v/>
      </c>
    </row>
    <row r="120" spans="2:10" ht="33" customHeight="1">
      <c r="B120" s="180"/>
      <c r="C120" s="180"/>
      <c r="D120" s="181"/>
      <c r="E120" s="182"/>
      <c r="F120" s="1175"/>
      <c r="G120" s="1175"/>
      <c r="H120" s="183"/>
      <c r="I120" s="183"/>
      <c r="J120" s="205" t="str">
        <f t="shared" si="3"/>
        <v/>
      </c>
    </row>
    <row r="121" spans="2:10" ht="33" customHeight="1">
      <c r="B121" s="180"/>
      <c r="C121" s="180"/>
      <c r="D121" s="181"/>
      <c r="E121" s="182"/>
      <c r="F121" s="1175"/>
      <c r="G121" s="1175"/>
      <c r="H121" s="183"/>
      <c r="I121" s="183"/>
      <c r="J121" s="205" t="str">
        <f t="shared" si="3"/>
        <v/>
      </c>
    </row>
    <row r="122" spans="2:10" ht="33" customHeight="1">
      <c r="B122" s="180"/>
      <c r="C122" s="180"/>
      <c r="D122" s="181"/>
      <c r="E122" s="182"/>
      <c r="F122" s="1175"/>
      <c r="G122" s="1175"/>
      <c r="H122" s="183"/>
      <c r="I122" s="183"/>
      <c r="J122" s="205" t="str">
        <f t="shared" si="3"/>
        <v/>
      </c>
    </row>
    <row r="123" spans="2:10" ht="33" customHeight="1">
      <c r="B123" s="180"/>
      <c r="C123" s="180"/>
      <c r="D123" s="181"/>
      <c r="E123" s="182"/>
      <c r="F123" s="1175"/>
      <c r="G123" s="1175"/>
      <c r="H123" s="183"/>
      <c r="I123" s="183"/>
      <c r="J123" s="205" t="str">
        <f t="shared" si="3"/>
        <v/>
      </c>
    </row>
    <row r="124" spans="2:10" ht="33" customHeight="1">
      <c r="B124" s="180"/>
      <c r="C124" s="180"/>
      <c r="D124" s="181"/>
      <c r="E124" s="182"/>
      <c r="F124" s="1175"/>
      <c r="G124" s="1175"/>
      <c r="H124" s="183"/>
      <c r="I124" s="183"/>
      <c r="J124" s="205" t="str">
        <f t="shared" si="3"/>
        <v/>
      </c>
    </row>
    <row r="125" spans="2:10" ht="33" customHeight="1">
      <c r="B125" s="180"/>
      <c r="C125" s="180"/>
      <c r="D125" s="181"/>
      <c r="E125" s="182"/>
      <c r="F125" s="1175"/>
      <c r="G125" s="1175"/>
      <c r="H125" s="183"/>
      <c r="I125" s="183"/>
      <c r="J125" s="205" t="str">
        <f t="shared" si="3"/>
        <v/>
      </c>
    </row>
    <row r="126" spans="2:10" ht="33" customHeight="1">
      <c r="B126" s="180"/>
      <c r="C126" s="180"/>
      <c r="D126" s="181"/>
      <c r="E126" s="182"/>
      <c r="F126" s="1175"/>
      <c r="G126" s="1175"/>
      <c r="H126" s="183"/>
      <c r="I126" s="183"/>
      <c r="J126" s="205" t="str">
        <f t="shared" si="3"/>
        <v/>
      </c>
    </row>
    <row r="127" spans="2:10" ht="33" customHeight="1">
      <c r="B127" s="180"/>
      <c r="C127" s="180"/>
      <c r="D127" s="181"/>
      <c r="E127" s="182"/>
      <c r="F127" s="1175"/>
      <c r="G127" s="1175"/>
      <c r="H127" s="183"/>
      <c r="I127" s="183"/>
      <c r="J127" s="205" t="str">
        <f t="shared" si="3"/>
        <v/>
      </c>
    </row>
    <row r="128" spans="2:10" ht="33" customHeight="1">
      <c r="B128" s="180"/>
      <c r="C128" s="180"/>
      <c r="D128" s="181"/>
      <c r="E128" s="182"/>
      <c r="F128" s="1175"/>
      <c r="G128" s="1175"/>
      <c r="H128" s="183"/>
      <c r="I128" s="183"/>
      <c r="J128" s="205" t="str">
        <f t="shared" si="3"/>
        <v/>
      </c>
    </row>
    <row r="129" spans="2:10" ht="33" customHeight="1">
      <c r="B129" s="180"/>
      <c r="C129" s="180"/>
      <c r="D129" s="181"/>
      <c r="E129" s="182"/>
      <c r="F129" s="1175"/>
      <c r="G129" s="1175"/>
      <c r="H129" s="183"/>
      <c r="I129" s="183"/>
      <c r="J129" s="205" t="str">
        <f t="shared" si="3"/>
        <v/>
      </c>
    </row>
    <row r="130" spans="2:10" ht="33" customHeight="1">
      <c r="B130" s="180"/>
      <c r="C130" s="180"/>
      <c r="D130" s="181"/>
      <c r="E130" s="182"/>
      <c r="F130" s="1175"/>
      <c r="G130" s="1175"/>
      <c r="H130" s="183"/>
      <c r="I130" s="183"/>
      <c r="J130" s="205" t="str">
        <f t="shared" si="3"/>
        <v/>
      </c>
    </row>
    <row r="131" spans="2:10" ht="33" customHeight="1">
      <c r="B131" s="180"/>
      <c r="C131" s="180"/>
      <c r="D131" s="181"/>
      <c r="E131" s="182"/>
      <c r="F131" s="1175"/>
      <c r="G131" s="1175"/>
      <c r="H131" s="183"/>
      <c r="I131" s="183"/>
      <c r="J131" s="205" t="str">
        <f t="shared" si="3"/>
        <v/>
      </c>
    </row>
    <row r="132" spans="2:10" ht="33" customHeight="1">
      <c r="B132" s="180"/>
      <c r="C132" s="180"/>
      <c r="D132" s="181"/>
      <c r="E132" s="182"/>
      <c r="F132" s="1175"/>
      <c r="G132" s="1175"/>
      <c r="H132" s="183"/>
      <c r="I132" s="183"/>
      <c r="J132" s="205" t="str">
        <f t="shared" si="3"/>
        <v/>
      </c>
    </row>
    <row r="133" spans="2:10" ht="33" customHeight="1">
      <c r="B133" s="180"/>
      <c r="C133" s="180"/>
      <c r="D133" s="181"/>
      <c r="E133" s="182"/>
      <c r="F133" s="1175"/>
      <c r="G133" s="1175"/>
      <c r="H133" s="183"/>
      <c r="I133" s="183"/>
      <c r="J133" s="205" t="str">
        <f t="shared" si="3"/>
        <v/>
      </c>
    </row>
    <row r="134" spans="2:10" ht="33" customHeight="1">
      <c r="B134" s="180"/>
      <c r="C134" s="180"/>
      <c r="D134" s="181"/>
      <c r="E134" s="182"/>
      <c r="F134" s="1175"/>
      <c r="G134" s="1175"/>
      <c r="H134" s="183"/>
      <c r="I134" s="183"/>
      <c r="J134" s="205" t="str">
        <f t="shared" si="3"/>
        <v/>
      </c>
    </row>
    <row r="135" spans="2:10" ht="33" customHeight="1">
      <c r="B135" s="180"/>
      <c r="C135" s="180"/>
      <c r="D135" s="181"/>
      <c r="E135" s="182"/>
      <c r="F135" s="1175"/>
      <c r="G135" s="1175"/>
      <c r="H135" s="183"/>
      <c r="I135" s="183"/>
      <c r="J135" s="205" t="str">
        <f t="shared" si="3"/>
        <v/>
      </c>
    </row>
    <row r="136" spans="2:10" ht="33" customHeight="1">
      <c r="B136" s="180"/>
      <c r="C136" s="180"/>
      <c r="D136" s="181"/>
      <c r="E136" s="182"/>
      <c r="F136" s="1175"/>
      <c r="G136" s="1175"/>
      <c r="H136" s="183"/>
      <c r="I136" s="183"/>
      <c r="J136" s="205" t="str">
        <f t="shared" si="3"/>
        <v/>
      </c>
    </row>
    <row r="137" spans="2:10" ht="33" customHeight="1">
      <c r="B137" s="180"/>
      <c r="C137" s="180"/>
      <c r="D137" s="181"/>
      <c r="E137" s="182"/>
      <c r="F137" s="1175"/>
      <c r="G137" s="1175"/>
      <c r="H137" s="183"/>
      <c r="I137" s="183"/>
      <c r="J137" s="205" t="str">
        <f t="shared" si="3"/>
        <v/>
      </c>
    </row>
    <row r="138" spans="2:10" ht="33" customHeight="1">
      <c r="B138" s="180"/>
      <c r="C138" s="180"/>
      <c r="D138" s="181"/>
      <c r="E138" s="182"/>
      <c r="F138" s="1175"/>
      <c r="G138" s="1175"/>
      <c r="H138" s="183"/>
      <c r="I138" s="183"/>
      <c r="J138" s="205" t="str">
        <f t="shared" si="3"/>
        <v/>
      </c>
    </row>
    <row r="139" spans="2:10" ht="33" customHeight="1">
      <c r="B139" s="180"/>
      <c r="C139" s="180"/>
      <c r="D139" s="181"/>
      <c r="E139" s="182"/>
      <c r="F139" s="1175"/>
      <c r="G139" s="1175"/>
      <c r="H139" s="183"/>
      <c r="I139" s="183"/>
      <c r="J139" s="205" t="str">
        <f t="shared" si="3"/>
        <v/>
      </c>
    </row>
    <row r="140" spans="2:10" ht="33" customHeight="1">
      <c r="B140" s="180"/>
      <c r="C140" s="180"/>
      <c r="D140" s="181"/>
      <c r="E140" s="182"/>
      <c r="F140" s="1175"/>
      <c r="G140" s="1175"/>
      <c r="H140" s="183"/>
      <c r="I140" s="183"/>
      <c r="J140" s="205" t="str">
        <f t="shared" si="3"/>
        <v/>
      </c>
    </row>
    <row r="141" spans="2:10" ht="33" customHeight="1">
      <c r="B141" s="180"/>
      <c r="C141" s="180"/>
      <c r="D141" s="181"/>
      <c r="E141" s="182"/>
      <c r="F141" s="1175"/>
      <c r="G141" s="1175"/>
      <c r="H141" s="183"/>
      <c r="I141" s="183"/>
      <c r="J141" s="205" t="str">
        <f t="shared" si="3"/>
        <v/>
      </c>
    </row>
    <row r="142" spans="2:10" ht="33" customHeight="1">
      <c r="B142" s="180"/>
      <c r="C142" s="180"/>
      <c r="D142" s="181"/>
      <c r="E142" s="182"/>
      <c r="F142" s="1175"/>
      <c r="G142" s="1175"/>
      <c r="H142" s="183"/>
      <c r="I142" s="183"/>
      <c r="J142" s="205" t="str">
        <f t="shared" si="3"/>
        <v/>
      </c>
    </row>
    <row r="143" spans="2:10" ht="33" customHeight="1">
      <c r="B143" s="180"/>
      <c r="C143" s="180"/>
      <c r="D143" s="181"/>
      <c r="E143" s="182"/>
      <c r="F143" s="1175"/>
      <c r="G143" s="1175"/>
      <c r="H143" s="183"/>
      <c r="I143" s="183"/>
      <c r="J143" s="205" t="str">
        <f t="shared" ref="J143:J206" si="4">IF(F143="","",H143*I143)</f>
        <v/>
      </c>
    </row>
    <row r="144" spans="2:10" ht="33" customHeight="1">
      <c r="B144" s="180"/>
      <c r="C144" s="180"/>
      <c r="D144" s="181"/>
      <c r="E144" s="182"/>
      <c r="F144" s="1175"/>
      <c r="G144" s="1175"/>
      <c r="H144" s="183"/>
      <c r="I144" s="183"/>
      <c r="J144" s="205" t="str">
        <f t="shared" si="4"/>
        <v/>
      </c>
    </row>
    <row r="145" spans="2:10" ht="33" customHeight="1">
      <c r="B145" s="180"/>
      <c r="C145" s="180"/>
      <c r="D145" s="181"/>
      <c r="E145" s="182"/>
      <c r="F145" s="1175"/>
      <c r="G145" s="1175"/>
      <c r="H145" s="183"/>
      <c r="I145" s="183"/>
      <c r="J145" s="205" t="str">
        <f t="shared" si="4"/>
        <v/>
      </c>
    </row>
    <row r="146" spans="2:10" ht="33" customHeight="1">
      <c r="B146" s="180"/>
      <c r="C146" s="180"/>
      <c r="D146" s="181"/>
      <c r="E146" s="182"/>
      <c r="F146" s="1175"/>
      <c r="G146" s="1175"/>
      <c r="H146" s="183"/>
      <c r="I146" s="183"/>
      <c r="J146" s="205" t="str">
        <f t="shared" si="4"/>
        <v/>
      </c>
    </row>
    <row r="147" spans="2:10" ht="33" customHeight="1">
      <c r="B147" s="180"/>
      <c r="C147" s="180"/>
      <c r="D147" s="181"/>
      <c r="E147" s="182"/>
      <c r="F147" s="1175"/>
      <c r="G147" s="1175"/>
      <c r="H147" s="183"/>
      <c r="I147" s="183"/>
      <c r="J147" s="205" t="str">
        <f t="shared" si="4"/>
        <v/>
      </c>
    </row>
    <row r="148" spans="2:10" ht="33" customHeight="1">
      <c r="B148" s="180"/>
      <c r="C148" s="180"/>
      <c r="D148" s="181"/>
      <c r="E148" s="182"/>
      <c r="F148" s="1175"/>
      <c r="G148" s="1175"/>
      <c r="H148" s="183"/>
      <c r="I148" s="183"/>
      <c r="J148" s="205" t="str">
        <f t="shared" si="4"/>
        <v/>
      </c>
    </row>
    <row r="149" spans="2:10" ht="33" customHeight="1">
      <c r="B149" s="180"/>
      <c r="C149" s="180"/>
      <c r="D149" s="181"/>
      <c r="E149" s="182"/>
      <c r="F149" s="1175"/>
      <c r="G149" s="1175"/>
      <c r="H149" s="183"/>
      <c r="I149" s="183"/>
      <c r="J149" s="205" t="str">
        <f t="shared" si="4"/>
        <v/>
      </c>
    </row>
    <row r="150" spans="2:10" ht="33" customHeight="1">
      <c r="B150" s="180"/>
      <c r="C150" s="180"/>
      <c r="D150" s="181"/>
      <c r="E150" s="182"/>
      <c r="F150" s="1175"/>
      <c r="G150" s="1175"/>
      <c r="H150" s="183"/>
      <c r="I150" s="183"/>
      <c r="J150" s="205" t="str">
        <f t="shared" si="4"/>
        <v/>
      </c>
    </row>
    <row r="151" spans="2:10" ht="33" customHeight="1">
      <c r="B151" s="180"/>
      <c r="C151" s="180"/>
      <c r="D151" s="181"/>
      <c r="E151" s="182"/>
      <c r="F151" s="1175"/>
      <c r="G151" s="1175"/>
      <c r="H151" s="183"/>
      <c r="I151" s="183"/>
      <c r="J151" s="205" t="str">
        <f t="shared" si="4"/>
        <v/>
      </c>
    </row>
    <row r="152" spans="2:10" ht="33" customHeight="1">
      <c r="B152" s="180"/>
      <c r="C152" s="180"/>
      <c r="D152" s="181"/>
      <c r="E152" s="182"/>
      <c r="F152" s="1175"/>
      <c r="G152" s="1175"/>
      <c r="H152" s="183"/>
      <c r="I152" s="183"/>
      <c r="J152" s="205" t="str">
        <f t="shared" si="4"/>
        <v/>
      </c>
    </row>
    <row r="153" spans="2:10" ht="33" customHeight="1">
      <c r="B153" s="180"/>
      <c r="C153" s="180"/>
      <c r="D153" s="181"/>
      <c r="E153" s="182"/>
      <c r="F153" s="1175"/>
      <c r="G153" s="1175"/>
      <c r="H153" s="183"/>
      <c r="I153" s="183"/>
      <c r="J153" s="205" t="str">
        <f t="shared" si="4"/>
        <v/>
      </c>
    </row>
    <row r="154" spans="2:10" ht="33" customHeight="1">
      <c r="B154" s="180"/>
      <c r="C154" s="180"/>
      <c r="D154" s="181"/>
      <c r="E154" s="182"/>
      <c r="F154" s="1175"/>
      <c r="G154" s="1175"/>
      <c r="H154" s="183"/>
      <c r="I154" s="183"/>
      <c r="J154" s="205" t="str">
        <f t="shared" si="4"/>
        <v/>
      </c>
    </row>
    <row r="155" spans="2:10" ht="33" customHeight="1">
      <c r="B155" s="180"/>
      <c r="C155" s="180"/>
      <c r="D155" s="181"/>
      <c r="E155" s="182"/>
      <c r="F155" s="1175"/>
      <c r="G155" s="1175"/>
      <c r="H155" s="183"/>
      <c r="I155" s="183"/>
      <c r="J155" s="205" t="str">
        <f t="shared" si="4"/>
        <v/>
      </c>
    </row>
    <row r="156" spans="2:10" ht="33" customHeight="1">
      <c r="B156" s="180"/>
      <c r="C156" s="180"/>
      <c r="D156" s="181"/>
      <c r="E156" s="182"/>
      <c r="F156" s="1175"/>
      <c r="G156" s="1175"/>
      <c r="H156" s="183"/>
      <c r="I156" s="183"/>
      <c r="J156" s="205" t="str">
        <f t="shared" si="4"/>
        <v/>
      </c>
    </row>
    <row r="157" spans="2:10" ht="33" customHeight="1">
      <c r="B157" s="180"/>
      <c r="C157" s="180"/>
      <c r="D157" s="181"/>
      <c r="E157" s="182"/>
      <c r="F157" s="1175"/>
      <c r="G157" s="1175"/>
      <c r="H157" s="183"/>
      <c r="I157" s="183"/>
      <c r="J157" s="205" t="str">
        <f t="shared" si="4"/>
        <v/>
      </c>
    </row>
    <row r="158" spans="2:10" ht="33" customHeight="1">
      <c r="B158" s="180"/>
      <c r="C158" s="180"/>
      <c r="D158" s="181"/>
      <c r="E158" s="182"/>
      <c r="F158" s="1175"/>
      <c r="G158" s="1175"/>
      <c r="H158" s="183"/>
      <c r="I158" s="183"/>
      <c r="J158" s="205" t="str">
        <f t="shared" si="4"/>
        <v/>
      </c>
    </row>
    <row r="159" spans="2:10" ht="33" customHeight="1">
      <c r="B159" s="180"/>
      <c r="C159" s="180"/>
      <c r="D159" s="181"/>
      <c r="E159" s="182"/>
      <c r="F159" s="1175"/>
      <c r="G159" s="1175"/>
      <c r="H159" s="183"/>
      <c r="I159" s="183"/>
      <c r="J159" s="205" t="str">
        <f t="shared" si="4"/>
        <v/>
      </c>
    </row>
    <row r="160" spans="2:10" ht="33" customHeight="1">
      <c r="B160" s="180"/>
      <c r="C160" s="180"/>
      <c r="D160" s="181"/>
      <c r="E160" s="182"/>
      <c r="F160" s="1175"/>
      <c r="G160" s="1175"/>
      <c r="H160" s="183"/>
      <c r="I160" s="183"/>
      <c r="J160" s="205" t="str">
        <f t="shared" si="4"/>
        <v/>
      </c>
    </row>
    <row r="161" spans="2:10" ht="33" customHeight="1">
      <c r="B161" s="180"/>
      <c r="C161" s="180"/>
      <c r="D161" s="181"/>
      <c r="E161" s="182"/>
      <c r="F161" s="1175"/>
      <c r="G161" s="1175"/>
      <c r="H161" s="183"/>
      <c r="I161" s="183"/>
      <c r="J161" s="205" t="str">
        <f t="shared" si="4"/>
        <v/>
      </c>
    </row>
    <row r="162" spans="2:10" ht="33" customHeight="1">
      <c r="B162" s="180"/>
      <c r="C162" s="180"/>
      <c r="D162" s="181"/>
      <c r="E162" s="182"/>
      <c r="F162" s="1175"/>
      <c r="G162" s="1175"/>
      <c r="H162" s="183"/>
      <c r="I162" s="183"/>
      <c r="J162" s="205" t="str">
        <f t="shared" si="4"/>
        <v/>
      </c>
    </row>
    <row r="163" spans="2:10" ht="33" customHeight="1">
      <c r="B163" s="180"/>
      <c r="C163" s="180"/>
      <c r="D163" s="181"/>
      <c r="E163" s="182"/>
      <c r="F163" s="1175"/>
      <c r="G163" s="1175"/>
      <c r="H163" s="183"/>
      <c r="I163" s="183"/>
      <c r="J163" s="205" t="str">
        <f t="shared" si="4"/>
        <v/>
      </c>
    </row>
    <row r="164" spans="2:10" ht="33" customHeight="1">
      <c r="B164" s="180"/>
      <c r="C164" s="180"/>
      <c r="D164" s="181"/>
      <c r="E164" s="182"/>
      <c r="F164" s="1175"/>
      <c r="G164" s="1175"/>
      <c r="H164" s="183"/>
      <c r="I164" s="183"/>
      <c r="J164" s="205" t="str">
        <f t="shared" si="4"/>
        <v/>
      </c>
    </row>
    <row r="165" spans="2:10" ht="33" customHeight="1">
      <c r="B165" s="180"/>
      <c r="C165" s="180"/>
      <c r="D165" s="181"/>
      <c r="E165" s="182"/>
      <c r="F165" s="1175"/>
      <c r="G165" s="1175"/>
      <c r="H165" s="183"/>
      <c r="I165" s="183"/>
      <c r="J165" s="205" t="str">
        <f t="shared" si="4"/>
        <v/>
      </c>
    </row>
    <row r="166" spans="2:10" ht="33" customHeight="1">
      <c r="B166" s="180"/>
      <c r="C166" s="180"/>
      <c r="D166" s="181"/>
      <c r="E166" s="182"/>
      <c r="F166" s="1175"/>
      <c r="G166" s="1175"/>
      <c r="H166" s="183"/>
      <c r="I166" s="183"/>
      <c r="J166" s="205" t="str">
        <f t="shared" si="4"/>
        <v/>
      </c>
    </row>
    <row r="167" spans="2:10" ht="33" customHeight="1">
      <c r="B167" s="180"/>
      <c r="C167" s="180"/>
      <c r="D167" s="181"/>
      <c r="E167" s="182"/>
      <c r="F167" s="1175"/>
      <c r="G167" s="1175"/>
      <c r="H167" s="183"/>
      <c r="I167" s="183"/>
      <c r="J167" s="205" t="str">
        <f t="shared" si="4"/>
        <v/>
      </c>
    </row>
    <row r="168" spans="2:10" ht="33" customHeight="1">
      <c r="B168" s="180"/>
      <c r="C168" s="180"/>
      <c r="D168" s="181"/>
      <c r="E168" s="182"/>
      <c r="F168" s="1175"/>
      <c r="G168" s="1175"/>
      <c r="H168" s="183"/>
      <c r="I168" s="183"/>
      <c r="J168" s="205" t="str">
        <f t="shared" si="4"/>
        <v/>
      </c>
    </row>
    <row r="169" spans="2:10" ht="33" customHeight="1">
      <c r="B169" s="180"/>
      <c r="C169" s="180"/>
      <c r="D169" s="181"/>
      <c r="E169" s="182"/>
      <c r="F169" s="1175"/>
      <c r="G169" s="1175"/>
      <c r="H169" s="183"/>
      <c r="I169" s="183"/>
      <c r="J169" s="205" t="str">
        <f t="shared" si="4"/>
        <v/>
      </c>
    </row>
    <row r="170" spans="2:10" ht="33" customHeight="1">
      <c r="B170" s="180"/>
      <c r="C170" s="180"/>
      <c r="D170" s="181"/>
      <c r="E170" s="182"/>
      <c r="F170" s="1175"/>
      <c r="G170" s="1175"/>
      <c r="H170" s="183"/>
      <c r="I170" s="183"/>
      <c r="J170" s="205" t="str">
        <f t="shared" si="4"/>
        <v/>
      </c>
    </row>
    <row r="171" spans="2:10" ht="33" customHeight="1">
      <c r="B171" s="180"/>
      <c r="C171" s="180"/>
      <c r="D171" s="181"/>
      <c r="E171" s="182"/>
      <c r="F171" s="1175"/>
      <c r="G171" s="1175"/>
      <c r="H171" s="183"/>
      <c r="I171" s="183"/>
      <c r="J171" s="205" t="str">
        <f t="shared" si="4"/>
        <v/>
      </c>
    </row>
    <row r="172" spans="2:10" ht="33" customHeight="1">
      <c r="B172" s="180"/>
      <c r="C172" s="180"/>
      <c r="D172" s="181"/>
      <c r="E172" s="182"/>
      <c r="F172" s="1175"/>
      <c r="G172" s="1175"/>
      <c r="H172" s="183"/>
      <c r="I172" s="183"/>
      <c r="J172" s="205" t="str">
        <f t="shared" si="4"/>
        <v/>
      </c>
    </row>
    <row r="173" spans="2:10" ht="33" customHeight="1">
      <c r="B173" s="180"/>
      <c r="C173" s="180"/>
      <c r="D173" s="181"/>
      <c r="E173" s="182"/>
      <c r="F173" s="1175"/>
      <c r="G173" s="1175"/>
      <c r="H173" s="183"/>
      <c r="I173" s="183"/>
      <c r="J173" s="205" t="str">
        <f t="shared" si="4"/>
        <v/>
      </c>
    </row>
    <row r="174" spans="2:10" ht="33" customHeight="1">
      <c r="B174" s="180"/>
      <c r="C174" s="180"/>
      <c r="D174" s="181"/>
      <c r="E174" s="182"/>
      <c r="F174" s="1175"/>
      <c r="G174" s="1175"/>
      <c r="H174" s="183"/>
      <c r="I174" s="183"/>
      <c r="J174" s="205" t="str">
        <f t="shared" si="4"/>
        <v/>
      </c>
    </row>
    <row r="175" spans="2:10" ht="33" customHeight="1">
      <c r="B175" s="180"/>
      <c r="C175" s="180"/>
      <c r="D175" s="181"/>
      <c r="E175" s="182"/>
      <c r="F175" s="1175"/>
      <c r="G175" s="1175"/>
      <c r="H175" s="183"/>
      <c r="I175" s="183"/>
      <c r="J175" s="205" t="str">
        <f t="shared" si="4"/>
        <v/>
      </c>
    </row>
    <row r="176" spans="2:10" ht="33" customHeight="1">
      <c r="B176" s="180"/>
      <c r="C176" s="180"/>
      <c r="D176" s="181"/>
      <c r="E176" s="182"/>
      <c r="F176" s="1175"/>
      <c r="G176" s="1175"/>
      <c r="H176" s="183"/>
      <c r="I176" s="183"/>
      <c r="J176" s="205" t="str">
        <f t="shared" si="4"/>
        <v/>
      </c>
    </row>
    <row r="177" spans="2:10" ht="33" customHeight="1">
      <c r="B177" s="180"/>
      <c r="C177" s="180"/>
      <c r="D177" s="181"/>
      <c r="E177" s="182"/>
      <c r="F177" s="1175"/>
      <c r="G177" s="1175"/>
      <c r="H177" s="183"/>
      <c r="I177" s="183"/>
      <c r="J177" s="205" t="str">
        <f t="shared" si="4"/>
        <v/>
      </c>
    </row>
    <row r="178" spans="2:10" ht="33" customHeight="1">
      <c r="B178" s="180"/>
      <c r="C178" s="180"/>
      <c r="D178" s="181"/>
      <c r="E178" s="182"/>
      <c r="F178" s="1175"/>
      <c r="G178" s="1175"/>
      <c r="H178" s="183"/>
      <c r="I178" s="183"/>
      <c r="J178" s="205" t="str">
        <f t="shared" si="4"/>
        <v/>
      </c>
    </row>
    <row r="179" spans="2:10" ht="33" customHeight="1">
      <c r="B179" s="180"/>
      <c r="C179" s="180"/>
      <c r="D179" s="181"/>
      <c r="E179" s="182"/>
      <c r="F179" s="1175"/>
      <c r="G179" s="1175"/>
      <c r="H179" s="183"/>
      <c r="I179" s="183"/>
      <c r="J179" s="205" t="str">
        <f t="shared" si="4"/>
        <v/>
      </c>
    </row>
    <row r="180" spans="2:10" ht="33" customHeight="1">
      <c r="B180" s="180"/>
      <c r="C180" s="180"/>
      <c r="D180" s="181"/>
      <c r="E180" s="182"/>
      <c r="F180" s="1175"/>
      <c r="G180" s="1175"/>
      <c r="H180" s="183"/>
      <c r="I180" s="183"/>
      <c r="J180" s="205" t="str">
        <f t="shared" si="4"/>
        <v/>
      </c>
    </row>
    <row r="181" spans="2:10" ht="33" customHeight="1">
      <c r="B181" s="180"/>
      <c r="C181" s="180"/>
      <c r="D181" s="181"/>
      <c r="E181" s="182"/>
      <c r="F181" s="1175"/>
      <c r="G181" s="1175"/>
      <c r="H181" s="183"/>
      <c r="I181" s="183"/>
      <c r="J181" s="205" t="str">
        <f t="shared" si="4"/>
        <v/>
      </c>
    </row>
    <row r="182" spans="2:10" ht="33" customHeight="1">
      <c r="B182" s="180"/>
      <c r="C182" s="180"/>
      <c r="D182" s="181"/>
      <c r="E182" s="182"/>
      <c r="F182" s="1175"/>
      <c r="G182" s="1175"/>
      <c r="H182" s="183"/>
      <c r="I182" s="183"/>
      <c r="J182" s="205" t="str">
        <f t="shared" si="4"/>
        <v/>
      </c>
    </row>
    <row r="183" spans="2:10" ht="33" customHeight="1">
      <c r="B183" s="180"/>
      <c r="C183" s="180"/>
      <c r="D183" s="181"/>
      <c r="E183" s="182"/>
      <c r="F183" s="1175"/>
      <c r="G183" s="1175"/>
      <c r="H183" s="183"/>
      <c r="I183" s="183"/>
      <c r="J183" s="205" t="str">
        <f t="shared" si="4"/>
        <v/>
      </c>
    </row>
    <row r="184" spans="2:10" ht="33" customHeight="1">
      <c r="B184" s="180"/>
      <c r="C184" s="180"/>
      <c r="D184" s="181"/>
      <c r="E184" s="182"/>
      <c r="F184" s="1175"/>
      <c r="G184" s="1175"/>
      <c r="H184" s="183"/>
      <c r="I184" s="183"/>
      <c r="J184" s="205" t="str">
        <f t="shared" si="4"/>
        <v/>
      </c>
    </row>
    <row r="185" spans="2:10" ht="33" customHeight="1">
      <c r="B185" s="180"/>
      <c r="C185" s="180"/>
      <c r="D185" s="181"/>
      <c r="E185" s="182"/>
      <c r="F185" s="1175"/>
      <c r="G185" s="1175"/>
      <c r="H185" s="183"/>
      <c r="I185" s="183"/>
      <c r="J185" s="205" t="str">
        <f t="shared" si="4"/>
        <v/>
      </c>
    </row>
    <row r="186" spans="2:10" ht="33" customHeight="1">
      <c r="B186" s="180"/>
      <c r="C186" s="180"/>
      <c r="D186" s="181"/>
      <c r="E186" s="182"/>
      <c r="F186" s="1175"/>
      <c r="G186" s="1175"/>
      <c r="H186" s="183"/>
      <c r="I186" s="183"/>
      <c r="J186" s="205" t="str">
        <f t="shared" si="4"/>
        <v/>
      </c>
    </row>
    <row r="187" spans="2:10" ht="33" customHeight="1">
      <c r="B187" s="180"/>
      <c r="C187" s="180"/>
      <c r="D187" s="181"/>
      <c r="E187" s="182"/>
      <c r="F187" s="1175"/>
      <c r="G187" s="1175"/>
      <c r="H187" s="183"/>
      <c r="I187" s="183"/>
      <c r="J187" s="205" t="str">
        <f t="shared" si="4"/>
        <v/>
      </c>
    </row>
    <row r="188" spans="2:10" ht="33" customHeight="1">
      <c r="B188" s="180"/>
      <c r="C188" s="180"/>
      <c r="D188" s="181"/>
      <c r="E188" s="182"/>
      <c r="F188" s="1175"/>
      <c r="G188" s="1175"/>
      <c r="H188" s="183"/>
      <c r="I188" s="183"/>
      <c r="J188" s="205" t="str">
        <f t="shared" si="4"/>
        <v/>
      </c>
    </row>
    <row r="189" spans="2:10" ht="33" customHeight="1">
      <c r="B189" s="180"/>
      <c r="C189" s="180"/>
      <c r="D189" s="181"/>
      <c r="E189" s="182"/>
      <c r="F189" s="1175"/>
      <c r="G189" s="1175"/>
      <c r="H189" s="183"/>
      <c r="I189" s="183"/>
      <c r="J189" s="205" t="str">
        <f t="shared" si="4"/>
        <v/>
      </c>
    </row>
    <row r="190" spans="2:10" ht="33" customHeight="1">
      <c r="B190" s="180"/>
      <c r="C190" s="180"/>
      <c r="D190" s="181"/>
      <c r="E190" s="182"/>
      <c r="F190" s="1175"/>
      <c r="G190" s="1175"/>
      <c r="H190" s="183"/>
      <c r="I190" s="183"/>
      <c r="J190" s="205" t="str">
        <f t="shared" si="4"/>
        <v/>
      </c>
    </row>
    <row r="191" spans="2:10" ht="33" customHeight="1">
      <c r="B191" s="180"/>
      <c r="C191" s="180"/>
      <c r="D191" s="181"/>
      <c r="E191" s="182"/>
      <c r="F191" s="1175"/>
      <c r="G191" s="1175"/>
      <c r="H191" s="183"/>
      <c r="I191" s="183"/>
      <c r="J191" s="205" t="str">
        <f t="shared" si="4"/>
        <v/>
      </c>
    </row>
    <row r="192" spans="2:10" ht="33" customHeight="1">
      <c r="B192" s="180"/>
      <c r="C192" s="180"/>
      <c r="D192" s="181"/>
      <c r="E192" s="182"/>
      <c r="F192" s="1175"/>
      <c r="G192" s="1175"/>
      <c r="H192" s="183"/>
      <c r="I192" s="183"/>
      <c r="J192" s="205" t="str">
        <f t="shared" si="4"/>
        <v/>
      </c>
    </row>
    <row r="193" spans="2:10" ht="33" customHeight="1">
      <c r="B193" s="180"/>
      <c r="C193" s="180"/>
      <c r="D193" s="181"/>
      <c r="E193" s="182"/>
      <c r="F193" s="1175"/>
      <c r="G193" s="1175"/>
      <c r="H193" s="183"/>
      <c r="I193" s="183"/>
      <c r="J193" s="205" t="str">
        <f t="shared" si="4"/>
        <v/>
      </c>
    </row>
    <row r="194" spans="2:10" ht="33" customHeight="1">
      <c r="B194" s="180"/>
      <c r="C194" s="180"/>
      <c r="D194" s="181"/>
      <c r="E194" s="182"/>
      <c r="F194" s="1175"/>
      <c r="G194" s="1175"/>
      <c r="H194" s="183"/>
      <c r="I194" s="183"/>
      <c r="J194" s="205" t="str">
        <f t="shared" si="4"/>
        <v/>
      </c>
    </row>
    <row r="195" spans="2:10" ht="33" customHeight="1">
      <c r="B195" s="180"/>
      <c r="C195" s="180"/>
      <c r="D195" s="181"/>
      <c r="E195" s="182"/>
      <c r="F195" s="1175"/>
      <c r="G195" s="1175"/>
      <c r="H195" s="183"/>
      <c r="I195" s="183"/>
      <c r="J195" s="205" t="str">
        <f t="shared" si="4"/>
        <v/>
      </c>
    </row>
    <row r="196" spans="2:10" ht="33" customHeight="1">
      <c r="B196" s="180"/>
      <c r="C196" s="180"/>
      <c r="D196" s="181"/>
      <c r="E196" s="182"/>
      <c r="F196" s="1175"/>
      <c r="G196" s="1175"/>
      <c r="H196" s="183"/>
      <c r="I196" s="183"/>
      <c r="J196" s="205" t="str">
        <f t="shared" si="4"/>
        <v/>
      </c>
    </row>
    <row r="197" spans="2:10" ht="33" customHeight="1">
      <c r="B197" s="180"/>
      <c r="C197" s="180"/>
      <c r="D197" s="181"/>
      <c r="E197" s="182"/>
      <c r="F197" s="1175"/>
      <c r="G197" s="1175"/>
      <c r="H197" s="183"/>
      <c r="I197" s="183"/>
      <c r="J197" s="205" t="str">
        <f t="shared" si="4"/>
        <v/>
      </c>
    </row>
    <row r="198" spans="2:10" ht="33" customHeight="1">
      <c r="B198" s="180"/>
      <c r="C198" s="180"/>
      <c r="D198" s="181"/>
      <c r="E198" s="182"/>
      <c r="F198" s="1175"/>
      <c r="G198" s="1175"/>
      <c r="H198" s="183"/>
      <c r="I198" s="183"/>
      <c r="J198" s="205" t="str">
        <f t="shared" si="4"/>
        <v/>
      </c>
    </row>
    <row r="199" spans="2:10" ht="33" customHeight="1">
      <c r="B199" s="180"/>
      <c r="C199" s="180"/>
      <c r="D199" s="181"/>
      <c r="E199" s="182"/>
      <c r="F199" s="1175"/>
      <c r="G199" s="1175"/>
      <c r="H199" s="183"/>
      <c r="I199" s="183"/>
      <c r="J199" s="205" t="str">
        <f t="shared" si="4"/>
        <v/>
      </c>
    </row>
    <row r="200" spans="2:10" ht="33" customHeight="1">
      <c r="B200" s="180"/>
      <c r="C200" s="180"/>
      <c r="D200" s="181"/>
      <c r="E200" s="182"/>
      <c r="F200" s="1175"/>
      <c r="G200" s="1175"/>
      <c r="H200" s="183"/>
      <c r="I200" s="183"/>
      <c r="J200" s="205" t="str">
        <f t="shared" si="4"/>
        <v/>
      </c>
    </row>
    <row r="201" spans="2:10" ht="33" customHeight="1">
      <c r="B201" s="180"/>
      <c r="C201" s="180"/>
      <c r="D201" s="181"/>
      <c r="E201" s="182"/>
      <c r="F201" s="1175"/>
      <c r="G201" s="1175"/>
      <c r="H201" s="183"/>
      <c r="I201" s="183"/>
      <c r="J201" s="205" t="str">
        <f t="shared" si="4"/>
        <v/>
      </c>
    </row>
    <row r="202" spans="2:10" ht="33" customHeight="1">
      <c r="B202" s="180"/>
      <c r="C202" s="180"/>
      <c r="D202" s="181"/>
      <c r="E202" s="182"/>
      <c r="F202" s="1175"/>
      <c r="G202" s="1175"/>
      <c r="H202" s="183"/>
      <c r="I202" s="183"/>
      <c r="J202" s="205" t="str">
        <f t="shared" si="4"/>
        <v/>
      </c>
    </row>
    <row r="203" spans="2:10" ht="33" customHeight="1">
      <c r="B203" s="180"/>
      <c r="C203" s="180"/>
      <c r="D203" s="181"/>
      <c r="E203" s="182"/>
      <c r="F203" s="1175"/>
      <c r="G203" s="1175"/>
      <c r="H203" s="183"/>
      <c r="I203" s="183"/>
      <c r="J203" s="205" t="str">
        <f t="shared" si="4"/>
        <v/>
      </c>
    </row>
    <row r="204" spans="2:10" ht="33" customHeight="1">
      <c r="B204" s="180"/>
      <c r="C204" s="180"/>
      <c r="D204" s="181"/>
      <c r="E204" s="182"/>
      <c r="F204" s="1175"/>
      <c r="G204" s="1175"/>
      <c r="H204" s="183"/>
      <c r="I204" s="183"/>
      <c r="J204" s="205" t="str">
        <f t="shared" si="4"/>
        <v/>
      </c>
    </row>
    <row r="205" spans="2:10" ht="33" customHeight="1">
      <c r="B205" s="180"/>
      <c r="C205" s="180"/>
      <c r="D205" s="181"/>
      <c r="E205" s="182"/>
      <c r="F205" s="1175"/>
      <c r="G205" s="1175"/>
      <c r="H205" s="183"/>
      <c r="I205" s="183"/>
      <c r="J205" s="205" t="str">
        <f t="shared" si="4"/>
        <v/>
      </c>
    </row>
    <row r="206" spans="2:10" ht="33" customHeight="1">
      <c r="B206" s="180"/>
      <c r="C206" s="180"/>
      <c r="D206" s="181"/>
      <c r="E206" s="182"/>
      <c r="F206" s="1175"/>
      <c r="G206" s="1175"/>
      <c r="H206" s="183"/>
      <c r="I206" s="183"/>
      <c r="J206" s="205" t="str">
        <f t="shared" si="4"/>
        <v/>
      </c>
    </row>
    <row r="207" spans="2:10" ht="33" customHeight="1">
      <c r="B207" s="180"/>
      <c r="C207" s="180"/>
      <c r="D207" s="181"/>
      <c r="E207" s="182"/>
      <c r="F207" s="1175"/>
      <c r="G207" s="1175"/>
      <c r="H207" s="183"/>
      <c r="I207" s="183"/>
      <c r="J207" s="205" t="str">
        <f t="shared" ref="J207:J270" si="5">IF(F207="","",H207*I207)</f>
        <v/>
      </c>
    </row>
    <row r="208" spans="2:10" ht="33" customHeight="1">
      <c r="B208" s="180"/>
      <c r="C208" s="180"/>
      <c r="D208" s="181"/>
      <c r="E208" s="182"/>
      <c r="F208" s="1175"/>
      <c r="G208" s="1175"/>
      <c r="H208" s="183"/>
      <c r="I208" s="183"/>
      <c r="J208" s="205" t="str">
        <f t="shared" si="5"/>
        <v/>
      </c>
    </row>
    <row r="209" spans="2:10" ht="33" customHeight="1">
      <c r="B209" s="180"/>
      <c r="C209" s="180"/>
      <c r="D209" s="181"/>
      <c r="E209" s="182"/>
      <c r="F209" s="1175"/>
      <c r="G209" s="1175"/>
      <c r="H209" s="183"/>
      <c r="I209" s="183"/>
      <c r="J209" s="205" t="str">
        <f t="shared" si="5"/>
        <v/>
      </c>
    </row>
    <row r="210" spans="2:10" ht="33" customHeight="1">
      <c r="B210" s="180"/>
      <c r="C210" s="180"/>
      <c r="D210" s="181"/>
      <c r="E210" s="182"/>
      <c r="F210" s="1175"/>
      <c r="G210" s="1175"/>
      <c r="H210" s="183"/>
      <c r="I210" s="183"/>
      <c r="J210" s="205" t="str">
        <f t="shared" si="5"/>
        <v/>
      </c>
    </row>
    <row r="211" spans="2:10" ht="33" customHeight="1">
      <c r="B211" s="180"/>
      <c r="C211" s="180"/>
      <c r="D211" s="181"/>
      <c r="E211" s="182"/>
      <c r="F211" s="1175"/>
      <c r="G211" s="1175"/>
      <c r="H211" s="183"/>
      <c r="I211" s="183"/>
      <c r="J211" s="205" t="str">
        <f t="shared" si="5"/>
        <v/>
      </c>
    </row>
    <row r="212" spans="2:10" ht="33" customHeight="1">
      <c r="B212" s="180"/>
      <c r="C212" s="180"/>
      <c r="D212" s="181"/>
      <c r="E212" s="182"/>
      <c r="F212" s="1175"/>
      <c r="G212" s="1175"/>
      <c r="H212" s="183"/>
      <c r="I212" s="183"/>
      <c r="J212" s="205" t="str">
        <f t="shared" si="5"/>
        <v/>
      </c>
    </row>
    <row r="213" spans="2:10" ht="33" customHeight="1">
      <c r="B213" s="180"/>
      <c r="C213" s="180"/>
      <c r="D213" s="181"/>
      <c r="E213" s="182"/>
      <c r="F213" s="1175"/>
      <c r="G213" s="1175"/>
      <c r="H213" s="183"/>
      <c r="I213" s="183"/>
      <c r="J213" s="205" t="str">
        <f t="shared" si="5"/>
        <v/>
      </c>
    </row>
    <row r="214" spans="2:10" ht="33" customHeight="1">
      <c r="B214" s="180"/>
      <c r="C214" s="180"/>
      <c r="D214" s="181"/>
      <c r="E214" s="182"/>
      <c r="F214" s="1175"/>
      <c r="G214" s="1175"/>
      <c r="H214" s="183"/>
      <c r="I214" s="183"/>
      <c r="J214" s="205" t="str">
        <f t="shared" si="5"/>
        <v/>
      </c>
    </row>
    <row r="215" spans="2:10" ht="33" customHeight="1">
      <c r="B215" s="180"/>
      <c r="C215" s="180"/>
      <c r="D215" s="181"/>
      <c r="E215" s="182"/>
      <c r="F215" s="1175"/>
      <c r="G215" s="1175"/>
      <c r="H215" s="183"/>
      <c r="I215" s="183"/>
      <c r="J215" s="205" t="str">
        <f t="shared" si="5"/>
        <v/>
      </c>
    </row>
    <row r="216" spans="2:10" ht="33" customHeight="1">
      <c r="B216" s="180"/>
      <c r="C216" s="180"/>
      <c r="D216" s="181"/>
      <c r="E216" s="182"/>
      <c r="F216" s="1175"/>
      <c r="G216" s="1175"/>
      <c r="H216" s="183"/>
      <c r="I216" s="183"/>
      <c r="J216" s="205" t="str">
        <f t="shared" si="5"/>
        <v/>
      </c>
    </row>
    <row r="217" spans="2:10" ht="33" customHeight="1">
      <c r="B217" s="180"/>
      <c r="C217" s="180"/>
      <c r="D217" s="181"/>
      <c r="E217" s="182"/>
      <c r="F217" s="1175"/>
      <c r="G217" s="1175"/>
      <c r="H217" s="183"/>
      <c r="I217" s="183"/>
      <c r="J217" s="205" t="str">
        <f t="shared" si="5"/>
        <v/>
      </c>
    </row>
    <row r="218" spans="2:10" ht="33" customHeight="1">
      <c r="B218" s="180"/>
      <c r="C218" s="180"/>
      <c r="D218" s="181"/>
      <c r="E218" s="182"/>
      <c r="F218" s="1175"/>
      <c r="G218" s="1175"/>
      <c r="H218" s="183"/>
      <c r="I218" s="183"/>
      <c r="J218" s="205" t="str">
        <f t="shared" si="5"/>
        <v/>
      </c>
    </row>
    <row r="219" spans="2:10" ht="33" customHeight="1">
      <c r="B219" s="180"/>
      <c r="C219" s="180"/>
      <c r="D219" s="181"/>
      <c r="E219" s="182"/>
      <c r="F219" s="1175"/>
      <c r="G219" s="1175"/>
      <c r="H219" s="183"/>
      <c r="I219" s="183"/>
      <c r="J219" s="205" t="str">
        <f t="shared" si="5"/>
        <v/>
      </c>
    </row>
    <row r="220" spans="2:10" ht="33" customHeight="1">
      <c r="B220" s="180"/>
      <c r="C220" s="180"/>
      <c r="D220" s="181"/>
      <c r="E220" s="182"/>
      <c r="F220" s="1175"/>
      <c r="G220" s="1175"/>
      <c r="H220" s="183"/>
      <c r="I220" s="183"/>
      <c r="J220" s="205" t="str">
        <f t="shared" si="5"/>
        <v/>
      </c>
    </row>
    <row r="221" spans="2:10" ht="33" customHeight="1">
      <c r="B221" s="180"/>
      <c r="C221" s="180"/>
      <c r="D221" s="181"/>
      <c r="E221" s="182"/>
      <c r="F221" s="1175"/>
      <c r="G221" s="1175"/>
      <c r="H221" s="183"/>
      <c r="I221" s="183"/>
      <c r="J221" s="205" t="str">
        <f t="shared" si="5"/>
        <v/>
      </c>
    </row>
    <row r="222" spans="2:10" ht="33" customHeight="1">
      <c r="B222" s="180"/>
      <c r="C222" s="180"/>
      <c r="D222" s="181"/>
      <c r="E222" s="182"/>
      <c r="F222" s="1175"/>
      <c r="G222" s="1175"/>
      <c r="H222" s="183"/>
      <c r="I222" s="183"/>
      <c r="J222" s="205" t="str">
        <f t="shared" si="5"/>
        <v/>
      </c>
    </row>
    <row r="223" spans="2:10" ht="33" customHeight="1">
      <c r="B223" s="180"/>
      <c r="C223" s="180"/>
      <c r="D223" s="181"/>
      <c r="E223" s="182"/>
      <c r="F223" s="1175"/>
      <c r="G223" s="1175"/>
      <c r="H223" s="183"/>
      <c r="I223" s="183"/>
      <c r="J223" s="205" t="str">
        <f t="shared" si="5"/>
        <v/>
      </c>
    </row>
    <row r="224" spans="2:10" ht="33" customHeight="1">
      <c r="B224" s="180"/>
      <c r="C224" s="180"/>
      <c r="D224" s="181"/>
      <c r="E224" s="182"/>
      <c r="F224" s="1175"/>
      <c r="G224" s="1175"/>
      <c r="H224" s="183"/>
      <c r="I224" s="183"/>
      <c r="J224" s="205" t="str">
        <f t="shared" si="5"/>
        <v/>
      </c>
    </row>
    <row r="225" spans="2:10" ht="33" customHeight="1">
      <c r="B225" s="180"/>
      <c r="C225" s="180"/>
      <c r="D225" s="181"/>
      <c r="E225" s="182"/>
      <c r="F225" s="1175"/>
      <c r="G225" s="1175"/>
      <c r="H225" s="183"/>
      <c r="I225" s="183"/>
      <c r="J225" s="205" t="str">
        <f t="shared" si="5"/>
        <v/>
      </c>
    </row>
    <row r="226" spans="2:10" ht="33" customHeight="1">
      <c r="B226" s="180"/>
      <c r="C226" s="180"/>
      <c r="D226" s="181"/>
      <c r="E226" s="182"/>
      <c r="F226" s="1175"/>
      <c r="G226" s="1175"/>
      <c r="H226" s="183"/>
      <c r="I226" s="183"/>
      <c r="J226" s="205" t="str">
        <f t="shared" si="5"/>
        <v/>
      </c>
    </row>
    <row r="227" spans="2:10" ht="33" customHeight="1">
      <c r="B227" s="180"/>
      <c r="C227" s="180"/>
      <c r="D227" s="181"/>
      <c r="E227" s="182"/>
      <c r="F227" s="1175"/>
      <c r="G227" s="1175"/>
      <c r="H227" s="183"/>
      <c r="I227" s="183"/>
      <c r="J227" s="205" t="str">
        <f t="shared" si="5"/>
        <v/>
      </c>
    </row>
    <row r="228" spans="2:10" ht="33" customHeight="1">
      <c r="B228" s="180"/>
      <c r="C228" s="180"/>
      <c r="D228" s="181"/>
      <c r="E228" s="182"/>
      <c r="F228" s="1175"/>
      <c r="G228" s="1175"/>
      <c r="H228" s="183"/>
      <c r="I228" s="183"/>
      <c r="J228" s="205" t="str">
        <f t="shared" si="5"/>
        <v/>
      </c>
    </row>
    <row r="229" spans="2:10" ht="33" customHeight="1">
      <c r="B229" s="180"/>
      <c r="C229" s="180"/>
      <c r="D229" s="181"/>
      <c r="E229" s="182"/>
      <c r="F229" s="1175"/>
      <c r="G229" s="1175"/>
      <c r="H229" s="183"/>
      <c r="I229" s="183"/>
      <c r="J229" s="205" t="str">
        <f t="shared" si="5"/>
        <v/>
      </c>
    </row>
    <row r="230" spans="2:10" ht="33" customHeight="1">
      <c r="B230" s="180"/>
      <c r="C230" s="180"/>
      <c r="D230" s="181"/>
      <c r="E230" s="182"/>
      <c r="F230" s="1175"/>
      <c r="G230" s="1175"/>
      <c r="H230" s="183"/>
      <c r="I230" s="183"/>
      <c r="J230" s="205" t="str">
        <f t="shared" si="5"/>
        <v/>
      </c>
    </row>
    <row r="231" spans="2:10" ht="33" customHeight="1">
      <c r="B231" s="180"/>
      <c r="C231" s="180"/>
      <c r="D231" s="181"/>
      <c r="E231" s="182"/>
      <c r="F231" s="1175"/>
      <c r="G231" s="1175"/>
      <c r="H231" s="183"/>
      <c r="I231" s="183"/>
      <c r="J231" s="205" t="str">
        <f t="shared" si="5"/>
        <v/>
      </c>
    </row>
    <row r="232" spans="2:10" ht="33" customHeight="1">
      <c r="B232" s="180"/>
      <c r="C232" s="180"/>
      <c r="D232" s="181"/>
      <c r="E232" s="182"/>
      <c r="F232" s="1175"/>
      <c r="G232" s="1175"/>
      <c r="H232" s="183"/>
      <c r="I232" s="183"/>
      <c r="J232" s="205" t="str">
        <f t="shared" si="5"/>
        <v/>
      </c>
    </row>
    <row r="233" spans="2:10" ht="33" customHeight="1">
      <c r="B233" s="180"/>
      <c r="C233" s="180"/>
      <c r="D233" s="181"/>
      <c r="E233" s="182"/>
      <c r="F233" s="1175"/>
      <c r="G233" s="1175"/>
      <c r="H233" s="183"/>
      <c r="I233" s="183"/>
      <c r="J233" s="205" t="str">
        <f t="shared" si="5"/>
        <v/>
      </c>
    </row>
    <row r="234" spans="2:10" ht="33" customHeight="1">
      <c r="B234" s="180"/>
      <c r="C234" s="180"/>
      <c r="D234" s="181"/>
      <c r="E234" s="182"/>
      <c r="F234" s="1175"/>
      <c r="G234" s="1175"/>
      <c r="H234" s="183"/>
      <c r="I234" s="183"/>
      <c r="J234" s="205" t="str">
        <f t="shared" si="5"/>
        <v/>
      </c>
    </row>
    <row r="235" spans="2:10" ht="33" customHeight="1">
      <c r="B235" s="180"/>
      <c r="C235" s="180"/>
      <c r="D235" s="181"/>
      <c r="E235" s="182"/>
      <c r="F235" s="1175"/>
      <c r="G235" s="1175"/>
      <c r="H235" s="183"/>
      <c r="I235" s="183"/>
      <c r="J235" s="205" t="str">
        <f t="shared" si="5"/>
        <v/>
      </c>
    </row>
    <row r="236" spans="2:10" ht="33" customHeight="1">
      <c r="B236" s="180"/>
      <c r="C236" s="180"/>
      <c r="D236" s="181"/>
      <c r="E236" s="182"/>
      <c r="F236" s="1175"/>
      <c r="G236" s="1175"/>
      <c r="H236" s="183"/>
      <c r="I236" s="183"/>
      <c r="J236" s="205" t="str">
        <f t="shared" si="5"/>
        <v/>
      </c>
    </row>
    <row r="237" spans="2:10" ht="33" customHeight="1">
      <c r="B237" s="180"/>
      <c r="C237" s="180"/>
      <c r="D237" s="181"/>
      <c r="E237" s="182"/>
      <c r="F237" s="1175"/>
      <c r="G237" s="1175"/>
      <c r="H237" s="183"/>
      <c r="I237" s="183"/>
      <c r="J237" s="205" t="str">
        <f t="shared" si="5"/>
        <v/>
      </c>
    </row>
    <row r="238" spans="2:10" ht="33" customHeight="1">
      <c r="B238" s="180"/>
      <c r="C238" s="180"/>
      <c r="D238" s="181"/>
      <c r="E238" s="182"/>
      <c r="F238" s="1175"/>
      <c r="G238" s="1175"/>
      <c r="H238" s="183"/>
      <c r="I238" s="183"/>
      <c r="J238" s="205" t="str">
        <f t="shared" si="5"/>
        <v/>
      </c>
    </row>
    <row r="239" spans="2:10" ht="33" customHeight="1">
      <c r="B239" s="180"/>
      <c r="C239" s="180"/>
      <c r="D239" s="181"/>
      <c r="E239" s="182"/>
      <c r="F239" s="1175"/>
      <c r="G239" s="1175"/>
      <c r="H239" s="183"/>
      <c r="I239" s="183"/>
      <c r="J239" s="205" t="str">
        <f t="shared" si="5"/>
        <v/>
      </c>
    </row>
    <row r="240" spans="2:10" ht="33" customHeight="1">
      <c r="B240" s="180"/>
      <c r="C240" s="180"/>
      <c r="D240" s="181"/>
      <c r="E240" s="182"/>
      <c r="F240" s="1175"/>
      <c r="G240" s="1175"/>
      <c r="H240" s="183"/>
      <c r="I240" s="183"/>
      <c r="J240" s="205" t="str">
        <f t="shared" si="5"/>
        <v/>
      </c>
    </row>
    <row r="241" spans="2:10" ht="33" customHeight="1">
      <c r="B241" s="180"/>
      <c r="C241" s="180"/>
      <c r="D241" s="181"/>
      <c r="E241" s="182"/>
      <c r="F241" s="1175"/>
      <c r="G241" s="1175"/>
      <c r="H241" s="183"/>
      <c r="I241" s="183"/>
      <c r="J241" s="205" t="str">
        <f t="shared" si="5"/>
        <v/>
      </c>
    </row>
    <row r="242" spans="2:10" ht="33" customHeight="1">
      <c r="B242" s="180"/>
      <c r="C242" s="180"/>
      <c r="D242" s="181"/>
      <c r="E242" s="182"/>
      <c r="F242" s="1175"/>
      <c r="G242" s="1175"/>
      <c r="H242" s="183"/>
      <c r="I242" s="183"/>
      <c r="J242" s="205" t="str">
        <f t="shared" si="5"/>
        <v/>
      </c>
    </row>
    <row r="243" spans="2:10" ht="33" customHeight="1">
      <c r="B243" s="180"/>
      <c r="C243" s="180"/>
      <c r="D243" s="181"/>
      <c r="E243" s="182"/>
      <c r="F243" s="1175"/>
      <c r="G243" s="1175"/>
      <c r="H243" s="183"/>
      <c r="I243" s="183"/>
      <c r="J243" s="205" t="str">
        <f t="shared" si="5"/>
        <v/>
      </c>
    </row>
    <row r="244" spans="2:10" ht="33" customHeight="1">
      <c r="B244" s="180"/>
      <c r="C244" s="180"/>
      <c r="D244" s="181"/>
      <c r="E244" s="182"/>
      <c r="F244" s="1175"/>
      <c r="G244" s="1175"/>
      <c r="H244" s="183"/>
      <c r="I244" s="183"/>
      <c r="J244" s="205" t="str">
        <f t="shared" si="5"/>
        <v/>
      </c>
    </row>
    <row r="245" spans="2:10" ht="33" customHeight="1">
      <c r="B245" s="180"/>
      <c r="C245" s="180"/>
      <c r="D245" s="181"/>
      <c r="E245" s="182"/>
      <c r="F245" s="1175"/>
      <c r="G245" s="1175"/>
      <c r="H245" s="183"/>
      <c r="I245" s="183"/>
      <c r="J245" s="205" t="str">
        <f t="shared" si="5"/>
        <v/>
      </c>
    </row>
    <row r="246" spans="2:10" ht="33" customHeight="1">
      <c r="B246" s="180"/>
      <c r="C246" s="180"/>
      <c r="D246" s="181"/>
      <c r="E246" s="182"/>
      <c r="F246" s="1175"/>
      <c r="G246" s="1175"/>
      <c r="H246" s="183"/>
      <c r="I246" s="183"/>
      <c r="J246" s="205" t="str">
        <f t="shared" si="5"/>
        <v/>
      </c>
    </row>
    <row r="247" spans="2:10" ht="33" customHeight="1">
      <c r="B247" s="180"/>
      <c r="C247" s="180"/>
      <c r="D247" s="181"/>
      <c r="E247" s="182"/>
      <c r="F247" s="1175"/>
      <c r="G247" s="1175"/>
      <c r="H247" s="183"/>
      <c r="I247" s="183"/>
      <c r="J247" s="205" t="str">
        <f t="shared" si="5"/>
        <v/>
      </c>
    </row>
    <row r="248" spans="2:10" ht="33" customHeight="1">
      <c r="B248" s="180"/>
      <c r="C248" s="180"/>
      <c r="D248" s="181"/>
      <c r="E248" s="182"/>
      <c r="F248" s="1175"/>
      <c r="G248" s="1175"/>
      <c r="H248" s="183"/>
      <c r="I248" s="183"/>
      <c r="J248" s="205" t="str">
        <f t="shared" si="5"/>
        <v/>
      </c>
    </row>
    <row r="249" spans="2:10" ht="33" customHeight="1">
      <c r="B249" s="180"/>
      <c r="C249" s="180"/>
      <c r="D249" s="181"/>
      <c r="E249" s="182"/>
      <c r="F249" s="1175"/>
      <c r="G249" s="1175"/>
      <c r="H249" s="183"/>
      <c r="I249" s="183"/>
      <c r="J249" s="205" t="str">
        <f t="shared" si="5"/>
        <v/>
      </c>
    </row>
    <row r="250" spans="2:10" ht="33" customHeight="1">
      <c r="B250" s="180"/>
      <c r="C250" s="180"/>
      <c r="D250" s="181"/>
      <c r="E250" s="182"/>
      <c r="F250" s="1175"/>
      <c r="G250" s="1175"/>
      <c r="H250" s="183"/>
      <c r="I250" s="183"/>
      <c r="J250" s="205" t="str">
        <f t="shared" si="5"/>
        <v/>
      </c>
    </row>
    <row r="251" spans="2:10" ht="33" customHeight="1">
      <c r="B251" s="180"/>
      <c r="C251" s="180"/>
      <c r="D251" s="181"/>
      <c r="E251" s="182"/>
      <c r="F251" s="1175"/>
      <c r="G251" s="1175"/>
      <c r="H251" s="183"/>
      <c r="I251" s="183"/>
      <c r="J251" s="205" t="str">
        <f t="shared" si="5"/>
        <v/>
      </c>
    </row>
    <row r="252" spans="2:10" ht="33" customHeight="1">
      <c r="B252" s="180"/>
      <c r="C252" s="180"/>
      <c r="D252" s="181"/>
      <c r="E252" s="182"/>
      <c r="F252" s="1175"/>
      <c r="G252" s="1175"/>
      <c r="H252" s="183"/>
      <c r="I252" s="183"/>
      <c r="J252" s="205" t="str">
        <f t="shared" si="5"/>
        <v/>
      </c>
    </row>
    <row r="253" spans="2:10" ht="33" customHeight="1">
      <c r="B253" s="180"/>
      <c r="C253" s="180"/>
      <c r="D253" s="181"/>
      <c r="E253" s="182"/>
      <c r="F253" s="1175"/>
      <c r="G253" s="1175"/>
      <c r="H253" s="183"/>
      <c r="I253" s="183"/>
      <c r="J253" s="205" t="str">
        <f t="shared" si="5"/>
        <v/>
      </c>
    </row>
    <row r="254" spans="2:10" ht="33" customHeight="1">
      <c r="B254" s="180"/>
      <c r="C254" s="180"/>
      <c r="D254" s="181"/>
      <c r="E254" s="182"/>
      <c r="F254" s="1175"/>
      <c r="G254" s="1175"/>
      <c r="H254" s="183"/>
      <c r="I254" s="183"/>
      <c r="J254" s="205" t="str">
        <f t="shared" si="5"/>
        <v/>
      </c>
    </row>
    <row r="255" spans="2:10" ht="33" customHeight="1">
      <c r="B255" s="180"/>
      <c r="C255" s="180"/>
      <c r="D255" s="181"/>
      <c r="E255" s="182"/>
      <c r="F255" s="1175"/>
      <c r="G255" s="1175"/>
      <c r="H255" s="183"/>
      <c r="I255" s="183"/>
      <c r="J255" s="205" t="str">
        <f t="shared" si="5"/>
        <v/>
      </c>
    </row>
    <row r="256" spans="2:10" ht="33" customHeight="1">
      <c r="B256" s="180"/>
      <c r="C256" s="180"/>
      <c r="D256" s="181"/>
      <c r="E256" s="182"/>
      <c r="F256" s="1175"/>
      <c r="G256" s="1175"/>
      <c r="H256" s="183"/>
      <c r="I256" s="183"/>
      <c r="J256" s="205" t="str">
        <f t="shared" si="5"/>
        <v/>
      </c>
    </row>
    <row r="257" spans="2:10" ht="33" customHeight="1">
      <c r="B257" s="180"/>
      <c r="C257" s="180"/>
      <c r="D257" s="181"/>
      <c r="E257" s="182"/>
      <c r="F257" s="1175"/>
      <c r="G257" s="1175"/>
      <c r="H257" s="183"/>
      <c r="I257" s="183"/>
      <c r="J257" s="205" t="str">
        <f t="shared" si="5"/>
        <v/>
      </c>
    </row>
    <row r="258" spans="2:10" ht="33" customHeight="1">
      <c r="B258" s="180"/>
      <c r="C258" s="180"/>
      <c r="D258" s="181"/>
      <c r="E258" s="182"/>
      <c r="F258" s="1175"/>
      <c r="G258" s="1175"/>
      <c r="H258" s="183"/>
      <c r="I258" s="183"/>
      <c r="J258" s="205" t="str">
        <f t="shared" si="5"/>
        <v/>
      </c>
    </row>
    <row r="259" spans="2:10" ht="33" customHeight="1">
      <c r="B259" s="180"/>
      <c r="C259" s="180"/>
      <c r="D259" s="181"/>
      <c r="E259" s="182"/>
      <c r="F259" s="1175"/>
      <c r="G259" s="1175"/>
      <c r="H259" s="183"/>
      <c r="I259" s="183"/>
      <c r="J259" s="205" t="str">
        <f t="shared" si="5"/>
        <v/>
      </c>
    </row>
    <row r="260" spans="2:10" ht="33" customHeight="1">
      <c r="B260" s="180"/>
      <c r="C260" s="180"/>
      <c r="D260" s="181"/>
      <c r="E260" s="182"/>
      <c r="F260" s="1175"/>
      <c r="G260" s="1175"/>
      <c r="H260" s="183"/>
      <c r="I260" s="183"/>
      <c r="J260" s="205" t="str">
        <f t="shared" si="5"/>
        <v/>
      </c>
    </row>
    <row r="261" spans="2:10" ht="33" customHeight="1">
      <c r="B261" s="180"/>
      <c r="C261" s="180"/>
      <c r="D261" s="181"/>
      <c r="E261" s="182"/>
      <c r="F261" s="1175"/>
      <c r="G261" s="1175"/>
      <c r="H261" s="183"/>
      <c r="I261" s="183"/>
      <c r="J261" s="205" t="str">
        <f t="shared" si="5"/>
        <v/>
      </c>
    </row>
    <row r="262" spans="2:10" ht="33" customHeight="1">
      <c r="B262" s="180"/>
      <c r="C262" s="180"/>
      <c r="D262" s="181"/>
      <c r="E262" s="182"/>
      <c r="F262" s="1175"/>
      <c r="G262" s="1175"/>
      <c r="H262" s="183"/>
      <c r="I262" s="183"/>
      <c r="J262" s="205" t="str">
        <f t="shared" si="5"/>
        <v/>
      </c>
    </row>
    <row r="263" spans="2:10" ht="33" customHeight="1">
      <c r="B263" s="180"/>
      <c r="C263" s="180"/>
      <c r="D263" s="181"/>
      <c r="E263" s="182"/>
      <c r="F263" s="1175"/>
      <c r="G263" s="1175"/>
      <c r="H263" s="183"/>
      <c r="I263" s="183"/>
      <c r="J263" s="205" t="str">
        <f t="shared" si="5"/>
        <v/>
      </c>
    </row>
    <row r="264" spans="2:10" ht="33" customHeight="1">
      <c r="B264" s="180"/>
      <c r="C264" s="180"/>
      <c r="D264" s="181"/>
      <c r="E264" s="182"/>
      <c r="F264" s="1175"/>
      <c r="G264" s="1175"/>
      <c r="H264" s="183"/>
      <c r="I264" s="183"/>
      <c r="J264" s="205" t="str">
        <f t="shared" si="5"/>
        <v/>
      </c>
    </row>
    <row r="265" spans="2:10" ht="33" customHeight="1">
      <c r="B265" s="180"/>
      <c r="C265" s="180"/>
      <c r="D265" s="181"/>
      <c r="E265" s="182"/>
      <c r="F265" s="1175"/>
      <c r="G265" s="1175"/>
      <c r="H265" s="183"/>
      <c r="I265" s="183"/>
      <c r="J265" s="205" t="str">
        <f t="shared" si="5"/>
        <v/>
      </c>
    </row>
    <row r="266" spans="2:10" ht="33" customHeight="1">
      <c r="B266" s="180"/>
      <c r="C266" s="180"/>
      <c r="D266" s="181"/>
      <c r="E266" s="182"/>
      <c r="F266" s="1175"/>
      <c r="G266" s="1175"/>
      <c r="H266" s="183"/>
      <c r="I266" s="183"/>
      <c r="J266" s="205" t="str">
        <f t="shared" si="5"/>
        <v/>
      </c>
    </row>
    <row r="267" spans="2:10" ht="33" customHeight="1">
      <c r="B267" s="180"/>
      <c r="C267" s="180"/>
      <c r="D267" s="181"/>
      <c r="E267" s="182"/>
      <c r="F267" s="1175"/>
      <c r="G267" s="1175"/>
      <c r="H267" s="183"/>
      <c r="I267" s="183"/>
      <c r="J267" s="205" t="str">
        <f t="shared" si="5"/>
        <v/>
      </c>
    </row>
    <row r="268" spans="2:10" ht="33" customHeight="1">
      <c r="B268" s="180"/>
      <c r="C268" s="180"/>
      <c r="D268" s="181"/>
      <c r="E268" s="182"/>
      <c r="F268" s="1175"/>
      <c r="G268" s="1175"/>
      <c r="H268" s="183"/>
      <c r="I268" s="183"/>
      <c r="J268" s="205" t="str">
        <f t="shared" si="5"/>
        <v/>
      </c>
    </row>
    <row r="269" spans="2:10" ht="33" customHeight="1">
      <c r="B269" s="180"/>
      <c r="C269" s="180"/>
      <c r="D269" s="181"/>
      <c r="E269" s="182"/>
      <c r="F269" s="1175"/>
      <c r="G269" s="1175"/>
      <c r="H269" s="183"/>
      <c r="I269" s="183"/>
      <c r="J269" s="205" t="str">
        <f t="shared" si="5"/>
        <v/>
      </c>
    </row>
    <row r="270" spans="2:10" ht="33" customHeight="1">
      <c r="B270" s="180"/>
      <c r="C270" s="180"/>
      <c r="D270" s="181"/>
      <c r="E270" s="182"/>
      <c r="F270" s="1175"/>
      <c r="G270" s="1175"/>
      <c r="H270" s="183"/>
      <c r="I270" s="183"/>
      <c r="J270" s="205" t="str">
        <f t="shared" si="5"/>
        <v/>
      </c>
    </row>
    <row r="271" spans="2:10" ht="33" customHeight="1">
      <c r="B271" s="180"/>
      <c r="C271" s="180"/>
      <c r="D271" s="181"/>
      <c r="E271" s="182"/>
      <c r="F271" s="1175"/>
      <c r="G271" s="1175"/>
      <c r="H271" s="183"/>
      <c r="I271" s="183"/>
      <c r="J271" s="205" t="str">
        <f t="shared" ref="J271:J334" si="6">IF(F271="","",H271*I271)</f>
        <v/>
      </c>
    </row>
    <row r="272" spans="2:10" ht="33" customHeight="1">
      <c r="B272" s="180"/>
      <c r="C272" s="180"/>
      <c r="D272" s="181"/>
      <c r="E272" s="182"/>
      <c r="F272" s="1175"/>
      <c r="G272" s="1175"/>
      <c r="H272" s="183"/>
      <c r="I272" s="183"/>
      <c r="J272" s="205" t="str">
        <f t="shared" si="6"/>
        <v/>
      </c>
    </row>
    <row r="273" spans="2:10" ht="33" customHeight="1">
      <c r="B273" s="180"/>
      <c r="C273" s="180"/>
      <c r="D273" s="181"/>
      <c r="E273" s="182"/>
      <c r="F273" s="1175"/>
      <c r="G273" s="1175"/>
      <c r="H273" s="183"/>
      <c r="I273" s="183"/>
      <c r="J273" s="205" t="str">
        <f t="shared" si="6"/>
        <v/>
      </c>
    </row>
    <row r="274" spans="2:10" ht="33" customHeight="1">
      <c r="B274" s="180"/>
      <c r="C274" s="180"/>
      <c r="D274" s="181"/>
      <c r="E274" s="182"/>
      <c r="F274" s="1175"/>
      <c r="G274" s="1175"/>
      <c r="H274" s="183"/>
      <c r="I274" s="183"/>
      <c r="J274" s="205" t="str">
        <f t="shared" si="6"/>
        <v/>
      </c>
    </row>
    <row r="275" spans="2:10" ht="33" customHeight="1">
      <c r="B275" s="180"/>
      <c r="C275" s="180"/>
      <c r="D275" s="181"/>
      <c r="E275" s="182"/>
      <c r="F275" s="1175"/>
      <c r="G275" s="1175"/>
      <c r="H275" s="183"/>
      <c r="I275" s="183"/>
      <c r="J275" s="205" t="str">
        <f t="shared" si="6"/>
        <v/>
      </c>
    </row>
    <row r="276" spans="2:10" ht="33" customHeight="1">
      <c r="B276" s="180"/>
      <c r="C276" s="180"/>
      <c r="D276" s="181"/>
      <c r="E276" s="182"/>
      <c r="F276" s="1175"/>
      <c r="G276" s="1175"/>
      <c r="H276" s="183"/>
      <c r="I276" s="183"/>
      <c r="J276" s="205" t="str">
        <f t="shared" si="6"/>
        <v/>
      </c>
    </row>
    <row r="277" spans="2:10" ht="33" customHeight="1">
      <c r="B277" s="180"/>
      <c r="C277" s="180"/>
      <c r="D277" s="181"/>
      <c r="E277" s="182"/>
      <c r="F277" s="1175"/>
      <c r="G277" s="1175"/>
      <c r="H277" s="183"/>
      <c r="I277" s="183"/>
      <c r="J277" s="205" t="str">
        <f t="shared" si="6"/>
        <v/>
      </c>
    </row>
    <row r="278" spans="2:10" ht="33" customHeight="1">
      <c r="B278" s="180"/>
      <c r="C278" s="180"/>
      <c r="D278" s="181"/>
      <c r="E278" s="182"/>
      <c r="F278" s="1175"/>
      <c r="G278" s="1175"/>
      <c r="H278" s="183"/>
      <c r="I278" s="183"/>
      <c r="J278" s="205" t="str">
        <f t="shared" si="6"/>
        <v/>
      </c>
    </row>
    <row r="279" spans="2:10" ht="33" customHeight="1">
      <c r="B279" s="180"/>
      <c r="C279" s="180"/>
      <c r="D279" s="181"/>
      <c r="E279" s="182"/>
      <c r="F279" s="1175"/>
      <c r="G279" s="1175"/>
      <c r="H279" s="183"/>
      <c r="I279" s="183"/>
      <c r="J279" s="205" t="str">
        <f t="shared" si="6"/>
        <v/>
      </c>
    </row>
    <row r="280" spans="2:10" ht="33" customHeight="1">
      <c r="B280" s="180"/>
      <c r="C280" s="180"/>
      <c r="D280" s="181"/>
      <c r="E280" s="182"/>
      <c r="F280" s="1175"/>
      <c r="G280" s="1175"/>
      <c r="H280" s="183"/>
      <c r="I280" s="183"/>
      <c r="J280" s="205" t="str">
        <f t="shared" si="6"/>
        <v/>
      </c>
    </row>
    <row r="281" spans="2:10" ht="33" customHeight="1">
      <c r="B281" s="180"/>
      <c r="C281" s="180"/>
      <c r="D281" s="181"/>
      <c r="E281" s="182"/>
      <c r="F281" s="1175"/>
      <c r="G281" s="1175"/>
      <c r="H281" s="183"/>
      <c r="I281" s="183"/>
      <c r="J281" s="205" t="str">
        <f t="shared" si="6"/>
        <v/>
      </c>
    </row>
    <row r="282" spans="2:10" ht="33" customHeight="1">
      <c r="B282" s="180"/>
      <c r="C282" s="180"/>
      <c r="D282" s="181"/>
      <c r="E282" s="182"/>
      <c r="F282" s="1175"/>
      <c r="G282" s="1175"/>
      <c r="H282" s="183"/>
      <c r="I282" s="183"/>
      <c r="J282" s="205" t="str">
        <f t="shared" si="6"/>
        <v/>
      </c>
    </row>
    <row r="283" spans="2:10" ht="33" customHeight="1">
      <c r="B283" s="180"/>
      <c r="C283" s="180"/>
      <c r="D283" s="181"/>
      <c r="E283" s="182"/>
      <c r="F283" s="1175"/>
      <c r="G283" s="1175"/>
      <c r="H283" s="183"/>
      <c r="I283" s="183"/>
      <c r="J283" s="205" t="str">
        <f t="shared" si="6"/>
        <v/>
      </c>
    </row>
    <row r="284" spans="2:10" ht="33" customHeight="1">
      <c r="B284" s="180"/>
      <c r="C284" s="180"/>
      <c r="D284" s="181"/>
      <c r="E284" s="182"/>
      <c r="F284" s="1175"/>
      <c r="G284" s="1175"/>
      <c r="H284" s="183"/>
      <c r="I284" s="183"/>
      <c r="J284" s="205" t="str">
        <f t="shared" si="6"/>
        <v/>
      </c>
    </row>
    <row r="285" spans="2:10" ht="33" customHeight="1">
      <c r="B285" s="180"/>
      <c r="C285" s="180"/>
      <c r="D285" s="181"/>
      <c r="E285" s="182"/>
      <c r="F285" s="1175"/>
      <c r="G285" s="1175"/>
      <c r="H285" s="183"/>
      <c r="I285" s="183"/>
      <c r="J285" s="205" t="str">
        <f t="shared" si="6"/>
        <v/>
      </c>
    </row>
    <row r="286" spans="2:10" ht="33" customHeight="1">
      <c r="B286" s="180"/>
      <c r="C286" s="180"/>
      <c r="D286" s="181"/>
      <c r="E286" s="182"/>
      <c r="F286" s="1175"/>
      <c r="G286" s="1175"/>
      <c r="H286" s="183"/>
      <c r="I286" s="183"/>
      <c r="J286" s="205" t="str">
        <f t="shared" si="6"/>
        <v/>
      </c>
    </row>
    <row r="287" spans="2:10" ht="33" customHeight="1">
      <c r="B287" s="180"/>
      <c r="C287" s="180"/>
      <c r="D287" s="181"/>
      <c r="E287" s="182"/>
      <c r="F287" s="1175"/>
      <c r="G287" s="1175"/>
      <c r="H287" s="183"/>
      <c r="I287" s="183"/>
      <c r="J287" s="205" t="str">
        <f t="shared" si="6"/>
        <v/>
      </c>
    </row>
    <row r="288" spans="2:10" ht="33" customHeight="1">
      <c r="B288" s="180"/>
      <c r="C288" s="180"/>
      <c r="D288" s="181"/>
      <c r="E288" s="182"/>
      <c r="F288" s="1175"/>
      <c r="G288" s="1175"/>
      <c r="H288" s="183"/>
      <c r="I288" s="183"/>
      <c r="J288" s="205" t="str">
        <f t="shared" si="6"/>
        <v/>
      </c>
    </row>
    <row r="289" spans="2:10" ht="33" customHeight="1">
      <c r="B289" s="180"/>
      <c r="C289" s="180"/>
      <c r="D289" s="181"/>
      <c r="E289" s="182"/>
      <c r="F289" s="1175"/>
      <c r="G289" s="1175"/>
      <c r="H289" s="183"/>
      <c r="I289" s="183"/>
      <c r="J289" s="205" t="str">
        <f t="shared" si="6"/>
        <v/>
      </c>
    </row>
    <row r="290" spans="2:10" ht="33" customHeight="1">
      <c r="B290" s="180"/>
      <c r="C290" s="180"/>
      <c r="D290" s="181"/>
      <c r="E290" s="182"/>
      <c r="F290" s="1175"/>
      <c r="G290" s="1175"/>
      <c r="H290" s="183"/>
      <c r="I290" s="183"/>
      <c r="J290" s="205" t="str">
        <f t="shared" si="6"/>
        <v/>
      </c>
    </row>
    <row r="291" spans="2:10" ht="33" customHeight="1">
      <c r="B291" s="180"/>
      <c r="C291" s="180"/>
      <c r="D291" s="181"/>
      <c r="E291" s="182"/>
      <c r="F291" s="1175"/>
      <c r="G291" s="1175"/>
      <c r="H291" s="183"/>
      <c r="I291" s="183"/>
      <c r="J291" s="205" t="str">
        <f t="shared" si="6"/>
        <v/>
      </c>
    </row>
    <row r="292" spans="2:10" ht="33" customHeight="1">
      <c r="B292" s="180"/>
      <c r="C292" s="180"/>
      <c r="D292" s="181"/>
      <c r="E292" s="182"/>
      <c r="F292" s="1175"/>
      <c r="G292" s="1175"/>
      <c r="H292" s="183"/>
      <c r="I292" s="183"/>
      <c r="J292" s="205" t="str">
        <f t="shared" si="6"/>
        <v/>
      </c>
    </row>
    <row r="293" spans="2:10" ht="33" customHeight="1">
      <c r="B293" s="180"/>
      <c r="C293" s="180"/>
      <c r="D293" s="181"/>
      <c r="E293" s="182"/>
      <c r="F293" s="1175"/>
      <c r="G293" s="1175"/>
      <c r="H293" s="183"/>
      <c r="I293" s="183"/>
      <c r="J293" s="205" t="str">
        <f t="shared" si="6"/>
        <v/>
      </c>
    </row>
    <row r="294" spans="2:10" ht="33" customHeight="1">
      <c r="B294" s="180"/>
      <c r="C294" s="180"/>
      <c r="D294" s="181"/>
      <c r="E294" s="182"/>
      <c r="F294" s="1175"/>
      <c r="G294" s="1175"/>
      <c r="H294" s="183"/>
      <c r="I294" s="183"/>
      <c r="J294" s="205" t="str">
        <f t="shared" si="6"/>
        <v/>
      </c>
    </row>
    <row r="295" spans="2:10" ht="33" customHeight="1">
      <c r="B295" s="180"/>
      <c r="C295" s="180"/>
      <c r="D295" s="181"/>
      <c r="E295" s="182"/>
      <c r="F295" s="1175"/>
      <c r="G295" s="1175"/>
      <c r="H295" s="183"/>
      <c r="I295" s="183"/>
      <c r="J295" s="205" t="str">
        <f t="shared" si="6"/>
        <v/>
      </c>
    </row>
    <row r="296" spans="2:10" ht="33" customHeight="1">
      <c r="B296" s="180"/>
      <c r="C296" s="180"/>
      <c r="D296" s="181"/>
      <c r="E296" s="182"/>
      <c r="F296" s="1175"/>
      <c r="G296" s="1175"/>
      <c r="H296" s="183"/>
      <c r="I296" s="183"/>
      <c r="J296" s="205" t="str">
        <f t="shared" si="6"/>
        <v/>
      </c>
    </row>
    <row r="297" spans="2:10" ht="33" customHeight="1">
      <c r="B297" s="180"/>
      <c r="C297" s="180"/>
      <c r="D297" s="181"/>
      <c r="E297" s="182"/>
      <c r="F297" s="1175"/>
      <c r="G297" s="1175"/>
      <c r="H297" s="183"/>
      <c r="I297" s="183"/>
      <c r="J297" s="205" t="str">
        <f t="shared" si="6"/>
        <v/>
      </c>
    </row>
    <row r="298" spans="2:10" ht="33" customHeight="1">
      <c r="B298" s="180"/>
      <c r="C298" s="180"/>
      <c r="D298" s="181"/>
      <c r="E298" s="182"/>
      <c r="F298" s="1175"/>
      <c r="G298" s="1175"/>
      <c r="H298" s="183"/>
      <c r="I298" s="183"/>
      <c r="J298" s="205" t="str">
        <f t="shared" si="6"/>
        <v/>
      </c>
    </row>
    <row r="299" spans="2:10" ht="33" customHeight="1">
      <c r="B299" s="180"/>
      <c r="C299" s="180"/>
      <c r="D299" s="181"/>
      <c r="E299" s="182"/>
      <c r="F299" s="1175"/>
      <c r="G299" s="1175"/>
      <c r="H299" s="183"/>
      <c r="I299" s="183"/>
      <c r="J299" s="205" t="str">
        <f t="shared" si="6"/>
        <v/>
      </c>
    </row>
    <row r="300" spans="2:10" ht="33" customHeight="1">
      <c r="B300" s="180"/>
      <c r="C300" s="180"/>
      <c r="D300" s="181"/>
      <c r="E300" s="182"/>
      <c r="F300" s="1175"/>
      <c r="G300" s="1175"/>
      <c r="H300" s="183"/>
      <c r="I300" s="183"/>
      <c r="J300" s="205" t="str">
        <f t="shared" si="6"/>
        <v/>
      </c>
    </row>
    <row r="301" spans="2:10" ht="33" customHeight="1">
      <c r="B301" s="180"/>
      <c r="C301" s="180"/>
      <c r="D301" s="181"/>
      <c r="E301" s="182"/>
      <c r="F301" s="1175"/>
      <c r="G301" s="1175"/>
      <c r="H301" s="183"/>
      <c r="I301" s="183"/>
      <c r="J301" s="205" t="str">
        <f t="shared" si="6"/>
        <v/>
      </c>
    </row>
    <row r="302" spans="2:10" ht="33" customHeight="1">
      <c r="B302" s="180"/>
      <c r="C302" s="180"/>
      <c r="D302" s="181"/>
      <c r="E302" s="182"/>
      <c r="F302" s="1175"/>
      <c r="G302" s="1175"/>
      <c r="H302" s="183"/>
      <c r="I302" s="183"/>
      <c r="J302" s="205" t="str">
        <f t="shared" si="6"/>
        <v/>
      </c>
    </row>
    <row r="303" spans="2:10" ht="33" customHeight="1">
      <c r="B303" s="180"/>
      <c r="C303" s="180"/>
      <c r="D303" s="181"/>
      <c r="E303" s="182"/>
      <c r="F303" s="1175"/>
      <c r="G303" s="1175"/>
      <c r="H303" s="183"/>
      <c r="I303" s="183"/>
      <c r="J303" s="205" t="str">
        <f t="shared" si="6"/>
        <v/>
      </c>
    </row>
    <row r="304" spans="2:10" ht="33" customHeight="1">
      <c r="B304" s="180"/>
      <c r="C304" s="180"/>
      <c r="D304" s="181"/>
      <c r="E304" s="182"/>
      <c r="F304" s="1175"/>
      <c r="G304" s="1175"/>
      <c r="H304" s="183"/>
      <c r="I304" s="183"/>
      <c r="J304" s="205" t="str">
        <f t="shared" si="6"/>
        <v/>
      </c>
    </row>
    <row r="305" spans="2:10" ht="33" customHeight="1">
      <c r="B305" s="180"/>
      <c r="C305" s="180"/>
      <c r="D305" s="181"/>
      <c r="E305" s="182"/>
      <c r="F305" s="1175"/>
      <c r="G305" s="1175"/>
      <c r="H305" s="183"/>
      <c r="I305" s="183"/>
      <c r="J305" s="205" t="str">
        <f t="shared" si="6"/>
        <v/>
      </c>
    </row>
    <row r="306" spans="2:10" ht="33" customHeight="1">
      <c r="B306" s="180"/>
      <c r="C306" s="180"/>
      <c r="D306" s="181"/>
      <c r="E306" s="182"/>
      <c r="F306" s="1175"/>
      <c r="G306" s="1175"/>
      <c r="H306" s="183"/>
      <c r="I306" s="183"/>
      <c r="J306" s="205" t="str">
        <f t="shared" si="6"/>
        <v/>
      </c>
    </row>
    <row r="307" spans="2:10" ht="33" customHeight="1">
      <c r="B307" s="180"/>
      <c r="C307" s="180"/>
      <c r="D307" s="181"/>
      <c r="E307" s="182"/>
      <c r="F307" s="1175"/>
      <c r="G307" s="1175"/>
      <c r="H307" s="183"/>
      <c r="I307" s="183"/>
      <c r="J307" s="205" t="str">
        <f t="shared" si="6"/>
        <v/>
      </c>
    </row>
    <row r="308" spans="2:10" ht="33" customHeight="1">
      <c r="B308" s="180"/>
      <c r="C308" s="180"/>
      <c r="D308" s="181"/>
      <c r="E308" s="182"/>
      <c r="F308" s="1175"/>
      <c r="G308" s="1175"/>
      <c r="H308" s="183"/>
      <c r="I308" s="183"/>
      <c r="J308" s="205" t="str">
        <f t="shared" si="6"/>
        <v/>
      </c>
    </row>
    <row r="309" spans="2:10" ht="33" customHeight="1">
      <c r="B309" s="180"/>
      <c r="C309" s="180"/>
      <c r="D309" s="181"/>
      <c r="E309" s="182"/>
      <c r="F309" s="1175"/>
      <c r="G309" s="1175"/>
      <c r="H309" s="183"/>
      <c r="I309" s="183"/>
      <c r="J309" s="205" t="str">
        <f t="shared" si="6"/>
        <v/>
      </c>
    </row>
    <row r="310" spans="2:10" ht="33" customHeight="1">
      <c r="B310" s="180"/>
      <c r="C310" s="180"/>
      <c r="D310" s="181"/>
      <c r="E310" s="182"/>
      <c r="F310" s="1175"/>
      <c r="G310" s="1175"/>
      <c r="H310" s="183"/>
      <c r="I310" s="183"/>
      <c r="J310" s="205" t="str">
        <f t="shared" si="6"/>
        <v/>
      </c>
    </row>
    <row r="311" spans="2:10" ht="33" customHeight="1">
      <c r="B311" s="180"/>
      <c r="C311" s="180"/>
      <c r="D311" s="181"/>
      <c r="E311" s="182"/>
      <c r="F311" s="1175"/>
      <c r="G311" s="1175"/>
      <c r="H311" s="183"/>
      <c r="I311" s="183"/>
      <c r="J311" s="205" t="str">
        <f t="shared" si="6"/>
        <v/>
      </c>
    </row>
    <row r="312" spans="2:10" ht="33" customHeight="1">
      <c r="B312" s="180"/>
      <c r="C312" s="180"/>
      <c r="D312" s="181"/>
      <c r="E312" s="182"/>
      <c r="F312" s="1175"/>
      <c r="G312" s="1175"/>
      <c r="H312" s="183"/>
      <c r="I312" s="183"/>
      <c r="J312" s="205" t="str">
        <f t="shared" si="6"/>
        <v/>
      </c>
    </row>
    <row r="313" spans="2:10" ht="33" customHeight="1">
      <c r="B313" s="180"/>
      <c r="C313" s="180"/>
      <c r="D313" s="181"/>
      <c r="E313" s="182"/>
      <c r="F313" s="1175"/>
      <c r="G313" s="1175"/>
      <c r="H313" s="183"/>
      <c r="I313" s="183"/>
      <c r="J313" s="205" t="str">
        <f t="shared" si="6"/>
        <v/>
      </c>
    </row>
    <row r="314" spans="2:10" ht="33" customHeight="1">
      <c r="B314" s="180"/>
      <c r="C314" s="180"/>
      <c r="D314" s="181"/>
      <c r="E314" s="182"/>
      <c r="F314" s="1175"/>
      <c r="G314" s="1175"/>
      <c r="H314" s="183"/>
      <c r="I314" s="183"/>
      <c r="J314" s="205" t="str">
        <f t="shared" si="6"/>
        <v/>
      </c>
    </row>
    <row r="315" spans="2:10" ht="33" customHeight="1">
      <c r="B315" s="180"/>
      <c r="C315" s="180"/>
      <c r="D315" s="181"/>
      <c r="E315" s="182"/>
      <c r="F315" s="1175"/>
      <c r="G315" s="1175"/>
      <c r="H315" s="183"/>
      <c r="I315" s="183"/>
      <c r="J315" s="205" t="str">
        <f t="shared" si="6"/>
        <v/>
      </c>
    </row>
    <row r="316" spans="2:10" ht="33" customHeight="1">
      <c r="B316" s="180"/>
      <c r="C316" s="180"/>
      <c r="D316" s="181"/>
      <c r="E316" s="182"/>
      <c r="F316" s="1175"/>
      <c r="G316" s="1175"/>
      <c r="H316" s="183"/>
      <c r="I316" s="183"/>
      <c r="J316" s="205" t="str">
        <f t="shared" si="6"/>
        <v/>
      </c>
    </row>
    <row r="317" spans="2:10" ht="33" customHeight="1">
      <c r="B317" s="180"/>
      <c r="C317" s="180"/>
      <c r="D317" s="181"/>
      <c r="E317" s="182"/>
      <c r="F317" s="1175"/>
      <c r="G317" s="1175"/>
      <c r="H317" s="183"/>
      <c r="I317" s="183"/>
      <c r="J317" s="205" t="str">
        <f t="shared" si="6"/>
        <v/>
      </c>
    </row>
    <row r="318" spans="2:10" ht="33" customHeight="1">
      <c r="B318" s="180"/>
      <c r="C318" s="180"/>
      <c r="D318" s="181"/>
      <c r="E318" s="182"/>
      <c r="F318" s="1175"/>
      <c r="G318" s="1175"/>
      <c r="H318" s="183"/>
      <c r="I318" s="183"/>
      <c r="J318" s="205" t="str">
        <f t="shared" si="6"/>
        <v/>
      </c>
    </row>
    <row r="319" spans="2:10" ht="33" customHeight="1">
      <c r="B319" s="180"/>
      <c r="C319" s="180"/>
      <c r="D319" s="181"/>
      <c r="E319" s="182"/>
      <c r="F319" s="1175"/>
      <c r="G319" s="1175"/>
      <c r="H319" s="183"/>
      <c r="I319" s="183"/>
      <c r="J319" s="205" t="str">
        <f t="shared" si="6"/>
        <v/>
      </c>
    </row>
    <row r="320" spans="2:10" ht="33" customHeight="1">
      <c r="B320" s="180"/>
      <c r="C320" s="180"/>
      <c r="D320" s="181"/>
      <c r="E320" s="182"/>
      <c r="F320" s="1175"/>
      <c r="G320" s="1175"/>
      <c r="H320" s="183"/>
      <c r="I320" s="183"/>
      <c r="J320" s="205" t="str">
        <f t="shared" si="6"/>
        <v/>
      </c>
    </row>
    <row r="321" spans="2:10" ht="33" customHeight="1">
      <c r="B321" s="180"/>
      <c r="C321" s="180"/>
      <c r="D321" s="181"/>
      <c r="E321" s="182"/>
      <c r="F321" s="1175"/>
      <c r="G321" s="1175"/>
      <c r="H321" s="183"/>
      <c r="I321" s="183"/>
      <c r="J321" s="205" t="str">
        <f t="shared" si="6"/>
        <v/>
      </c>
    </row>
    <row r="322" spans="2:10" ht="33" customHeight="1">
      <c r="B322" s="180"/>
      <c r="C322" s="180"/>
      <c r="D322" s="181"/>
      <c r="E322" s="182"/>
      <c r="F322" s="1175"/>
      <c r="G322" s="1175"/>
      <c r="H322" s="183"/>
      <c r="I322" s="183"/>
      <c r="J322" s="205" t="str">
        <f t="shared" si="6"/>
        <v/>
      </c>
    </row>
    <row r="323" spans="2:10" ht="33" customHeight="1">
      <c r="B323" s="180"/>
      <c r="C323" s="180"/>
      <c r="D323" s="181"/>
      <c r="E323" s="182"/>
      <c r="F323" s="1175"/>
      <c r="G323" s="1175"/>
      <c r="H323" s="183"/>
      <c r="I323" s="183"/>
      <c r="J323" s="205" t="str">
        <f t="shared" si="6"/>
        <v/>
      </c>
    </row>
    <row r="324" spans="2:10" ht="33" customHeight="1">
      <c r="B324" s="180"/>
      <c r="C324" s="180"/>
      <c r="D324" s="181"/>
      <c r="E324" s="182"/>
      <c r="F324" s="1175"/>
      <c r="G324" s="1175"/>
      <c r="H324" s="183"/>
      <c r="I324" s="183"/>
      <c r="J324" s="205" t="str">
        <f t="shared" si="6"/>
        <v/>
      </c>
    </row>
    <row r="325" spans="2:10" ht="33" customHeight="1">
      <c r="B325" s="180"/>
      <c r="C325" s="180"/>
      <c r="D325" s="181"/>
      <c r="E325" s="182"/>
      <c r="F325" s="1175"/>
      <c r="G325" s="1175"/>
      <c r="H325" s="183"/>
      <c r="I325" s="183"/>
      <c r="J325" s="205" t="str">
        <f t="shared" si="6"/>
        <v/>
      </c>
    </row>
    <row r="326" spans="2:10" ht="33" customHeight="1">
      <c r="B326" s="180"/>
      <c r="C326" s="180"/>
      <c r="D326" s="181"/>
      <c r="E326" s="182"/>
      <c r="F326" s="1175"/>
      <c r="G326" s="1175"/>
      <c r="H326" s="183"/>
      <c r="I326" s="183"/>
      <c r="J326" s="205" t="str">
        <f t="shared" si="6"/>
        <v/>
      </c>
    </row>
    <row r="327" spans="2:10" ht="33" customHeight="1">
      <c r="B327" s="180"/>
      <c r="C327" s="180"/>
      <c r="D327" s="181"/>
      <c r="E327" s="182"/>
      <c r="F327" s="1175"/>
      <c r="G327" s="1175"/>
      <c r="H327" s="183"/>
      <c r="I327" s="183"/>
      <c r="J327" s="205" t="str">
        <f t="shared" si="6"/>
        <v/>
      </c>
    </row>
    <row r="328" spans="2:10" ht="33" customHeight="1">
      <c r="B328" s="180"/>
      <c r="C328" s="180"/>
      <c r="D328" s="181"/>
      <c r="E328" s="182"/>
      <c r="F328" s="1175"/>
      <c r="G328" s="1175"/>
      <c r="H328" s="183"/>
      <c r="I328" s="183"/>
      <c r="J328" s="205" t="str">
        <f t="shared" si="6"/>
        <v/>
      </c>
    </row>
    <row r="329" spans="2:10" ht="33" customHeight="1">
      <c r="B329" s="180"/>
      <c r="C329" s="180"/>
      <c r="D329" s="181"/>
      <c r="E329" s="182"/>
      <c r="F329" s="1175"/>
      <c r="G329" s="1175"/>
      <c r="H329" s="183"/>
      <c r="I329" s="183"/>
      <c r="J329" s="205" t="str">
        <f t="shared" si="6"/>
        <v/>
      </c>
    </row>
    <row r="330" spans="2:10" ht="33" customHeight="1">
      <c r="B330" s="180"/>
      <c r="C330" s="180"/>
      <c r="D330" s="181"/>
      <c r="E330" s="182"/>
      <c r="F330" s="1175"/>
      <c r="G330" s="1175"/>
      <c r="H330" s="183"/>
      <c r="I330" s="183"/>
      <c r="J330" s="205" t="str">
        <f t="shared" si="6"/>
        <v/>
      </c>
    </row>
    <row r="331" spans="2:10" ht="33" customHeight="1">
      <c r="B331" s="180"/>
      <c r="C331" s="180"/>
      <c r="D331" s="181"/>
      <c r="E331" s="182"/>
      <c r="F331" s="1175"/>
      <c r="G331" s="1175"/>
      <c r="H331" s="183"/>
      <c r="I331" s="183"/>
      <c r="J331" s="205" t="str">
        <f t="shared" si="6"/>
        <v/>
      </c>
    </row>
    <row r="332" spans="2:10" ht="33" customHeight="1">
      <c r="B332" s="180"/>
      <c r="C332" s="180"/>
      <c r="D332" s="181"/>
      <c r="E332" s="182"/>
      <c r="F332" s="1175"/>
      <c r="G332" s="1175"/>
      <c r="H332" s="183"/>
      <c r="I332" s="183"/>
      <c r="J332" s="205" t="str">
        <f t="shared" si="6"/>
        <v/>
      </c>
    </row>
    <row r="333" spans="2:10" ht="33" customHeight="1">
      <c r="B333" s="180"/>
      <c r="C333" s="180"/>
      <c r="D333" s="181"/>
      <c r="E333" s="182"/>
      <c r="F333" s="1175"/>
      <c r="G333" s="1175"/>
      <c r="H333" s="183"/>
      <c r="I333" s="183"/>
      <c r="J333" s="205" t="str">
        <f t="shared" si="6"/>
        <v/>
      </c>
    </row>
    <row r="334" spans="2:10" ht="33" customHeight="1">
      <c r="B334" s="180"/>
      <c r="C334" s="180"/>
      <c r="D334" s="181"/>
      <c r="E334" s="182"/>
      <c r="F334" s="1175"/>
      <c r="G334" s="1175"/>
      <c r="H334" s="183"/>
      <c r="I334" s="183"/>
      <c r="J334" s="205" t="str">
        <f t="shared" si="6"/>
        <v/>
      </c>
    </row>
    <row r="335" spans="2:10" ht="33" customHeight="1">
      <c r="B335" s="180"/>
      <c r="C335" s="180"/>
      <c r="D335" s="181"/>
      <c r="E335" s="182"/>
      <c r="F335" s="1175"/>
      <c r="G335" s="1175"/>
      <c r="H335" s="183"/>
      <c r="I335" s="183"/>
      <c r="J335" s="205" t="str">
        <f t="shared" ref="J335:J342" si="7">IF(F335="","",H335*I335)</f>
        <v/>
      </c>
    </row>
    <row r="336" spans="2:10" ht="33" customHeight="1">
      <c r="B336" s="180"/>
      <c r="C336" s="180"/>
      <c r="D336" s="181"/>
      <c r="E336" s="182"/>
      <c r="F336" s="1175"/>
      <c r="G336" s="1175"/>
      <c r="H336" s="183"/>
      <c r="I336" s="183"/>
      <c r="J336" s="205" t="str">
        <f t="shared" si="7"/>
        <v/>
      </c>
    </row>
    <row r="337" spans="2:10" ht="33" customHeight="1">
      <c r="B337" s="180"/>
      <c r="C337" s="180"/>
      <c r="D337" s="181"/>
      <c r="E337" s="182"/>
      <c r="F337" s="1175"/>
      <c r="G337" s="1175"/>
      <c r="H337" s="183"/>
      <c r="I337" s="183"/>
      <c r="J337" s="205" t="str">
        <f t="shared" si="7"/>
        <v/>
      </c>
    </row>
    <row r="338" spans="2:10" ht="33" customHeight="1">
      <c r="B338" s="180"/>
      <c r="C338" s="180"/>
      <c r="D338" s="181"/>
      <c r="E338" s="182"/>
      <c r="F338" s="1175"/>
      <c r="G338" s="1175"/>
      <c r="H338" s="183"/>
      <c r="I338" s="183"/>
      <c r="J338" s="205" t="str">
        <f t="shared" si="7"/>
        <v/>
      </c>
    </row>
    <row r="339" spans="2:10" ht="33" customHeight="1">
      <c r="B339" s="180"/>
      <c r="C339" s="180"/>
      <c r="D339" s="181"/>
      <c r="E339" s="182"/>
      <c r="F339" s="1175"/>
      <c r="G339" s="1175"/>
      <c r="H339" s="183"/>
      <c r="I339" s="183"/>
      <c r="J339" s="205" t="str">
        <f t="shared" si="7"/>
        <v/>
      </c>
    </row>
    <row r="340" spans="2:10" ht="33" customHeight="1">
      <c r="B340" s="180"/>
      <c r="C340" s="180"/>
      <c r="D340" s="181"/>
      <c r="E340" s="182"/>
      <c r="F340" s="1175"/>
      <c r="G340" s="1175"/>
      <c r="H340" s="183"/>
      <c r="I340" s="183"/>
      <c r="J340" s="205" t="str">
        <f t="shared" si="7"/>
        <v/>
      </c>
    </row>
    <row r="341" spans="2:10" ht="33" customHeight="1">
      <c r="B341" s="180"/>
      <c r="C341" s="180"/>
      <c r="D341" s="181"/>
      <c r="E341" s="182"/>
      <c r="F341" s="1175"/>
      <c r="G341" s="1175"/>
      <c r="H341" s="183"/>
      <c r="I341" s="183"/>
      <c r="J341" s="205" t="str">
        <f t="shared" si="7"/>
        <v/>
      </c>
    </row>
    <row r="342" spans="2:10" ht="33" customHeight="1">
      <c r="B342" s="180"/>
      <c r="C342" s="180"/>
      <c r="D342" s="181"/>
      <c r="E342" s="182"/>
      <c r="F342" s="1175"/>
      <c r="G342" s="1175"/>
      <c r="H342" s="183"/>
      <c r="I342" s="183"/>
      <c r="J342" s="205" t="str">
        <f t="shared" si="7"/>
        <v/>
      </c>
    </row>
    <row r="343" spans="2:10">
      <c r="J343" s="44"/>
    </row>
    <row r="344" spans="2:10">
      <c r="J344" s="44"/>
    </row>
    <row r="345" spans="2:10">
      <c r="J345" s="44"/>
    </row>
    <row r="346" spans="2:10">
      <c r="J346" s="44"/>
    </row>
    <row r="347" spans="2:10">
      <c r="J347" s="44"/>
    </row>
    <row r="348" spans="2:10">
      <c r="J348" s="44"/>
    </row>
    <row r="349" spans="2:10">
      <c r="J349" s="44"/>
    </row>
    <row r="350" spans="2:10">
      <c r="J350" s="44"/>
    </row>
    <row r="351" spans="2:10">
      <c r="J351" s="44"/>
    </row>
    <row r="352" spans="2:10">
      <c r="J352" s="44"/>
    </row>
    <row r="353" spans="10:10">
      <c r="J353" s="44"/>
    </row>
    <row r="354" spans="10:10">
      <c r="J354" s="44"/>
    </row>
    <row r="355" spans="10:10">
      <c r="J355" s="44"/>
    </row>
    <row r="356" spans="10:10">
      <c r="J356" s="44"/>
    </row>
    <row r="357" spans="10:10">
      <c r="J357" s="44"/>
    </row>
    <row r="358" spans="10:10">
      <c r="J358" s="44"/>
    </row>
    <row r="359" spans="10:10">
      <c r="J359" s="44"/>
    </row>
    <row r="360" spans="10:10">
      <c r="J360" s="44"/>
    </row>
    <row r="361" spans="10:10">
      <c r="J361" s="44"/>
    </row>
    <row r="362" spans="10:10">
      <c r="J362" s="44"/>
    </row>
    <row r="363" spans="10:10">
      <c r="J363" s="44"/>
    </row>
    <row r="364" spans="10:10">
      <c r="J364" s="44"/>
    </row>
    <row r="365" spans="10:10">
      <c r="J365" s="44"/>
    </row>
    <row r="366" spans="10:10">
      <c r="J366" s="44"/>
    </row>
    <row r="367" spans="10:10">
      <c r="J367" s="44"/>
    </row>
    <row r="368" spans="10:10">
      <c r="J368" s="44"/>
    </row>
    <row r="369" spans="10:10">
      <c r="J369" s="44"/>
    </row>
    <row r="370" spans="10:10">
      <c r="J370" s="44"/>
    </row>
    <row r="371" spans="10:10">
      <c r="J371" s="44"/>
    </row>
    <row r="372" spans="10:10">
      <c r="J372" s="44"/>
    </row>
    <row r="373" spans="10:10">
      <c r="J373" s="44"/>
    </row>
    <row r="374" spans="10:10">
      <c r="J374" s="44"/>
    </row>
    <row r="375" spans="10:10">
      <c r="J375" s="44"/>
    </row>
    <row r="376" spans="10:10">
      <c r="J376" s="44"/>
    </row>
    <row r="377" spans="10:10">
      <c r="J377" s="44"/>
    </row>
    <row r="378" spans="10:10">
      <c r="J378" s="44"/>
    </row>
    <row r="379" spans="10:10">
      <c r="J379" s="44"/>
    </row>
    <row r="380" spans="10:10">
      <c r="J380" s="44"/>
    </row>
    <row r="381" spans="10:10">
      <c r="J381" s="44"/>
    </row>
    <row r="382" spans="10:10">
      <c r="J382" s="44"/>
    </row>
    <row r="383" spans="10:10">
      <c r="J383" s="44"/>
    </row>
    <row r="384" spans="10:10">
      <c r="J384" s="44"/>
    </row>
    <row r="385" spans="10:10">
      <c r="J385" s="44"/>
    </row>
    <row r="386" spans="10:10">
      <c r="J386" s="44"/>
    </row>
    <row r="387" spans="10:10">
      <c r="J387" s="44"/>
    </row>
    <row r="388" spans="10:10">
      <c r="J388" s="44"/>
    </row>
    <row r="389" spans="10:10">
      <c r="J389" s="44"/>
    </row>
    <row r="390" spans="10:10">
      <c r="J390" s="44"/>
    </row>
    <row r="391" spans="10:10">
      <c r="J391" s="44"/>
    </row>
    <row r="392" spans="10:10">
      <c r="J392" s="44"/>
    </row>
    <row r="393" spans="10:10">
      <c r="J393" s="44"/>
    </row>
    <row r="394" spans="10:10">
      <c r="J394" s="44"/>
    </row>
    <row r="395" spans="10:10">
      <c r="J395" s="44"/>
    </row>
    <row r="396" spans="10:10">
      <c r="J396" s="44"/>
    </row>
    <row r="397" spans="10:10">
      <c r="J397" s="44"/>
    </row>
    <row r="398" spans="10:10">
      <c r="J398" s="44"/>
    </row>
    <row r="399" spans="10:10">
      <c r="J399" s="44"/>
    </row>
    <row r="400" spans="10:10">
      <c r="J400" s="44"/>
    </row>
    <row r="401" spans="10:10">
      <c r="J401" s="44"/>
    </row>
    <row r="402" spans="10:10">
      <c r="J402" s="44"/>
    </row>
    <row r="403" spans="10:10">
      <c r="J403" s="44"/>
    </row>
    <row r="404" spans="10:10">
      <c r="J404" s="44"/>
    </row>
    <row r="405" spans="10:10">
      <c r="J405" s="44"/>
    </row>
    <row r="406" spans="10:10">
      <c r="J406" s="44"/>
    </row>
    <row r="407" spans="10:10">
      <c r="J407" s="44"/>
    </row>
    <row r="408" spans="10:10">
      <c r="J408" s="44"/>
    </row>
    <row r="409" spans="10:10">
      <c r="J409" s="44"/>
    </row>
    <row r="410" spans="10:10">
      <c r="J410" s="44"/>
    </row>
    <row r="411" spans="10:10">
      <c r="J411" s="44"/>
    </row>
    <row r="412" spans="10:10">
      <c r="J412" s="44"/>
    </row>
    <row r="413" spans="10:10">
      <c r="J413" s="44"/>
    </row>
    <row r="414" spans="10:10">
      <c r="J414" s="44"/>
    </row>
    <row r="415" spans="10:10">
      <c r="J415" s="44"/>
    </row>
    <row r="416" spans="10:10">
      <c r="J416" s="44"/>
    </row>
    <row r="417" spans="10:10">
      <c r="J417" s="44"/>
    </row>
    <row r="418" spans="10:10">
      <c r="J418" s="44"/>
    </row>
    <row r="419" spans="10:10">
      <c r="J419" s="44"/>
    </row>
    <row r="420" spans="10:10">
      <c r="J420" s="44"/>
    </row>
    <row r="421" spans="10:10">
      <c r="J421" s="44"/>
    </row>
    <row r="422" spans="10:10">
      <c r="J422" s="44"/>
    </row>
    <row r="423" spans="10:10">
      <c r="J423" s="44"/>
    </row>
    <row r="424" spans="10:10">
      <c r="J424" s="44"/>
    </row>
    <row r="425" spans="10:10">
      <c r="J425" s="44"/>
    </row>
    <row r="426" spans="10:10">
      <c r="J426" s="44"/>
    </row>
    <row r="427" spans="10:10">
      <c r="J427" s="44"/>
    </row>
    <row r="428" spans="10:10">
      <c r="J428" s="44"/>
    </row>
    <row r="429" spans="10:10">
      <c r="J429" s="44"/>
    </row>
    <row r="430" spans="10:10">
      <c r="J430" s="44"/>
    </row>
    <row r="431" spans="10:10">
      <c r="J431" s="44"/>
    </row>
    <row r="432" spans="10:10">
      <c r="J432" s="44"/>
    </row>
    <row r="433" spans="10:10">
      <c r="J433" s="44"/>
    </row>
    <row r="434" spans="10:10">
      <c r="J434" s="44"/>
    </row>
    <row r="435" spans="10:10">
      <c r="J435" s="44"/>
    </row>
    <row r="436" spans="10:10">
      <c r="J436" s="44"/>
    </row>
    <row r="437" spans="10:10">
      <c r="J437" s="44"/>
    </row>
    <row r="438" spans="10:10">
      <c r="J438" s="44"/>
    </row>
    <row r="439" spans="10:10">
      <c r="J439" s="44"/>
    </row>
    <row r="440" spans="10:10">
      <c r="J440" s="44"/>
    </row>
    <row r="441" spans="10:10">
      <c r="J441" s="44"/>
    </row>
    <row r="442" spans="10:10">
      <c r="J442" s="44"/>
    </row>
    <row r="443" spans="10:10">
      <c r="J443" s="44"/>
    </row>
    <row r="444" spans="10:10">
      <c r="J444" s="44"/>
    </row>
    <row r="445" spans="10:10">
      <c r="J445" s="44"/>
    </row>
    <row r="446" spans="10:10">
      <c r="J446" s="44"/>
    </row>
    <row r="447" spans="10:10">
      <c r="J447" s="44"/>
    </row>
    <row r="448" spans="10:10">
      <c r="J448" s="44"/>
    </row>
    <row r="449" spans="10:10">
      <c r="J449" s="44"/>
    </row>
    <row r="450" spans="10:10">
      <c r="J450" s="44"/>
    </row>
    <row r="451" spans="10:10">
      <c r="J451" s="44"/>
    </row>
    <row r="452" spans="10:10">
      <c r="J452" s="44"/>
    </row>
    <row r="453" spans="10:10">
      <c r="J453" s="44"/>
    </row>
    <row r="454" spans="10:10">
      <c r="J454" s="44"/>
    </row>
    <row r="455" spans="10:10">
      <c r="J455" s="44"/>
    </row>
    <row r="456" spans="10:10">
      <c r="J456" s="44"/>
    </row>
    <row r="457" spans="10:10">
      <c r="J457" s="44"/>
    </row>
    <row r="458" spans="10:10">
      <c r="J458" s="44"/>
    </row>
    <row r="459" spans="10:10">
      <c r="J459" s="44"/>
    </row>
    <row r="460" spans="10:10">
      <c r="J460" s="44"/>
    </row>
    <row r="461" spans="10:10">
      <c r="J461" s="44"/>
    </row>
    <row r="462" spans="10:10">
      <c r="J462" s="44"/>
    </row>
    <row r="463" spans="10:10">
      <c r="J463" s="44"/>
    </row>
    <row r="464" spans="10:10">
      <c r="J464" s="44"/>
    </row>
    <row r="465" spans="10:10">
      <c r="J465" s="44"/>
    </row>
    <row r="466" spans="10:10">
      <c r="J466" s="44"/>
    </row>
    <row r="467" spans="10:10">
      <c r="J467" s="44"/>
    </row>
    <row r="468" spans="10:10">
      <c r="J468" s="44"/>
    </row>
    <row r="469" spans="10:10">
      <c r="J469" s="44"/>
    </row>
    <row r="470" spans="10:10">
      <c r="J470" s="44"/>
    </row>
    <row r="471" spans="10:10">
      <c r="J471" s="44"/>
    </row>
    <row r="472" spans="10:10">
      <c r="J472" s="44"/>
    </row>
    <row r="473" spans="10:10">
      <c r="J473" s="44"/>
    </row>
    <row r="474" spans="10:10">
      <c r="J474" s="44"/>
    </row>
    <row r="475" spans="10:10">
      <c r="J475" s="44"/>
    </row>
    <row r="476" spans="10:10">
      <c r="J476" s="44"/>
    </row>
    <row r="477" spans="10:10">
      <c r="J477" s="44"/>
    </row>
    <row r="478" spans="10:10">
      <c r="J478" s="44"/>
    </row>
    <row r="479" spans="10:10">
      <c r="J479" s="44"/>
    </row>
    <row r="480" spans="10:10">
      <c r="J480" s="44"/>
    </row>
    <row r="481" spans="10:10">
      <c r="J481" s="44"/>
    </row>
    <row r="482" spans="10:10">
      <c r="J482" s="44"/>
    </row>
    <row r="483" spans="10:10">
      <c r="J483" s="44"/>
    </row>
    <row r="484" spans="10:10">
      <c r="J484" s="44"/>
    </row>
    <row r="485" spans="10:10">
      <c r="J485" s="44"/>
    </row>
    <row r="486" spans="10:10">
      <c r="J486" s="44"/>
    </row>
    <row r="487" spans="10:10">
      <c r="J487" s="44"/>
    </row>
    <row r="488" spans="10:10">
      <c r="J488" s="44"/>
    </row>
    <row r="489" spans="10:10">
      <c r="J489" s="44"/>
    </row>
    <row r="490" spans="10:10">
      <c r="J490" s="44"/>
    </row>
    <row r="491" spans="10:10">
      <c r="J491" s="44"/>
    </row>
    <row r="492" spans="10:10">
      <c r="J492" s="44"/>
    </row>
    <row r="493" spans="10:10">
      <c r="J493" s="44"/>
    </row>
    <row r="494" spans="10:10">
      <c r="J494" s="44"/>
    </row>
    <row r="495" spans="10:10">
      <c r="J495" s="44"/>
    </row>
    <row r="496" spans="10:10">
      <c r="J496" s="44"/>
    </row>
    <row r="497" spans="10:10">
      <c r="J497" s="44"/>
    </row>
    <row r="498" spans="10:10">
      <c r="J498" s="44"/>
    </row>
    <row r="499" spans="10:10">
      <c r="J499" s="44"/>
    </row>
    <row r="500" spans="10:10">
      <c r="J500" s="44"/>
    </row>
    <row r="501" spans="10:10">
      <c r="J501" s="44"/>
    </row>
    <row r="502" spans="10:10">
      <c r="J502" s="44"/>
    </row>
    <row r="503" spans="10:10">
      <c r="J503" s="44"/>
    </row>
    <row r="504" spans="10:10">
      <c r="J504" s="44"/>
    </row>
    <row r="505" spans="10:10">
      <c r="J505" s="44"/>
    </row>
    <row r="506" spans="10:10">
      <c r="J506" s="44"/>
    </row>
    <row r="507" spans="10:10">
      <c r="J507" s="44"/>
    </row>
    <row r="508" spans="10:10">
      <c r="J508" s="44"/>
    </row>
    <row r="509" spans="10:10">
      <c r="J509" s="44"/>
    </row>
    <row r="510" spans="10:10">
      <c r="J510" s="44"/>
    </row>
    <row r="511" spans="10:10">
      <c r="J511" s="44"/>
    </row>
    <row r="512" spans="10:10">
      <c r="J512" s="44"/>
    </row>
    <row r="513" spans="10:10">
      <c r="J513" s="44"/>
    </row>
    <row r="514" spans="10:10">
      <c r="J514" s="44"/>
    </row>
    <row r="515" spans="10:10">
      <c r="J515" s="44"/>
    </row>
    <row r="516" spans="10:10">
      <c r="J516" s="44"/>
    </row>
    <row r="517" spans="10:10">
      <c r="J517" s="44"/>
    </row>
    <row r="518" spans="10:10">
      <c r="J518" s="44"/>
    </row>
    <row r="519" spans="10:10">
      <c r="J519" s="44"/>
    </row>
    <row r="520" spans="10:10">
      <c r="J520" s="44"/>
    </row>
    <row r="521" spans="10:10">
      <c r="J521" s="44"/>
    </row>
    <row r="522" spans="10:10">
      <c r="J522" s="44"/>
    </row>
    <row r="523" spans="10:10">
      <c r="J523" s="44"/>
    </row>
    <row r="524" spans="10:10">
      <c r="J524" s="44"/>
    </row>
    <row r="525" spans="10:10">
      <c r="J525" s="44"/>
    </row>
    <row r="526" spans="10:10">
      <c r="J526" s="44"/>
    </row>
    <row r="527" spans="10:10">
      <c r="J527" s="44"/>
    </row>
    <row r="528" spans="10:10">
      <c r="J528" s="44"/>
    </row>
    <row r="529" spans="10:10">
      <c r="J529" s="44"/>
    </row>
    <row r="530" spans="10:10">
      <c r="J530" s="44"/>
    </row>
    <row r="531" spans="10:10">
      <c r="J531" s="44"/>
    </row>
    <row r="532" spans="10:10">
      <c r="J532" s="44"/>
    </row>
    <row r="533" spans="10:10">
      <c r="J533" s="44"/>
    </row>
    <row r="534" spans="10:10">
      <c r="J534" s="44"/>
    </row>
    <row r="535" spans="10:10">
      <c r="J535" s="44"/>
    </row>
    <row r="536" spans="10:10">
      <c r="J536" s="44"/>
    </row>
    <row r="537" spans="10:10">
      <c r="J537" s="44"/>
    </row>
    <row r="538" spans="10:10">
      <c r="J538" s="44"/>
    </row>
    <row r="539" spans="10:10">
      <c r="J539" s="44"/>
    </row>
    <row r="540" spans="10:10">
      <c r="J540" s="44"/>
    </row>
    <row r="541" spans="10:10">
      <c r="J541" s="44"/>
    </row>
    <row r="542" spans="10:10">
      <c r="J542" s="44"/>
    </row>
    <row r="543" spans="10:10">
      <c r="J543" s="44"/>
    </row>
    <row r="544" spans="10:10">
      <c r="J544" s="44"/>
    </row>
    <row r="545" spans="10:10">
      <c r="J545" s="44"/>
    </row>
    <row r="546" spans="10:10">
      <c r="J546" s="44"/>
    </row>
    <row r="547" spans="10:10">
      <c r="J547" s="44"/>
    </row>
    <row r="548" spans="10:10">
      <c r="J548" s="44"/>
    </row>
    <row r="549" spans="10:10">
      <c r="J549" s="44"/>
    </row>
    <row r="550" spans="10:10">
      <c r="J550" s="44"/>
    </row>
    <row r="551" spans="10:10">
      <c r="J551" s="44"/>
    </row>
    <row r="552" spans="10:10">
      <c r="J552" s="44"/>
    </row>
    <row r="553" spans="10:10">
      <c r="J553" s="44"/>
    </row>
    <row r="554" spans="10:10">
      <c r="J554" s="44"/>
    </row>
    <row r="555" spans="10:10">
      <c r="J555" s="44"/>
    </row>
    <row r="556" spans="10:10">
      <c r="J556" s="44"/>
    </row>
    <row r="557" spans="10:10">
      <c r="J557" s="44"/>
    </row>
    <row r="558" spans="10:10">
      <c r="J558" s="44"/>
    </row>
    <row r="559" spans="10:10">
      <c r="J559" s="44"/>
    </row>
    <row r="560" spans="10:10">
      <c r="J560" s="44"/>
    </row>
    <row r="561" spans="10:10">
      <c r="J561" s="44"/>
    </row>
    <row r="562" spans="10:10">
      <c r="J562" s="44"/>
    </row>
    <row r="563" spans="10:10">
      <c r="J563" s="44"/>
    </row>
    <row r="564" spans="10:10">
      <c r="J564" s="44"/>
    </row>
    <row r="565" spans="10:10">
      <c r="J565" s="44"/>
    </row>
    <row r="566" spans="10:10">
      <c r="J566" s="44"/>
    </row>
    <row r="567" spans="10:10">
      <c r="J567" s="44"/>
    </row>
    <row r="568" spans="10:10">
      <c r="J568" s="44"/>
    </row>
    <row r="569" spans="10:10">
      <c r="J569" s="44"/>
    </row>
    <row r="570" spans="10:10">
      <c r="J570" s="44"/>
    </row>
    <row r="571" spans="10:10">
      <c r="J571" s="44"/>
    </row>
    <row r="572" spans="10:10">
      <c r="J572" s="44"/>
    </row>
    <row r="573" spans="10:10">
      <c r="J573" s="44"/>
    </row>
    <row r="574" spans="10:10">
      <c r="J574" s="44"/>
    </row>
    <row r="575" spans="10:10">
      <c r="J575" s="44"/>
    </row>
    <row r="576" spans="10:10">
      <c r="J576" s="44"/>
    </row>
    <row r="577" spans="10:10">
      <c r="J577" s="44"/>
    </row>
    <row r="578" spans="10:10">
      <c r="J578" s="44"/>
    </row>
    <row r="579" spans="10:10">
      <c r="J579" s="44"/>
    </row>
    <row r="580" spans="10:10">
      <c r="J580" s="44"/>
    </row>
    <row r="581" spans="10:10">
      <c r="J581" s="44"/>
    </row>
    <row r="582" spans="10:10">
      <c r="J582" s="44"/>
    </row>
    <row r="583" spans="10:10">
      <c r="J583" s="44"/>
    </row>
    <row r="584" spans="10:10">
      <c r="J584" s="44"/>
    </row>
    <row r="585" spans="10:10">
      <c r="J585" s="44"/>
    </row>
    <row r="586" spans="10:10">
      <c r="J586" s="44"/>
    </row>
    <row r="587" spans="10:10">
      <c r="J587" s="44"/>
    </row>
    <row r="588" spans="10:10">
      <c r="J588" s="44"/>
    </row>
    <row r="589" spans="10:10">
      <c r="J589" s="44"/>
    </row>
    <row r="590" spans="10:10">
      <c r="J590" s="44"/>
    </row>
    <row r="591" spans="10:10">
      <c r="J591" s="44"/>
    </row>
    <row r="592" spans="10:10">
      <c r="J592" s="44"/>
    </row>
    <row r="593" spans="10:10">
      <c r="J593" s="44"/>
    </row>
    <row r="594" spans="10:10">
      <c r="J594" s="44"/>
    </row>
    <row r="595" spans="10:10">
      <c r="J595" s="44"/>
    </row>
    <row r="596" spans="10:10">
      <c r="J596" s="44"/>
    </row>
    <row r="597" spans="10:10">
      <c r="J597" s="44"/>
    </row>
    <row r="598" spans="10:10">
      <c r="J598" s="44"/>
    </row>
    <row r="599" spans="10:10">
      <c r="J599" s="44"/>
    </row>
    <row r="600" spans="10:10">
      <c r="J600" s="44"/>
    </row>
    <row r="601" spans="10:10">
      <c r="J601" s="44"/>
    </row>
    <row r="602" spans="10:10">
      <c r="J602" s="44"/>
    </row>
    <row r="603" spans="10:10">
      <c r="J603" s="44"/>
    </row>
    <row r="604" spans="10:10">
      <c r="J604" s="44"/>
    </row>
    <row r="605" spans="10:10">
      <c r="J605" s="44"/>
    </row>
    <row r="606" spans="10:10">
      <c r="J606" s="44"/>
    </row>
    <row r="607" spans="10:10">
      <c r="J607" s="44"/>
    </row>
    <row r="608" spans="10:10">
      <c r="J608" s="44"/>
    </row>
    <row r="609" spans="10:10">
      <c r="J609" s="44"/>
    </row>
    <row r="610" spans="10:10">
      <c r="J610" s="44"/>
    </row>
    <row r="611" spans="10:10">
      <c r="J611" s="44"/>
    </row>
    <row r="612" spans="10:10">
      <c r="J612" s="44"/>
    </row>
    <row r="613" spans="10:10">
      <c r="J613" s="44"/>
    </row>
    <row r="614" spans="10:10">
      <c r="J614" s="44"/>
    </row>
    <row r="615" spans="10:10">
      <c r="J615" s="44"/>
    </row>
    <row r="616" spans="10:10">
      <c r="J616" s="44"/>
    </row>
    <row r="617" spans="10:10">
      <c r="J617" s="44"/>
    </row>
    <row r="618" spans="10:10">
      <c r="J618" s="44"/>
    </row>
    <row r="619" spans="10:10">
      <c r="J619" s="44"/>
    </row>
    <row r="620" spans="10:10">
      <c r="J620" s="44"/>
    </row>
    <row r="621" spans="10:10">
      <c r="J621" s="44"/>
    </row>
    <row r="622" spans="10:10">
      <c r="J622" s="44"/>
    </row>
    <row r="623" spans="10:10">
      <c r="J623" s="44"/>
    </row>
    <row r="624" spans="10:10">
      <c r="J624" s="44"/>
    </row>
    <row r="625" spans="10:10">
      <c r="J625" s="44"/>
    </row>
    <row r="626" spans="10:10">
      <c r="J626" s="44"/>
    </row>
    <row r="627" spans="10:10">
      <c r="J627" s="44"/>
    </row>
    <row r="628" spans="10:10">
      <c r="J628" s="44"/>
    </row>
    <row r="629" spans="10:10">
      <c r="J629" s="44"/>
    </row>
    <row r="630" spans="10:10">
      <c r="J630" s="44"/>
    </row>
    <row r="631" spans="10:10">
      <c r="J631" s="44"/>
    </row>
    <row r="632" spans="10:10">
      <c r="J632" s="44"/>
    </row>
    <row r="633" spans="10:10">
      <c r="J633" s="44"/>
    </row>
    <row r="634" spans="10:10">
      <c r="J634" s="44"/>
    </row>
    <row r="635" spans="10:10">
      <c r="J635" s="44"/>
    </row>
    <row r="636" spans="10:10">
      <c r="J636" s="44"/>
    </row>
    <row r="637" spans="10:10">
      <c r="J637" s="44"/>
    </row>
    <row r="638" spans="10:10">
      <c r="J638" s="44"/>
    </row>
    <row r="639" spans="10:10">
      <c r="J639" s="44"/>
    </row>
    <row r="640" spans="10:10">
      <c r="J640" s="44"/>
    </row>
    <row r="641" spans="10:10">
      <c r="J641" s="44"/>
    </row>
    <row r="642" spans="10:10">
      <c r="J642" s="44"/>
    </row>
    <row r="643" spans="10:10">
      <c r="J643" s="44"/>
    </row>
    <row r="644" spans="10:10">
      <c r="J644" s="44"/>
    </row>
    <row r="645" spans="10:10">
      <c r="J645" s="44"/>
    </row>
    <row r="646" spans="10:10">
      <c r="J646" s="44"/>
    </row>
    <row r="647" spans="10:10">
      <c r="J647" s="44"/>
    </row>
    <row r="648" spans="10:10">
      <c r="J648" s="44"/>
    </row>
    <row r="649" spans="10:10">
      <c r="J649" s="44"/>
    </row>
    <row r="650" spans="10:10">
      <c r="J650" s="44"/>
    </row>
    <row r="651" spans="10:10">
      <c r="J651" s="44"/>
    </row>
    <row r="652" spans="10:10">
      <c r="J652" s="44"/>
    </row>
    <row r="653" spans="10:10">
      <c r="J653" s="44"/>
    </row>
    <row r="654" spans="10:10">
      <c r="J654" s="44"/>
    </row>
    <row r="655" spans="10:10">
      <c r="J655" s="44"/>
    </row>
    <row r="656" spans="10:10">
      <c r="J656" s="44"/>
    </row>
    <row r="657" spans="10:10">
      <c r="J657" s="44"/>
    </row>
    <row r="658" spans="10:10">
      <c r="J658" s="44"/>
    </row>
    <row r="659" spans="10:10">
      <c r="J659" s="44"/>
    </row>
    <row r="660" spans="10:10">
      <c r="J660" s="44"/>
    </row>
    <row r="661" spans="10:10">
      <c r="J661" s="44"/>
    </row>
    <row r="662" spans="10:10">
      <c r="J662" s="44"/>
    </row>
    <row r="663" spans="10:10">
      <c r="J663" s="44"/>
    </row>
    <row r="664" spans="10:10">
      <c r="J664" s="44"/>
    </row>
    <row r="665" spans="10:10">
      <c r="J665" s="44"/>
    </row>
    <row r="666" spans="10:10">
      <c r="J666" s="44"/>
    </row>
    <row r="667" spans="10:10">
      <c r="J667" s="44"/>
    </row>
    <row r="668" spans="10:10">
      <c r="J668" s="44"/>
    </row>
    <row r="669" spans="10:10">
      <c r="J669" s="44"/>
    </row>
    <row r="670" spans="10:10">
      <c r="J670" s="44"/>
    </row>
    <row r="671" spans="10:10">
      <c r="J671" s="44"/>
    </row>
    <row r="672" spans="10:10">
      <c r="J672" s="44"/>
    </row>
    <row r="673" spans="10:10">
      <c r="J673" s="44"/>
    </row>
    <row r="674" spans="10:10">
      <c r="J674" s="44"/>
    </row>
    <row r="675" spans="10:10">
      <c r="J675" s="44"/>
    </row>
    <row r="676" spans="10:10">
      <c r="J676" s="44"/>
    </row>
    <row r="677" spans="10:10">
      <c r="J677" s="44"/>
    </row>
    <row r="678" spans="10:10">
      <c r="J678" s="44"/>
    </row>
    <row r="679" spans="10:10">
      <c r="J679" s="44"/>
    </row>
    <row r="680" spans="10:10">
      <c r="J680" s="44"/>
    </row>
    <row r="681" spans="10:10">
      <c r="J681" s="44"/>
    </row>
    <row r="682" spans="10:10">
      <c r="J682" s="44"/>
    </row>
    <row r="683" spans="10:10">
      <c r="J683" s="44"/>
    </row>
    <row r="684" spans="10:10">
      <c r="J684" s="44"/>
    </row>
  </sheetData>
  <sheetProtection algorithmName="SHA-512" hashValue="3aGOFjlZe3Dilp0WcOn31t2YWvk1uPqurgM7NQoy6TapAUomMQGpRke5iJDBN81QXQSuAQ2lwvI9ib6V+wp3kw==" saltValue="pvZckCyIcbabxX1cW1WRkg==" spinCount="100000" sheet="1" objects="1" scenarios="1" formatColumns="0" formatRows="0"/>
  <mergeCells count="338">
    <mergeCell ref="F13:G13"/>
    <mergeCell ref="F14:G14"/>
    <mergeCell ref="F15:G15"/>
    <mergeCell ref="F16:G16"/>
    <mergeCell ref="F17:G17"/>
    <mergeCell ref="A5:J5"/>
    <mergeCell ref="A2:E2"/>
    <mergeCell ref="A3:E3"/>
    <mergeCell ref="C1:H1"/>
    <mergeCell ref="H2:J2"/>
    <mergeCell ref="H3:J3"/>
    <mergeCell ref="H8:I8"/>
    <mergeCell ref="H9:I10"/>
    <mergeCell ref="F23:G23"/>
    <mergeCell ref="F24:G24"/>
    <mergeCell ref="F25:G25"/>
    <mergeCell ref="F26:G26"/>
    <mergeCell ref="F27:G27"/>
    <mergeCell ref="F18:G18"/>
    <mergeCell ref="F19:G19"/>
    <mergeCell ref="F20:G20"/>
    <mergeCell ref="F21:G21"/>
    <mergeCell ref="F22:G22"/>
    <mergeCell ref="F33:G33"/>
    <mergeCell ref="F34:G34"/>
    <mergeCell ref="F35:G35"/>
    <mergeCell ref="F36:G36"/>
    <mergeCell ref="F37:G37"/>
    <mergeCell ref="F28:G28"/>
    <mergeCell ref="F29:G29"/>
    <mergeCell ref="F30:G30"/>
    <mergeCell ref="F31:G31"/>
    <mergeCell ref="F32:G32"/>
    <mergeCell ref="F53:G53"/>
    <mergeCell ref="F54:G54"/>
    <mergeCell ref="F55:G55"/>
    <mergeCell ref="F56:G56"/>
    <mergeCell ref="F57:G5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63:G63"/>
    <mergeCell ref="F64:G64"/>
    <mergeCell ref="F65:G65"/>
    <mergeCell ref="F66:G66"/>
    <mergeCell ref="F67:G67"/>
    <mergeCell ref="F58:G58"/>
    <mergeCell ref="F59:G59"/>
    <mergeCell ref="F60:G60"/>
    <mergeCell ref="F61:G61"/>
    <mergeCell ref="F62:G62"/>
    <mergeCell ref="F73:G73"/>
    <mergeCell ref="F74:G74"/>
    <mergeCell ref="F75:G75"/>
    <mergeCell ref="F76:G76"/>
    <mergeCell ref="F77:G77"/>
    <mergeCell ref="F68:G68"/>
    <mergeCell ref="F69:G69"/>
    <mergeCell ref="F70:G70"/>
    <mergeCell ref="F71:G71"/>
    <mergeCell ref="F72:G72"/>
    <mergeCell ref="F83:G83"/>
    <mergeCell ref="F84:G84"/>
    <mergeCell ref="F85:G85"/>
    <mergeCell ref="F86:G86"/>
    <mergeCell ref="F87:G87"/>
    <mergeCell ref="F78:G78"/>
    <mergeCell ref="F79:G79"/>
    <mergeCell ref="F80:G80"/>
    <mergeCell ref="F81:G81"/>
    <mergeCell ref="F82:G82"/>
    <mergeCell ref="F93:G93"/>
    <mergeCell ref="F94:G94"/>
    <mergeCell ref="F95:G95"/>
    <mergeCell ref="F96:G96"/>
    <mergeCell ref="F97:G97"/>
    <mergeCell ref="F88:G88"/>
    <mergeCell ref="F89:G89"/>
    <mergeCell ref="F90:G90"/>
    <mergeCell ref="F91:G91"/>
    <mergeCell ref="F92:G92"/>
    <mergeCell ref="F103:G103"/>
    <mergeCell ref="F104:G104"/>
    <mergeCell ref="F105:G105"/>
    <mergeCell ref="F106:G106"/>
    <mergeCell ref="F107:G107"/>
    <mergeCell ref="F98:G98"/>
    <mergeCell ref="F99:G99"/>
    <mergeCell ref="F100:G100"/>
    <mergeCell ref="F101:G101"/>
    <mergeCell ref="F102:G102"/>
    <mergeCell ref="F113:G113"/>
    <mergeCell ref="F114:G114"/>
    <mergeCell ref="F115:G115"/>
    <mergeCell ref="F116:G116"/>
    <mergeCell ref="F117:G117"/>
    <mergeCell ref="F108:G108"/>
    <mergeCell ref="F109:G109"/>
    <mergeCell ref="F110:G110"/>
    <mergeCell ref="F111:G111"/>
    <mergeCell ref="F112:G112"/>
    <mergeCell ref="F123:G123"/>
    <mergeCell ref="F124:G124"/>
    <mergeCell ref="F125:G125"/>
    <mergeCell ref="F126:G126"/>
    <mergeCell ref="F127:G127"/>
    <mergeCell ref="F118:G118"/>
    <mergeCell ref="F119:G119"/>
    <mergeCell ref="F120:G120"/>
    <mergeCell ref="F121:G121"/>
    <mergeCell ref="F122:G122"/>
    <mergeCell ref="F133:G133"/>
    <mergeCell ref="F134:G134"/>
    <mergeCell ref="F135:G135"/>
    <mergeCell ref="F136:G136"/>
    <mergeCell ref="F137:G137"/>
    <mergeCell ref="F128:G128"/>
    <mergeCell ref="F129:G129"/>
    <mergeCell ref="F130:G130"/>
    <mergeCell ref="F131:G131"/>
    <mergeCell ref="F132:G132"/>
    <mergeCell ref="F143:G143"/>
    <mergeCell ref="F144:G144"/>
    <mergeCell ref="F145:G145"/>
    <mergeCell ref="F146:G146"/>
    <mergeCell ref="F147:G147"/>
    <mergeCell ref="F138:G138"/>
    <mergeCell ref="F139:G139"/>
    <mergeCell ref="F140:G140"/>
    <mergeCell ref="F141:G141"/>
    <mergeCell ref="F142:G142"/>
    <mergeCell ref="F153:G153"/>
    <mergeCell ref="F154:G154"/>
    <mergeCell ref="F155:G155"/>
    <mergeCell ref="F156:G156"/>
    <mergeCell ref="F157:G157"/>
    <mergeCell ref="F148:G148"/>
    <mergeCell ref="F149:G149"/>
    <mergeCell ref="F150:G150"/>
    <mergeCell ref="F151:G151"/>
    <mergeCell ref="F152:G152"/>
    <mergeCell ref="F163:G163"/>
    <mergeCell ref="F164:G164"/>
    <mergeCell ref="F165:G165"/>
    <mergeCell ref="F166:G166"/>
    <mergeCell ref="F167:G167"/>
    <mergeCell ref="F158:G158"/>
    <mergeCell ref="F159:G159"/>
    <mergeCell ref="F160:G160"/>
    <mergeCell ref="F161:G161"/>
    <mergeCell ref="F162:G162"/>
    <mergeCell ref="F173:G173"/>
    <mergeCell ref="F174:G174"/>
    <mergeCell ref="F175:G175"/>
    <mergeCell ref="F176:G176"/>
    <mergeCell ref="F177:G177"/>
    <mergeCell ref="F168:G168"/>
    <mergeCell ref="F169:G169"/>
    <mergeCell ref="F170:G170"/>
    <mergeCell ref="F171:G171"/>
    <mergeCell ref="F172:G172"/>
    <mergeCell ref="F183:G183"/>
    <mergeCell ref="F184:G184"/>
    <mergeCell ref="F185:G185"/>
    <mergeCell ref="F186:G186"/>
    <mergeCell ref="F187:G187"/>
    <mergeCell ref="F178:G178"/>
    <mergeCell ref="F179:G179"/>
    <mergeCell ref="F180:G180"/>
    <mergeCell ref="F181:G181"/>
    <mergeCell ref="F182:G182"/>
    <mergeCell ref="F193:G193"/>
    <mergeCell ref="F194:G194"/>
    <mergeCell ref="F195:G195"/>
    <mergeCell ref="F196:G196"/>
    <mergeCell ref="F197:G197"/>
    <mergeCell ref="F188:G188"/>
    <mergeCell ref="F189:G189"/>
    <mergeCell ref="F190:G190"/>
    <mergeCell ref="F191:G191"/>
    <mergeCell ref="F192:G192"/>
    <mergeCell ref="F203:G203"/>
    <mergeCell ref="F204:G204"/>
    <mergeCell ref="F205:G205"/>
    <mergeCell ref="F206:G206"/>
    <mergeCell ref="F207:G207"/>
    <mergeCell ref="F198:G198"/>
    <mergeCell ref="F199:G199"/>
    <mergeCell ref="F200:G200"/>
    <mergeCell ref="F201:G201"/>
    <mergeCell ref="F202:G202"/>
    <mergeCell ref="F213:G213"/>
    <mergeCell ref="F214:G214"/>
    <mergeCell ref="F215:G215"/>
    <mergeCell ref="F216:G216"/>
    <mergeCell ref="F217:G217"/>
    <mergeCell ref="F208:G208"/>
    <mergeCell ref="F209:G209"/>
    <mergeCell ref="F210:G210"/>
    <mergeCell ref="F211:G211"/>
    <mergeCell ref="F212:G212"/>
    <mergeCell ref="F223:G223"/>
    <mergeCell ref="F224:G224"/>
    <mergeCell ref="F225:G225"/>
    <mergeCell ref="F226:G226"/>
    <mergeCell ref="F227:G227"/>
    <mergeCell ref="F218:G218"/>
    <mergeCell ref="F219:G219"/>
    <mergeCell ref="F220:G220"/>
    <mergeCell ref="F221:G221"/>
    <mergeCell ref="F222:G222"/>
    <mergeCell ref="F233:G233"/>
    <mergeCell ref="F234:G234"/>
    <mergeCell ref="F235:G235"/>
    <mergeCell ref="F236:G236"/>
    <mergeCell ref="F237:G237"/>
    <mergeCell ref="F228:G228"/>
    <mergeCell ref="F229:G229"/>
    <mergeCell ref="F230:G230"/>
    <mergeCell ref="F231:G231"/>
    <mergeCell ref="F232:G232"/>
    <mergeCell ref="F243:G243"/>
    <mergeCell ref="F244:G244"/>
    <mergeCell ref="F245:G245"/>
    <mergeCell ref="F246:G246"/>
    <mergeCell ref="F247:G247"/>
    <mergeCell ref="F238:G238"/>
    <mergeCell ref="F239:G239"/>
    <mergeCell ref="F240:G240"/>
    <mergeCell ref="F241:G241"/>
    <mergeCell ref="F242:G242"/>
    <mergeCell ref="F253:G253"/>
    <mergeCell ref="F254:G254"/>
    <mergeCell ref="F255:G255"/>
    <mergeCell ref="F256:G256"/>
    <mergeCell ref="F257:G257"/>
    <mergeCell ref="F248:G248"/>
    <mergeCell ref="F249:G249"/>
    <mergeCell ref="F250:G250"/>
    <mergeCell ref="F251:G251"/>
    <mergeCell ref="F252:G252"/>
    <mergeCell ref="F263:G263"/>
    <mergeCell ref="F264:G264"/>
    <mergeCell ref="F265:G265"/>
    <mergeCell ref="F266:G266"/>
    <mergeCell ref="F267:G267"/>
    <mergeCell ref="F258:G258"/>
    <mergeCell ref="F259:G259"/>
    <mergeCell ref="F260:G260"/>
    <mergeCell ref="F261:G261"/>
    <mergeCell ref="F262:G262"/>
    <mergeCell ref="F273:G273"/>
    <mergeCell ref="F274:G274"/>
    <mergeCell ref="F275:G275"/>
    <mergeCell ref="F276:G276"/>
    <mergeCell ref="F277:G277"/>
    <mergeCell ref="F268:G268"/>
    <mergeCell ref="F269:G269"/>
    <mergeCell ref="F270:G270"/>
    <mergeCell ref="F271:G271"/>
    <mergeCell ref="F272:G272"/>
    <mergeCell ref="F283:G283"/>
    <mergeCell ref="F284:G284"/>
    <mergeCell ref="F285:G285"/>
    <mergeCell ref="F286:G286"/>
    <mergeCell ref="F287:G287"/>
    <mergeCell ref="F278:G278"/>
    <mergeCell ref="F279:G279"/>
    <mergeCell ref="F280:G280"/>
    <mergeCell ref="F281:G281"/>
    <mergeCell ref="F282:G282"/>
    <mergeCell ref="F293:G293"/>
    <mergeCell ref="F294:G294"/>
    <mergeCell ref="F295:G295"/>
    <mergeCell ref="F296:G296"/>
    <mergeCell ref="F297:G297"/>
    <mergeCell ref="F288:G288"/>
    <mergeCell ref="F289:G289"/>
    <mergeCell ref="F290:G290"/>
    <mergeCell ref="F291:G291"/>
    <mergeCell ref="F292:G292"/>
    <mergeCell ref="F303:G303"/>
    <mergeCell ref="F304:G304"/>
    <mergeCell ref="F305:G305"/>
    <mergeCell ref="F306:G306"/>
    <mergeCell ref="F307:G307"/>
    <mergeCell ref="F298:G298"/>
    <mergeCell ref="F299:G299"/>
    <mergeCell ref="F300:G300"/>
    <mergeCell ref="F301:G301"/>
    <mergeCell ref="F302:G302"/>
    <mergeCell ref="F320:G320"/>
    <mergeCell ref="F321:G321"/>
    <mergeCell ref="F322:G322"/>
    <mergeCell ref="F313:G313"/>
    <mergeCell ref="F314:G314"/>
    <mergeCell ref="F315:G315"/>
    <mergeCell ref="F316:G316"/>
    <mergeCell ref="F317:G317"/>
    <mergeCell ref="F308:G308"/>
    <mergeCell ref="F309:G309"/>
    <mergeCell ref="F310:G310"/>
    <mergeCell ref="F311:G311"/>
    <mergeCell ref="F312:G312"/>
    <mergeCell ref="F318:G318"/>
    <mergeCell ref="F319:G319"/>
    <mergeCell ref="F338:G338"/>
    <mergeCell ref="F339:G339"/>
    <mergeCell ref="F340:G340"/>
    <mergeCell ref="F341:G341"/>
    <mergeCell ref="F342:G342"/>
    <mergeCell ref="F333:G333"/>
    <mergeCell ref="F334:G334"/>
    <mergeCell ref="F335:G335"/>
    <mergeCell ref="F336:G336"/>
    <mergeCell ref="F337:G337"/>
    <mergeCell ref="F328:G328"/>
    <mergeCell ref="F329:G329"/>
    <mergeCell ref="F330:G330"/>
    <mergeCell ref="F331:G331"/>
    <mergeCell ref="F332:G332"/>
    <mergeCell ref="F323:G323"/>
    <mergeCell ref="F324:G324"/>
    <mergeCell ref="F325:G325"/>
    <mergeCell ref="F326:G326"/>
    <mergeCell ref="F327:G327"/>
  </mergeCells>
  <dataValidations count="2">
    <dataValidation type="list" allowBlank="1" showInputMessage="1" showErrorMessage="1" sqref="B14:B342" xr:uid="{6F4C896C-34DF-4208-9BCC-1C64BFD5B4B2}">
      <formula1>$B$8:$B$10</formula1>
    </dataValidation>
    <dataValidation type="list" allowBlank="1" showInputMessage="1" showErrorMessage="1" sqref="C14:C342" xr:uid="{FEE69535-7933-46D1-9A1E-CC8BFBBEBA82}">
      <formula1>$C$7:$E$7</formula1>
    </dataValidation>
  </dataValidations>
  <printOptions horizontalCentered="1"/>
  <pageMargins left="0.25" right="0.25" top="0.5" bottom="0.25" header="0" footer="0"/>
  <pageSetup paperSize="9" scale="50" fitToHeight="27" orientation="portrait" r:id="rId1"/>
  <headerFooter>
    <oddHeader>&amp;L&amp;"Franklin Gothic Book,Regular"&amp;10&amp;K000000
Abu Dhabi City Municipality
Department of Municipalities and Transport
Contract Support &amp; Planning&amp;R&amp;G</oddHeader>
    <oddFooter>&amp;L
ADM-MIA-4.1-F-04    Issued: 24/05/2021   Version: 04</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8D7B-2951-4368-B86A-BCDB81EB9082}">
  <sheetPr>
    <tabColor rgb="FF009900"/>
    <pageSetUpPr fitToPage="1"/>
  </sheetPr>
  <dimension ref="A1:Q552"/>
  <sheetViews>
    <sheetView zoomScale="88" zoomScaleNormal="88" zoomScaleSheetLayoutView="100" workbookViewId="0">
      <pane ySplit="8" topLeftCell="A9" activePane="bottomLeft" state="frozen"/>
      <selection pane="bottomLeft" activeCell="K10" sqref="A10:K10"/>
    </sheetView>
  </sheetViews>
  <sheetFormatPr defaultColWidth="8.90625" defaultRowHeight="13.5"/>
  <cols>
    <col min="1" max="2" width="21.54296875" style="163" customWidth="1"/>
    <col min="3" max="4" width="13.453125" style="164" customWidth="1"/>
    <col min="5" max="5" width="16.54296875" style="165" customWidth="1"/>
    <col min="6" max="6" width="13.453125" style="164" customWidth="1"/>
    <col min="7" max="7" width="59.81640625" style="166" customWidth="1"/>
    <col min="8" max="11" width="14.36328125" style="167" customWidth="1"/>
    <col min="12" max="12" width="23.08984375" style="167" customWidth="1"/>
    <col min="13" max="13" width="16" style="167" customWidth="1"/>
    <col min="14" max="15" width="14" style="167" customWidth="1"/>
    <col min="16" max="16" width="17.90625" style="167" customWidth="1"/>
    <col min="17" max="17" width="19.36328125" style="167" customWidth="1"/>
    <col min="18" max="16384" width="8.90625" style="149"/>
  </cols>
  <sheetData>
    <row r="1" spans="1:17" s="39" customFormat="1" ht="5.15" customHeight="1">
      <c r="A1" s="962"/>
      <c r="B1" s="962"/>
      <c r="C1" s="962"/>
      <c r="D1" s="962"/>
      <c r="E1" s="962"/>
      <c r="F1" s="962"/>
      <c r="G1" s="962"/>
      <c r="H1" s="962"/>
      <c r="I1" s="962"/>
      <c r="J1" s="962"/>
    </row>
    <row r="2" spans="1:17" s="42" customFormat="1" ht="18" customHeight="1">
      <c r="A2" s="1184" t="str">
        <f>"Project Name : " &amp;'Covering Page'!$D$4</f>
        <v>Project Name : Project X</v>
      </c>
      <c r="B2" s="1185"/>
      <c r="C2" s="1185"/>
      <c r="D2" s="1185"/>
      <c r="E2" s="1185"/>
      <c r="F2" s="1185"/>
      <c r="G2" s="1185"/>
      <c r="H2" s="1185"/>
      <c r="I2" s="41"/>
      <c r="J2" s="41"/>
      <c r="K2" s="41"/>
      <c r="L2" s="41"/>
      <c r="M2" s="41"/>
      <c r="N2" s="41"/>
      <c r="O2" s="41"/>
      <c r="P2" s="41"/>
      <c r="Q2" s="41"/>
    </row>
    <row r="3" spans="1:17" s="42" customFormat="1" ht="18" customHeight="1">
      <c r="A3" s="1186" t="str">
        <f>'Covering Page'!D6</f>
        <v>xxx - xxxxxxx- xx</v>
      </c>
      <c r="B3" s="1187"/>
      <c r="C3" s="1187"/>
      <c r="D3" s="1187"/>
      <c r="E3" s="1187"/>
      <c r="F3" s="1187"/>
      <c r="G3" s="1187"/>
      <c r="H3" s="41"/>
      <c r="I3" s="41"/>
      <c r="J3" s="41"/>
      <c r="K3" s="41"/>
      <c r="L3" s="41"/>
      <c r="M3" s="41"/>
      <c r="N3" s="41"/>
      <c r="O3" s="41"/>
      <c r="P3" s="41"/>
      <c r="Q3" s="41"/>
    </row>
    <row r="4" spans="1:17" s="42" customFormat="1" ht="6.65" customHeight="1">
      <c r="A4" s="59"/>
      <c r="B4" s="59"/>
      <c r="C4" s="168"/>
      <c r="D4" s="168"/>
      <c r="E4" s="169"/>
      <c r="F4" s="170"/>
      <c r="G4" s="171"/>
    </row>
    <row r="5" spans="1:17" s="172" customFormat="1" ht="34.75" customHeight="1">
      <c r="A5" s="1183" t="s">
        <v>511</v>
      </c>
      <c r="B5" s="1183"/>
      <c r="C5" s="1183"/>
      <c r="D5" s="1183"/>
      <c r="E5" s="1183"/>
      <c r="F5" s="1183"/>
      <c r="G5" s="1183"/>
      <c r="H5" s="1183"/>
      <c r="I5" s="1183"/>
      <c r="J5" s="1183"/>
      <c r="K5" s="1183"/>
      <c r="L5" s="1183"/>
      <c r="M5" s="1183"/>
      <c r="N5" s="1183"/>
      <c r="O5" s="1183"/>
      <c r="P5" s="1183"/>
      <c r="Q5" s="1183"/>
    </row>
    <row r="6" spans="1:17" s="42" customFormat="1" ht="6.65" customHeight="1">
      <c r="A6" s="59"/>
      <c r="B6" s="59"/>
      <c r="C6" s="168"/>
      <c r="E6" s="173"/>
    </row>
    <row r="7" spans="1:17" s="42" customFormat="1" ht="23.4" customHeight="1">
      <c r="A7" s="1191" t="s">
        <v>161</v>
      </c>
      <c r="B7" s="1194" t="s">
        <v>516</v>
      </c>
      <c r="C7" s="1192" t="s">
        <v>162</v>
      </c>
      <c r="D7" s="1196" t="s">
        <v>514</v>
      </c>
      <c r="E7" s="1189"/>
      <c r="F7" s="1189"/>
      <c r="G7" s="1189"/>
      <c r="H7" s="1189" t="s">
        <v>513</v>
      </c>
      <c r="I7" s="1189"/>
      <c r="J7" s="1189"/>
      <c r="K7" s="1189"/>
      <c r="L7" s="1189"/>
      <c r="M7" s="1189"/>
      <c r="N7" s="1189"/>
      <c r="O7" s="1190"/>
      <c r="P7" s="1188" t="s">
        <v>171</v>
      </c>
      <c r="Q7" s="1188" t="s">
        <v>172</v>
      </c>
    </row>
    <row r="8" spans="1:17" s="172" customFormat="1" ht="61.25" customHeight="1">
      <c r="A8" s="1191"/>
      <c r="B8" s="1195"/>
      <c r="C8" s="1193"/>
      <c r="D8" s="174" t="s">
        <v>163</v>
      </c>
      <c r="E8" s="175" t="s">
        <v>164</v>
      </c>
      <c r="F8" s="174" t="s">
        <v>165</v>
      </c>
      <c r="G8" s="174" t="s">
        <v>512</v>
      </c>
      <c r="H8" s="174" t="s">
        <v>166</v>
      </c>
      <c r="I8" s="174" t="s">
        <v>167</v>
      </c>
      <c r="J8" s="174" t="s">
        <v>550</v>
      </c>
      <c r="K8" s="174" t="s">
        <v>168</v>
      </c>
      <c r="L8" s="174" t="s">
        <v>551</v>
      </c>
      <c r="M8" s="174" t="s">
        <v>169</v>
      </c>
      <c r="N8" s="174" t="s">
        <v>618</v>
      </c>
      <c r="O8" s="174" t="s">
        <v>170</v>
      </c>
      <c r="P8" s="1188"/>
      <c r="Q8" s="1188"/>
    </row>
    <row r="9" spans="1:17" ht="81.650000000000006" customHeight="1">
      <c r="A9" s="150" t="s">
        <v>564</v>
      </c>
      <c r="B9" s="150" t="s">
        <v>95</v>
      </c>
      <c r="C9" s="151" t="s">
        <v>173</v>
      </c>
      <c r="D9" s="151" t="s">
        <v>174</v>
      </c>
      <c r="E9" s="152">
        <v>44291</v>
      </c>
      <c r="F9" s="151" t="s">
        <v>175</v>
      </c>
      <c r="G9" s="153" t="s">
        <v>176</v>
      </c>
      <c r="H9" s="154" t="s">
        <v>89</v>
      </c>
      <c r="I9" s="154" t="s">
        <v>89</v>
      </c>
      <c r="J9" s="154" t="s">
        <v>89</v>
      </c>
      <c r="K9" s="154" t="s">
        <v>89</v>
      </c>
      <c r="L9" s="154" t="s">
        <v>157</v>
      </c>
      <c r="M9" s="154" t="s">
        <v>89</v>
      </c>
      <c r="N9" s="154" t="s">
        <v>89</v>
      </c>
      <c r="O9" s="155">
        <v>2</v>
      </c>
      <c r="P9" s="154" t="s">
        <v>177</v>
      </c>
      <c r="Q9" s="156"/>
    </row>
    <row r="10" spans="1:17" ht="76.75" customHeight="1">
      <c r="A10" s="150" t="s">
        <v>562</v>
      </c>
      <c r="B10" s="150" t="s">
        <v>157</v>
      </c>
      <c r="C10" s="151" t="s">
        <v>565</v>
      </c>
      <c r="D10" s="151" t="s">
        <v>566</v>
      </c>
      <c r="E10" s="152">
        <v>44292</v>
      </c>
      <c r="F10" s="151" t="s">
        <v>175</v>
      </c>
      <c r="G10" s="153" t="s">
        <v>176</v>
      </c>
      <c r="H10" s="154" t="s">
        <v>89</v>
      </c>
      <c r="I10" s="154" t="s">
        <v>89</v>
      </c>
      <c r="J10" s="154" t="s">
        <v>89</v>
      </c>
      <c r="K10" s="154" t="s">
        <v>89</v>
      </c>
      <c r="L10" s="154" t="s">
        <v>157</v>
      </c>
      <c r="M10" s="154" t="s">
        <v>89</v>
      </c>
      <c r="N10" s="154" t="s">
        <v>89</v>
      </c>
      <c r="O10" s="155">
        <v>3</v>
      </c>
      <c r="P10" s="154" t="s">
        <v>177</v>
      </c>
      <c r="Q10" s="157"/>
    </row>
    <row r="11" spans="1:17" ht="76.75" customHeight="1">
      <c r="A11" s="150" t="s">
        <v>563</v>
      </c>
      <c r="B11" s="150" t="s">
        <v>30</v>
      </c>
      <c r="C11" s="151" t="s">
        <v>567</v>
      </c>
      <c r="D11" s="151" t="s">
        <v>568</v>
      </c>
      <c r="E11" s="152">
        <v>44293</v>
      </c>
      <c r="F11" s="151" t="s">
        <v>175</v>
      </c>
      <c r="G11" s="153" t="s">
        <v>176</v>
      </c>
      <c r="H11" s="154" t="s">
        <v>89</v>
      </c>
      <c r="I11" s="154" t="s">
        <v>89</v>
      </c>
      <c r="J11" s="154" t="s">
        <v>89</v>
      </c>
      <c r="K11" s="154" t="s">
        <v>89</v>
      </c>
      <c r="L11" s="154" t="s">
        <v>157</v>
      </c>
      <c r="M11" s="154" t="s">
        <v>89</v>
      </c>
      <c r="N11" s="154" t="s">
        <v>89</v>
      </c>
      <c r="O11" s="155">
        <v>4</v>
      </c>
      <c r="P11" s="154" t="s">
        <v>177</v>
      </c>
      <c r="Q11" s="157"/>
    </row>
    <row r="12" spans="1:17" ht="76.75" customHeight="1">
      <c r="A12" s="150" t="s">
        <v>559</v>
      </c>
      <c r="B12" s="150" t="s">
        <v>95</v>
      </c>
      <c r="C12" s="151" t="s">
        <v>569</v>
      </c>
      <c r="D12" s="151" t="s">
        <v>570</v>
      </c>
      <c r="E12" s="152">
        <v>44294</v>
      </c>
      <c r="F12" s="151" t="s">
        <v>175</v>
      </c>
      <c r="G12" s="153" t="s">
        <v>176</v>
      </c>
      <c r="H12" s="154" t="s">
        <v>89</v>
      </c>
      <c r="I12" s="154" t="s">
        <v>89</v>
      </c>
      <c r="J12" s="154" t="s">
        <v>89</v>
      </c>
      <c r="K12" s="154" t="s">
        <v>89</v>
      </c>
      <c r="L12" s="154" t="s">
        <v>157</v>
      </c>
      <c r="M12" s="154" t="s">
        <v>89</v>
      </c>
      <c r="N12" s="154" t="s">
        <v>89</v>
      </c>
      <c r="O12" s="155">
        <v>5</v>
      </c>
      <c r="P12" s="154" t="s">
        <v>177</v>
      </c>
      <c r="Q12" s="157"/>
    </row>
    <row r="13" spans="1:17" ht="76.75" customHeight="1">
      <c r="A13" s="158"/>
      <c r="B13" s="150"/>
      <c r="C13" s="159"/>
      <c r="D13" s="159"/>
      <c r="E13" s="160"/>
      <c r="F13" s="159"/>
      <c r="G13" s="161"/>
      <c r="H13" s="159"/>
      <c r="I13" s="159"/>
      <c r="J13" s="159"/>
      <c r="K13" s="159"/>
      <c r="L13" s="159"/>
      <c r="M13" s="159"/>
      <c r="N13" s="159"/>
      <c r="O13" s="159"/>
      <c r="P13" s="162"/>
      <c r="Q13" s="157"/>
    </row>
    <row r="14" spans="1:17" ht="76.75" customHeight="1">
      <c r="A14" s="158"/>
      <c r="B14" s="150"/>
      <c r="C14" s="159"/>
      <c r="D14" s="159"/>
      <c r="E14" s="160"/>
      <c r="F14" s="159"/>
      <c r="G14" s="161"/>
      <c r="H14" s="159"/>
      <c r="I14" s="159"/>
      <c r="J14" s="159"/>
      <c r="K14" s="159"/>
      <c r="L14" s="159"/>
      <c r="M14" s="159"/>
      <c r="N14" s="159"/>
      <c r="O14" s="159"/>
      <c r="P14" s="162"/>
      <c r="Q14" s="157"/>
    </row>
    <row r="15" spans="1:17" ht="76.75" customHeight="1">
      <c r="A15" s="158"/>
      <c r="B15" s="150"/>
      <c r="C15" s="159"/>
      <c r="D15" s="159"/>
      <c r="E15" s="160"/>
      <c r="F15" s="159"/>
      <c r="G15" s="161"/>
      <c r="H15" s="159"/>
      <c r="I15" s="159"/>
      <c r="J15" s="159"/>
      <c r="K15" s="159"/>
      <c r="L15" s="159"/>
      <c r="M15" s="159"/>
      <c r="N15" s="159"/>
      <c r="O15" s="159"/>
      <c r="P15" s="162"/>
      <c r="Q15" s="157"/>
    </row>
    <row r="16" spans="1:17" ht="76.75" customHeight="1">
      <c r="A16" s="158"/>
      <c r="B16" s="150"/>
      <c r="C16" s="159"/>
      <c r="D16" s="159"/>
      <c r="E16" s="160"/>
      <c r="F16" s="159"/>
      <c r="G16" s="161"/>
      <c r="H16" s="159"/>
      <c r="I16" s="159"/>
      <c r="J16" s="159"/>
      <c r="K16" s="159"/>
      <c r="L16" s="159"/>
      <c r="M16" s="159"/>
      <c r="N16" s="159"/>
      <c r="O16" s="159"/>
      <c r="P16" s="162"/>
      <c r="Q16" s="157"/>
    </row>
    <row r="17" spans="1:17" ht="76.75" customHeight="1">
      <c r="A17" s="158" t="s">
        <v>560</v>
      </c>
      <c r="B17" s="150"/>
      <c r="C17" s="159"/>
      <c r="D17" s="159"/>
      <c r="E17" s="160"/>
      <c r="F17" s="159"/>
      <c r="G17" s="161"/>
      <c r="H17" s="159"/>
      <c r="I17" s="159"/>
      <c r="J17" s="159"/>
      <c r="K17" s="159"/>
      <c r="L17" s="159"/>
      <c r="M17" s="159"/>
      <c r="N17" s="159"/>
      <c r="O17" s="159"/>
      <c r="P17" s="162"/>
      <c r="Q17" s="157"/>
    </row>
    <row r="18" spans="1:17" ht="76.75" customHeight="1">
      <c r="A18" s="158" t="s">
        <v>561</v>
      </c>
      <c r="B18" s="150"/>
      <c r="C18" s="159"/>
      <c r="D18" s="159"/>
      <c r="E18" s="160"/>
      <c r="F18" s="159"/>
      <c r="G18" s="161"/>
      <c r="H18" s="159"/>
      <c r="I18" s="159"/>
      <c r="J18" s="159"/>
      <c r="K18" s="159"/>
      <c r="L18" s="159"/>
      <c r="M18" s="159"/>
      <c r="N18" s="159"/>
      <c r="O18" s="159"/>
      <c r="P18" s="162"/>
      <c r="Q18" s="157"/>
    </row>
    <row r="19" spans="1:17" ht="76.75" customHeight="1">
      <c r="A19" s="158"/>
      <c r="B19" s="150"/>
      <c r="C19" s="159"/>
      <c r="D19" s="159"/>
      <c r="E19" s="160"/>
      <c r="F19" s="159"/>
      <c r="G19" s="161"/>
      <c r="H19" s="159"/>
      <c r="I19" s="159"/>
      <c r="J19" s="159"/>
      <c r="K19" s="159"/>
      <c r="L19" s="159"/>
      <c r="M19" s="159"/>
      <c r="N19" s="159"/>
      <c r="O19" s="159"/>
      <c r="P19" s="162"/>
      <c r="Q19" s="157"/>
    </row>
    <row r="20" spans="1:17" ht="76.75" customHeight="1">
      <c r="A20" s="158"/>
      <c r="B20" s="150"/>
      <c r="C20" s="159"/>
      <c r="D20" s="159"/>
      <c r="E20" s="160"/>
      <c r="F20" s="159"/>
      <c r="G20" s="161"/>
      <c r="H20" s="159"/>
      <c r="I20" s="159"/>
      <c r="J20" s="159"/>
      <c r="K20" s="159"/>
      <c r="L20" s="159"/>
      <c r="M20" s="159"/>
      <c r="N20" s="159"/>
      <c r="O20" s="159"/>
      <c r="P20" s="162"/>
      <c r="Q20" s="157"/>
    </row>
    <row r="21" spans="1:17" ht="76.75" customHeight="1">
      <c r="A21" s="158"/>
      <c r="B21" s="150"/>
      <c r="C21" s="159"/>
      <c r="D21" s="159"/>
      <c r="E21" s="160"/>
      <c r="F21" s="159"/>
      <c r="G21" s="161"/>
      <c r="H21" s="159"/>
      <c r="I21" s="159"/>
      <c r="J21" s="159"/>
      <c r="K21" s="159"/>
      <c r="L21" s="159"/>
      <c r="M21" s="159"/>
      <c r="N21" s="159"/>
      <c r="O21" s="159"/>
      <c r="P21" s="162"/>
      <c r="Q21" s="157"/>
    </row>
    <row r="22" spans="1:17" ht="76.75" customHeight="1">
      <c r="A22" s="158"/>
      <c r="B22" s="150"/>
      <c r="C22" s="159"/>
      <c r="D22" s="159"/>
      <c r="E22" s="160"/>
      <c r="F22" s="159"/>
      <c r="G22" s="161"/>
      <c r="H22" s="159"/>
      <c r="I22" s="159"/>
      <c r="J22" s="159"/>
      <c r="K22" s="159"/>
      <c r="L22" s="159"/>
      <c r="M22" s="159"/>
      <c r="N22" s="159"/>
      <c r="O22" s="159"/>
      <c r="P22" s="162"/>
      <c r="Q22" s="157"/>
    </row>
    <row r="23" spans="1:17" ht="76.75" customHeight="1">
      <c r="A23" s="158"/>
      <c r="B23" s="150"/>
      <c r="C23" s="159"/>
      <c r="D23" s="159"/>
      <c r="E23" s="160"/>
      <c r="F23" s="159"/>
      <c r="G23" s="161"/>
      <c r="H23" s="159"/>
      <c r="I23" s="159"/>
      <c r="J23" s="159"/>
      <c r="K23" s="159"/>
      <c r="L23" s="159"/>
      <c r="M23" s="159"/>
      <c r="N23" s="159"/>
      <c r="O23" s="159"/>
      <c r="P23" s="162"/>
      <c r="Q23" s="157"/>
    </row>
    <row r="24" spans="1:17" ht="76.75" customHeight="1">
      <c r="A24" s="158"/>
      <c r="B24" s="150"/>
      <c r="C24" s="159"/>
      <c r="D24" s="159"/>
      <c r="E24" s="160"/>
      <c r="F24" s="159"/>
      <c r="G24" s="161"/>
      <c r="H24" s="159"/>
      <c r="I24" s="159"/>
      <c r="J24" s="159"/>
      <c r="K24" s="159"/>
      <c r="L24" s="159"/>
      <c r="M24" s="159"/>
      <c r="N24" s="159"/>
      <c r="O24" s="159"/>
      <c r="P24" s="162"/>
      <c r="Q24" s="157"/>
    </row>
    <row r="25" spans="1:17" ht="76.75" customHeight="1">
      <c r="A25" s="158"/>
      <c r="B25" s="150"/>
      <c r="C25" s="159"/>
      <c r="D25" s="159"/>
      <c r="E25" s="160"/>
      <c r="F25" s="159"/>
      <c r="G25" s="161"/>
      <c r="H25" s="159"/>
      <c r="I25" s="159"/>
      <c r="J25" s="159"/>
      <c r="K25" s="159"/>
      <c r="L25" s="159"/>
      <c r="M25" s="159"/>
      <c r="N25" s="159"/>
      <c r="O25" s="159"/>
      <c r="P25" s="162"/>
      <c r="Q25" s="157"/>
    </row>
    <row r="26" spans="1:17" ht="76.75" customHeight="1">
      <c r="A26" s="158"/>
      <c r="B26" s="150"/>
      <c r="C26" s="159"/>
      <c r="D26" s="159"/>
      <c r="E26" s="160"/>
      <c r="F26" s="159"/>
      <c r="G26" s="161"/>
      <c r="H26" s="159"/>
      <c r="I26" s="159"/>
      <c r="J26" s="159"/>
      <c r="K26" s="159"/>
      <c r="L26" s="159"/>
      <c r="M26" s="159"/>
      <c r="N26" s="159"/>
      <c r="O26" s="159"/>
      <c r="P26" s="162"/>
      <c r="Q26" s="157"/>
    </row>
    <row r="27" spans="1:17" ht="76.75" customHeight="1">
      <c r="A27" s="158"/>
      <c r="B27" s="150"/>
      <c r="C27" s="159"/>
      <c r="D27" s="159"/>
      <c r="E27" s="160"/>
      <c r="F27" s="159"/>
      <c r="G27" s="161"/>
      <c r="H27" s="159"/>
      <c r="I27" s="159"/>
      <c r="J27" s="159"/>
      <c r="K27" s="159"/>
      <c r="L27" s="159"/>
      <c r="M27" s="159"/>
      <c r="N27" s="159"/>
      <c r="O27" s="159"/>
      <c r="P27" s="162"/>
      <c r="Q27" s="157"/>
    </row>
    <row r="28" spans="1:17" ht="76.75" customHeight="1">
      <c r="A28" s="158"/>
      <c r="B28" s="150"/>
      <c r="C28" s="159"/>
      <c r="D28" s="159"/>
      <c r="E28" s="160"/>
      <c r="F28" s="159"/>
      <c r="G28" s="161"/>
      <c r="H28" s="159"/>
      <c r="I28" s="159"/>
      <c r="J28" s="159"/>
      <c r="K28" s="159"/>
      <c r="L28" s="159"/>
      <c r="M28" s="159"/>
      <c r="N28" s="159"/>
      <c r="O28" s="159"/>
      <c r="P28" s="162"/>
      <c r="Q28" s="157"/>
    </row>
    <row r="29" spans="1:17" ht="76.75" customHeight="1">
      <c r="A29" s="158"/>
      <c r="B29" s="150"/>
      <c r="C29" s="159"/>
      <c r="D29" s="159"/>
      <c r="E29" s="160"/>
      <c r="F29" s="159"/>
      <c r="G29" s="161"/>
      <c r="H29" s="159"/>
      <c r="I29" s="159"/>
      <c r="J29" s="159"/>
      <c r="K29" s="159"/>
      <c r="L29" s="159"/>
      <c r="M29" s="159"/>
      <c r="N29" s="159"/>
      <c r="O29" s="159"/>
      <c r="P29" s="162"/>
      <c r="Q29" s="157"/>
    </row>
    <row r="30" spans="1:17" ht="76.75" customHeight="1">
      <c r="A30" s="158"/>
      <c r="B30" s="150"/>
      <c r="C30" s="159"/>
      <c r="D30" s="159"/>
      <c r="E30" s="160"/>
      <c r="F30" s="159"/>
      <c r="G30" s="161"/>
      <c r="H30" s="159"/>
      <c r="I30" s="159"/>
      <c r="J30" s="159"/>
      <c r="K30" s="159"/>
      <c r="L30" s="159"/>
      <c r="M30" s="159"/>
      <c r="N30" s="159"/>
      <c r="O30" s="159"/>
      <c r="P30" s="162"/>
      <c r="Q30" s="157"/>
    </row>
    <row r="31" spans="1:17" ht="76.75" customHeight="1">
      <c r="A31" s="158"/>
      <c r="B31" s="150"/>
      <c r="C31" s="159"/>
      <c r="D31" s="159"/>
      <c r="E31" s="160"/>
      <c r="F31" s="159"/>
      <c r="G31" s="161"/>
      <c r="H31" s="159"/>
      <c r="I31" s="159"/>
      <c r="J31" s="159"/>
      <c r="K31" s="159"/>
      <c r="L31" s="159"/>
      <c r="M31" s="159"/>
      <c r="N31" s="159"/>
      <c r="O31" s="159"/>
      <c r="P31" s="162"/>
      <c r="Q31" s="157"/>
    </row>
    <row r="32" spans="1:17" ht="76.75" customHeight="1">
      <c r="A32" s="158"/>
      <c r="B32" s="150"/>
      <c r="C32" s="159"/>
      <c r="D32" s="159"/>
      <c r="E32" s="160"/>
      <c r="F32" s="159"/>
      <c r="G32" s="161"/>
      <c r="H32" s="159"/>
      <c r="I32" s="159"/>
      <c r="J32" s="159"/>
      <c r="K32" s="159"/>
      <c r="L32" s="159"/>
      <c r="M32" s="159"/>
      <c r="N32" s="159"/>
      <c r="O32" s="159"/>
      <c r="P32" s="162"/>
      <c r="Q32" s="157"/>
    </row>
    <row r="33" spans="1:17" ht="76.75" customHeight="1">
      <c r="A33" s="158"/>
      <c r="B33" s="150"/>
      <c r="C33" s="159"/>
      <c r="D33" s="159"/>
      <c r="E33" s="160"/>
      <c r="F33" s="159"/>
      <c r="G33" s="161"/>
      <c r="H33" s="159"/>
      <c r="I33" s="159"/>
      <c r="J33" s="159"/>
      <c r="K33" s="159"/>
      <c r="L33" s="159"/>
      <c r="M33" s="159"/>
      <c r="N33" s="159"/>
      <c r="O33" s="159"/>
      <c r="P33" s="162"/>
      <c r="Q33" s="157"/>
    </row>
    <row r="34" spans="1:17" ht="76.75" customHeight="1">
      <c r="A34" s="158"/>
      <c r="B34" s="150"/>
      <c r="C34" s="159"/>
      <c r="D34" s="159"/>
      <c r="E34" s="160"/>
      <c r="F34" s="159"/>
      <c r="G34" s="161"/>
      <c r="H34" s="159"/>
      <c r="I34" s="159"/>
      <c r="J34" s="159"/>
      <c r="K34" s="159"/>
      <c r="L34" s="159"/>
      <c r="M34" s="159"/>
      <c r="N34" s="159"/>
      <c r="O34" s="159"/>
      <c r="P34" s="162"/>
      <c r="Q34" s="157"/>
    </row>
    <row r="35" spans="1:17" ht="76.75" customHeight="1">
      <c r="A35" s="158"/>
      <c r="B35" s="150"/>
      <c r="C35" s="159"/>
      <c r="D35" s="159"/>
      <c r="E35" s="160"/>
      <c r="F35" s="159"/>
      <c r="G35" s="161"/>
      <c r="H35" s="159"/>
      <c r="I35" s="159"/>
      <c r="J35" s="159"/>
      <c r="K35" s="159"/>
      <c r="L35" s="159"/>
      <c r="M35" s="159"/>
      <c r="N35" s="159"/>
      <c r="O35" s="159"/>
      <c r="P35" s="162"/>
      <c r="Q35" s="157"/>
    </row>
    <row r="36" spans="1:17" ht="76.75" customHeight="1">
      <c r="A36" s="158"/>
      <c r="B36" s="150"/>
      <c r="C36" s="159"/>
      <c r="D36" s="159"/>
      <c r="E36" s="160"/>
      <c r="F36" s="159"/>
      <c r="G36" s="161"/>
      <c r="H36" s="159"/>
      <c r="I36" s="159"/>
      <c r="J36" s="159"/>
      <c r="K36" s="159"/>
      <c r="L36" s="159"/>
      <c r="M36" s="159"/>
      <c r="N36" s="159"/>
      <c r="O36" s="159"/>
      <c r="P36" s="162"/>
      <c r="Q36" s="157"/>
    </row>
    <row r="37" spans="1:17" ht="76.75" customHeight="1">
      <c r="A37" s="158"/>
      <c r="B37" s="150"/>
      <c r="C37" s="159"/>
      <c r="D37" s="159"/>
      <c r="E37" s="160"/>
      <c r="F37" s="159"/>
      <c r="G37" s="161"/>
      <c r="H37" s="159"/>
      <c r="I37" s="159"/>
      <c r="J37" s="159"/>
      <c r="K37" s="159"/>
      <c r="L37" s="159"/>
      <c r="M37" s="159"/>
      <c r="N37" s="159"/>
      <c r="O37" s="159"/>
      <c r="P37" s="162"/>
      <c r="Q37" s="157"/>
    </row>
    <row r="38" spans="1:17" ht="76.75" customHeight="1">
      <c r="A38" s="158"/>
      <c r="B38" s="150"/>
      <c r="C38" s="159"/>
      <c r="D38" s="159"/>
      <c r="E38" s="160"/>
      <c r="F38" s="159"/>
      <c r="G38" s="161"/>
      <c r="H38" s="159"/>
      <c r="I38" s="159"/>
      <c r="J38" s="159"/>
      <c r="K38" s="159"/>
      <c r="L38" s="159"/>
      <c r="M38" s="159"/>
      <c r="N38" s="159"/>
      <c r="O38" s="159"/>
      <c r="P38" s="162"/>
      <c r="Q38" s="157"/>
    </row>
    <row r="39" spans="1:17" ht="76.75" customHeight="1">
      <c r="A39" s="158"/>
      <c r="B39" s="150"/>
      <c r="C39" s="159"/>
      <c r="D39" s="159"/>
      <c r="E39" s="160"/>
      <c r="F39" s="159"/>
      <c r="G39" s="161"/>
      <c r="H39" s="159"/>
      <c r="I39" s="159"/>
      <c r="J39" s="159"/>
      <c r="K39" s="159"/>
      <c r="L39" s="159"/>
      <c r="M39" s="159"/>
      <c r="N39" s="159"/>
      <c r="O39" s="159"/>
      <c r="P39" s="162"/>
      <c r="Q39" s="157"/>
    </row>
    <row r="40" spans="1:17" ht="76.75" customHeight="1">
      <c r="A40" s="158"/>
      <c r="B40" s="150"/>
      <c r="C40" s="159"/>
      <c r="D40" s="159"/>
      <c r="E40" s="160"/>
      <c r="F40" s="159"/>
      <c r="G40" s="161"/>
      <c r="H40" s="159"/>
      <c r="I40" s="159"/>
      <c r="J40" s="159"/>
      <c r="K40" s="159"/>
      <c r="L40" s="159"/>
      <c r="M40" s="159"/>
      <c r="N40" s="159"/>
      <c r="O40" s="159"/>
      <c r="P40" s="162"/>
      <c r="Q40" s="157"/>
    </row>
    <row r="41" spans="1:17" ht="76.75" customHeight="1">
      <c r="A41" s="158"/>
      <c r="B41" s="150"/>
      <c r="C41" s="159"/>
      <c r="D41" s="159"/>
      <c r="E41" s="160"/>
      <c r="F41" s="159"/>
      <c r="G41" s="161"/>
      <c r="H41" s="159"/>
      <c r="I41" s="159"/>
      <c r="J41" s="159"/>
      <c r="K41" s="159"/>
      <c r="L41" s="159"/>
      <c r="M41" s="159"/>
      <c r="N41" s="159"/>
      <c r="O41" s="159"/>
      <c r="P41" s="162"/>
      <c r="Q41" s="157"/>
    </row>
    <row r="42" spans="1:17" ht="76.75" customHeight="1">
      <c r="A42" s="158"/>
      <c r="B42" s="150"/>
      <c r="C42" s="159"/>
      <c r="D42" s="159"/>
      <c r="E42" s="160"/>
      <c r="F42" s="159"/>
      <c r="G42" s="161"/>
      <c r="H42" s="159"/>
      <c r="I42" s="159"/>
      <c r="J42" s="159"/>
      <c r="K42" s="159"/>
      <c r="L42" s="159"/>
      <c r="M42" s="159"/>
      <c r="N42" s="159"/>
      <c r="O42" s="159"/>
      <c r="P42" s="162"/>
      <c r="Q42" s="157"/>
    </row>
    <row r="43" spans="1:17" ht="76.75" customHeight="1">
      <c r="A43" s="158"/>
      <c r="B43" s="150"/>
      <c r="C43" s="159"/>
      <c r="D43" s="159"/>
      <c r="E43" s="160"/>
      <c r="F43" s="159"/>
      <c r="G43" s="161"/>
      <c r="H43" s="159"/>
      <c r="I43" s="159"/>
      <c r="J43" s="159"/>
      <c r="K43" s="159"/>
      <c r="L43" s="159"/>
      <c r="M43" s="159"/>
      <c r="N43" s="159"/>
      <c r="O43" s="159"/>
      <c r="P43" s="162"/>
      <c r="Q43" s="157"/>
    </row>
    <row r="44" spans="1:17" ht="76.75" customHeight="1">
      <c r="A44" s="158"/>
      <c r="B44" s="150"/>
      <c r="C44" s="159"/>
      <c r="D44" s="159"/>
      <c r="E44" s="160"/>
      <c r="F44" s="159"/>
      <c r="G44" s="161"/>
      <c r="H44" s="159"/>
      <c r="I44" s="159"/>
      <c r="J44" s="159"/>
      <c r="K44" s="159"/>
      <c r="L44" s="159"/>
      <c r="M44" s="159"/>
      <c r="N44" s="159"/>
      <c r="O44" s="159"/>
      <c r="P44" s="162"/>
      <c r="Q44" s="157"/>
    </row>
    <row r="45" spans="1:17" ht="76.75" customHeight="1">
      <c r="A45" s="158"/>
      <c r="B45" s="150"/>
      <c r="C45" s="159"/>
      <c r="D45" s="159"/>
      <c r="E45" s="160"/>
      <c r="F45" s="159"/>
      <c r="G45" s="161"/>
      <c r="H45" s="159"/>
      <c r="I45" s="159"/>
      <c r="J45" s="159"/>
      <c r="K45" s="159"/>
      <c r="L45" s="159"/>
      <c r="M45" s="159"/>
      <c r="N45" s="159"/>
      <c r="O45" s="159"/>
      <c r="P45" s="162"/>
      <c r="Q45" s="157"/>
    </row>
    <row r="46" spans="1:17" ht="76.75" customHeight="1">
      <c r="A46" s="158"/>
      <c r="B46" s="150"/>
      <c r="C46" s="159"/>
      <c r="D46" s="159"/>
      <c r="E46" s="160"/>
      <c r="F46" s="159"/>
      <c r="G46" s="161"/>
      <c r="H46" s="159"/>
      <c r="I46" s="159"/>
      <c r="J46" s="159"/>
      <c r="K46" s="159"/>
      <c r="L46" s="159"/>
      <c r="M46" s="159"/>
      <c r="N46" s="159"/>
      <c r="O46" s="159"/>
      <c r="P46" s="162"/>
      <c r="Q46" s="157"/>
    </row>
    <row r="47" spans="1:17" ht="76.75" customHeight="1">
      <c r="A47" s="158"/>
      <c r="B47" s="150"/>
      <c r="C47" s="159"/>
      <c r="D47" s="159"/>
      <c r="E47" s="160"/>
      <c r="F47" s="159"/>
      <c r="G47" s="161"/>
      <c r="H47" s="159"/>
      <c r="I47" s="159"/>
      <c r="J47" s="159"/>
      <c r="K47" s="159"/>
      <c r="L47" s="159"/>
      <c r="M47" s="159"/>
      <c r="N47" s="159"/>
      <c r="O47" s="159"/>
      <c r="P47" s="162"/>
      <c r="Q47" s="157"/>
    </row>
    <row r="48" spans="1:17" ht="76.75" customHeight="1">
      <c r="A48" s="158"/>
      <c r="B48" s="150"/>
      <c r="C48" s="159"/>
      <c r="D48" s="159"/>
      <c r="E48" s="160"/>
      <c r="F48" s="159"/>
      <c r="G48" s="161"/>
      <c r="H48" s="159"/>
      <c r="I48" s="159"/>
      <c r="J48" s="159"/>
      <c r="K48" s="159"/>
      <c r="L48" s="159"/>
      <c r="M48" s="159"/>
      <c r="N48" s="159"/>
      <c r="O48" s="159"/>
      <c r="P48" s="162"/>
      <c r="Q48" s="157"/>
    </row>
    <row r="49" spans="1:17" ht="76.75" customHeight="1">
      <c r="A49" s="158"/>
      <c r="B49" s="150"/>
      <c r="C49" s="159"/>
      <c r="D49" s="159"/>
      <c r="E49" s="160"/>
      <c r="F49" s="159"/>
      <c r="G49" s="161"/>
      <c r="H49" s="159"/>
      <c r="I49" s="159"/>
      <c r="J49" s="159"/>
      <c r="K49" s="159"/>
      <c r="L49" s="159"/>
      <c r="M49" s="159"/>
      <c r="N49" s="159"/>
      <c r="O49" s="159"/>
      <c r="P49" s="162"/>
      <c r="Q49" s="157"/>
    </row>
    <row r="50" spans="1:17" ht="76.75" customHeight="1">
      <c r="A50" s="158"/>
      <c r="B50" s="150"/>
      <c r="C50" s="159"/>
      <c r="D50" s="159"/>
      <c r="E50" s="160"/>
      <c r="F50" s="159"/>
      <c r="G50" s="161"/>
      <c r="H50" s="159"/>
      <c r="I50" s="159"/>
      <c r="J50" s="159"/>
      <c r="K50" s="159"/>
      <c r="L50" s="159"/>
      <c r="M50" s="159"/>
      <c r="N50" s="159"/>
      <c r="O50" s="159"/>
      <c r="P50" s="162"/>
      <c r="Q50" s="157"/>
    </row>
    <row r="51" spans="1:17" ht="76.75" customHeight="1">
      <c r="A51" s="158"/>
      <c r="B51" s="150"/>
      <c r="C51" s="159"/>
      <c r="D51" s="159"/>
      <c r="E51" s="160"/>
      <c r="F51" s="159"/>
      <c r="G51" s="161"/>
      <c r="H51" s="159"/>
      <c r="I51" s="159"/>
      <c r="J51" s="159"/>
      <c r="K51" s="159"/>
      <c r="L51" s="159"/>
      <c r="M51" s="159"/>
      <c r="N51" s="159"/>
      <c r="O51" s="159"/>
      <c r="P51" s="162"/>
      <c r="Q51" s="157"/>
    </row>
    <row r="52" spans="1:17" ht="76.75" customHeight="1">
      <c r="A52" s="158"/>
      <c r="B52" s="150"/>
      <c r="C52" s="159"/>
      <c r="D52" s="159"/>
      <c r="E52" s="160"/>
      <c r="F52" s="159"/>
      <c r="G52" s="161"/>
      <c r="H52" s="159"/>
      <c r="I52" s="159"/>
      <c r="J52" s="159"/>
      <c r="K52" s="159"/>
      <c r="L52" s="159"/>
      <c r="M52" s="159"/>
      <c r="N52" s="159"/>
      <c r="O52" s="159"/>
      <c r="P52" s="162"/>
      <c r="Q52" s="157"/>
    </row>
    <row r="53" spans="1:17" ht="76.75" customHeight="1">
      <c r="A53" s="158"/>
      <c r="B53" s="150"/>
      <c r="C53" s="159"/>
      <c r="D53" s="159"/>
      <c r="E53" s="160"/>
      <c r="F53" s="159"/>
      <c r="G53" s="161"/>
      <c r="H53" s="159"/>
      <c r="I53" s="159"/>
      <c r="J53" s="159"/>
      <c r="K53" s="159"/>
      <c r="L53" s="159"/>
      <c r="M53" s="159"/>
      <c r="N53" s="159"/>
      <c r="O53" s="159"/>
      <c r="P53" s="162"/>
      <c r="Q53" s="157"/>
    </row>
    <row r="54" spans="1:17" ht="76.75" customHeight="1">
      <c r="A54" s="158"/>
      <c r="B54" s="150"/>
      <c r="C54" s="159"/>
      <c r="D54" s="159"/>
      <c r="E54" s="160"/>
      <c r="F54" s="159"/>
      <c r="G54" s="161"/>
      <c r="H54" s="159"/>
      <c r="I54" s="159"/>
      <c r="J54" s="159"/>
      <c r="K54" s="159"/>
      <c r="L54" s="159"/>
      <c r="M54" s="159"/>
      <c r="N54" s="159"/>
      <c r="O54" s="159"/>
      <c r="P54" s="162"/>
      <c r="Q54" s="157"/>
    </row>
    <row r="55" spans="1:17" ht="76.75" customHeight="1">
      <c r="A55" s="158"/>
      <c r="B55" s="150"/>
      <c r="C55" s="159"/>
      <c r="D55" s="159"/>
      <c r="E55" s="160"/>
      <c r="F55" s="159"/>
      <c r="G55" s="161"/>
      <c r="H55" s="159"/>
      <c r="I55" s="159"/>
      <c r="J55" s="159"/>
      <c r="K55" s="159"/>
      <c r="L55" s="159"/>
      <c r="M55" s="159"/>
      <c r="N55" s="159"/>
      <c r="O55" s="159"/>
      <c r="P55" s="162"/>
      <c r="Q55" s="157"/>
    </row>
    <row r="56" spans="1:17" ht="76.75" customHeight="1">
      <c r="A56" s="158"/>
      <c r="B56" s="150"/>
      <c r="C56" s="159"/>
      <c r="D56" s="159"/>
      <c r="E56" s="160"/>
      <c r="F56" s="159"/>
      <c r="G56" s="161"/>
      <c r="H56" s="159"/>
      <c r="I56" s="159"/>
      <c r="J56" s="159"/>
      <c r="K56" s="159"/>
      <c r="L56" s="159"/>
      <c r="M56" s="159"/>
      <c r="N56" s="159"/>
      <c r="O56" s="159"/>
      <c r="P56" s="162"/>
      <c r="Q56" s="157"/>
    </row>
    <row r="57" spans="1:17" ht="76.75" customHeight="1">
      <c r="A57" s="158"/>
      <c r="B57" s="150"/>
      <c r="C57" s="159"/>
      <c r="D57" s="159"/>
      <c r="E57" s="160"/>
      <c r="F57" s="159"/>
      <c r="G57" s="161"/>
      <c r="H57" s="159"/>
      <c r="I57" s="159"/>
      <c r="J57" s="159"/>
      <c r="K57" s="159"/>
      <c r="L57" s="159"/>
      <c r="M57" s="159"/>
      <c r="N57" s="159"/>
      <c r="O57" s="159"/>
      <c r="P57" s="162"/>
      <c r="Q57" s="157"/>
    </row>
    <row r="58" spans="1:17" ht="76.75" customHeight="1">
      <c r="A58" s="158"/>
      <c r="B58" s="150"/>
      <c r="C58" s="159"/>
      <c r="D58" s="159"/>
      <c r="E58" s="160"/>
      <c r="F58" s="159"/>
      <c r="G58" s="161"/>
      <c r="H58" s="159"/>
      <c r="I58" s="159"/>
      <c r="J58" s="159"/>
      <c r="K58" s="159"/>
      <c r="L58" s="159"/>
      <c r="M58" s="159"/>
      <c r="N58" s="159"/>
      <c r="O58" s="159"/>
      <c r="P58" s="162"/>
      <c r="Q58" s="157"/>
    </row>
    <row r="59" spans="1:17" ht="76.75" customHeight="1">
      <c r="A59" s="158"/>
      <c r="B59" s="150"/>
      <c r="C59" s="159"/>
      <c r="D59" s="159"/>
      <c r="E59" s="160"/>
      <c r="F59" s="159"/>
      <c r="G59" s="161"/>
      <c r="H59" s="159"/>
      <c r="I59" s="159"/>
      <c r="J59" s="159"/>
      <c r="K59" s="159"/>
      <c r="L59" s="159"/>
      <c r="M59" s="159"/>
      <c r="N59" s="159"/>
      <c r="O59" s="159"/>
      <c r="P59" s="162"/>
      <c r="Q59" s="157"/>
    </row>
    <row r="60" spans="1:17" ht="76.75" customHeight="1">
      <c r="A60" s="158"/>
      <c r="B60" s="150"/>
      <c r="C60" s="159"/>
      <c r="D60" s="159"/>
      <c r="E60" s="160"/>
      <c r="F60" s="159"/>
      <c r="G60" s="161"/>
      <c r="H60" s="159"/>
      <c r="I60" s="159"/>
      <c r="J60" s="159"/>
      <c r="K60" s="159"/>
      <c r="L60" s="159"/>
      <c r="M60" s="159"/>
      <c r="N60" s="159"/>
      <c r="O60" s="159"/>
      <c r="P60" s="162"/>
      <c r="Q60" s="157"/>
    </row>
    <row r="61" spans="1:17" ht="76.75" customHeight="1">
      <c r="A61" s="158"/>
      <c r="B61" s="150"/>
      <c r="C61" s="159"/>
      <c r="D61" s="159"/>
      <c r="E61" s="160"/>
      <c r="F61" s="159"/>
      <c r="G61" s="161"/>
      <c r="H61" s="159"/>
      <c r="I61" s="159"/>
      <c r="J61" s="159"/>
      <c r="K61" s="159"/>
      <c r="L61" s="159"/>
      <c r="M61" s="159"/>
      <c r="N61" s="159"/>
      <c r="O61" s="159"/>
      <c r="P61" s="162"/>
      <c r="Q61" s="157"/>
    </row>
    <row r="62" spans="1:17" ht="76.75" customHeight="1">
      <c r="A62" s="158"/>
      <c r="B62" s="150"/>
      <c r="C62" s="159"/>
      <c r="D62" s="159"/>
      <c r="E62" s="160"/>
      <c r="F62" s="159"/>
      <c r="G62" s="161"/>
      <c r="H62" s="159"/>
      <c r="I62" s="159"/>
      <c r="J62" s="159"/>
      <c r="K62" s="159"/>
      <c r="L62" s="159"/>
      <c r="M62" s="159"/>
      <c r="N62" s="159"/>
      <c r="O62" s="159"/>
      <c r="P62" s="162"/>
      <c r="Q62" s="157"/>
    </row>
    <row r="63" spans="1:17" ht="76.75" customHeight="1">
      <c r="A63" s="158"/>
      <c r="B63" s="150"/>
      <c r="C63" s="159"/>
      <c r="D63" s="159"/>
      <c r="E63" s="160"/>
      <c r="F63" s="159"/>
      <c r="G63" s="161"/>
      <c r="H63" s="159"/>
      <c r="I63" s="159"/>
      <c r="J63" s="159"/>
      <c r="K63" s="159"/>
      <c r="L63" s="159"/>
      <c r="M63" s="159"/>
      <c r="N63" s="159"/>
      <c r="O63" s="159"/>
      <c r="P63" s="162"/>
      <c r="Q63" s="157"/>
    </row>
    <row r="64" spans="1:17" ht="76.75" customHeight="1">
      <c r="A64" s="158"/>
      <c r="B64" s="150"/>
      <c r="C64" s="159"/>
      <c r="D64" s="159"/>
      <c r="E64" s="160"/>
      <c r="F64" s="159"/>
      <c r="G64" s="161"/>
      <c r="H64" s="159"/>
      <c r="I64" s="159"/>
      <c r="J64" s="159"/>
      <c r="K64" s="159"/>
      <c r="L64" s="159"/>
      <c r="M64" s="159"/>
      <c r="N64" s="159"/>
      <c r="O64" s="159"/>
      <c r="P64" s="162"/>
      <c r="Q64" s="157"/>
    </row>
    <row r="65" spans="1:17" ht="76.75" customHeight="1">
      <c r="A65" s="158"/>
      <c r="B65" s="150"/>
      <c r="C65" s="159"/>
      <c r="D65" s="159"/>
      <c r="E65" s="160"/>
      <c r="F65" s="159"/>
      <c r="G65" s="161"/>
      <c r="H65" s="159"/>
      <c r="I65" s="159"/>
      <c r="J65" s="159"/>
      <c r="K65" s="159"/>
      <c r="L65" s="159"/>
      <c r="M65" s="159"/>
      <c r="N65" s="159"/>
      <c r="O65" s="159"/>
      <c r="P65" s="162"/>
      <c r="Q65" s="157"/>
    </row>
    <row r="66" spans="1:17" ht="76.75" customHeight="1">
      <c r="A66" s="158"/>
      <c r="B66" s="150"/>
      <c r="C66" s="159"/>
      <c r="D66" s="159"/>
      <c r="E66" s="160"/>
      <c r="F66" s="159"/>
      <c r="G66" s="161"/>
      <c r="H66" s="159"/>
      <c r="I66" s="159"/>
      <c r="J66" s="159"/>
      <c r="K66" s="159"/>
      <c r="L66" s="159"/>
      <c r="M66" s="159"/>
      <c r="N66" s="159"/>
      <c r="O66" s="159"/>
      <c r="P66" s="162"/>
      <c r="Q66" s="157"/>
    </row>
    <row r="67" spans="1:17" ht="76.75" customHeight="1">
      <c r="A67" s="158"/>
      <c r="B67" s="150"/>
      <c r="C67" s="159"/>
      <c r="D67" s="159"/>
      <c r="E67" s="160"/>
      <c r="F67" s="159"/>
      <c r="G67" s="161"/>
      <c r="H67" s="159"/>
      <c r="I67" s="159"/>
      <c r="J67" s="159"/>
      <c r="K67" s="159"/>
      <c r="L67" s="159"/>
      <c r="M67" s="159"/>
      <c r="N67" s="159"/>
      <c r="O67" s="159"/>
      <c r="P67" s="162"/>
      <c r="Q67" s="157"/>
    </row>
    <row r="68" spans="1:17" ht="76.75" customHeight="1">
      <c r="A68" s="158"/>
      <c r="B68" s="150"/>
      <c r="C68" s="159"/>
      <c r="D68" s="159"/>
      <c r="E68" s="160"/>
      <c r="F68" s="159"/>
      <c r="G68" s="161"/>
      <c r="H68" s="159"/>
      <c r="I68" s="159"/>
      <c r="J68" s="159"/>
      <c r="K68" s="159"/>
      <c r="L68" s="159"/>
      <c r="M68" s="159"/>
      <c r="N68" s="159"/>
      <c r="O68" s="159"/>
      <c r="P68" s="162"/>
      <c r="Q68" s="157"/>
    </row>
    <row r="69" spans="1:17" ht="76.75" customHeight="1">
      <c r="A69" s="158"/>
      <c r="B69" s="150"/>
      <c r="C69" s="159"/>
      <c r="D69" s="159"/>
      <c r="E69" s="160"/>
      <c r="F69" s="159"/>
      <c r="G69" s="161"/>
      <c r="H69" s="159"/>
      <c r="I69" s="159"/>
      <c r="J69" s="159"/>
      <c r="K69" s="159"/>
      <c r="L69" s="159"/>
      <c r="M69" s="159"/>
      <c r="N69" s="159"/>
      <c r="O69" s="159"/>
      <c r="P69" s="162"/>
      <c r="Q69" s="157"/>
    </row>
    <row r="70" spans="1:17" ht="76.75" customHeight="1">
      <c r="A70" s="158"/>
      <c r="B70" s="150"/>
      <c r="C70" s="159"/>
      <c r="D70" s="159"/>
      <c r="E70" s="160"/>
      <c r="F70" s="159"/>
      <c r="G70" s="161"/>
      <c r="H70" s="159"/>
      <c r="I70" s="159"/>
      <c r="J70" s="159"/>
      <c r="K70" s="159"/>
      <c r="L70" s="159"/>
      <c r="M70" s="159"/>
      <c r="N70" s="159"/>
      <c r="O70" s="159"/>
      <c r="P70" s="162"/>
      <c r="Q70" s="157"/>
    </row>
    <row r="71" spans="1:17" ht="76.75" customHeight="1">
      <c r="A71" s="158"/>
      <c r="B71" s="150"/>
      <c r="C71" s="159"/>
      <c r="D71" s="159"/>
      <c r="E71" s="160"/>
      <c r="F71" s="159"/>
      <c r="G71" s="161"/>
      <c r="H71" s="159"/>
      <c r="I71" s="159"/>
      <c r="J71" s="159"/>
      <c r="K71" s="159"/>
      <c r="L71" s="159"/>
      <c r="M71" s="159"/>
      <c r="N71" s="159"/>
      <c r="O71" s="159"/>
      <c r="P71" s="162"/>
      <c r="Q71" s="157"/>
    </row>
    <row r="72" spans="1:17" ht="76.75" customHeight="1">
      <c r="A72" s="158"/>
      <c r="B72" s="150"/>
      <c r="C72" s="159"/>
      <c r="D72" s="159"/>
      <c r="E72" s="160"/>
      <c r="F72" s="159"/>
      <c r="G72" s="161"/>
      <c r="H72" s="159"/>
      <c r="I72" s="159"/>
      <c r="J72" s="159"/>
      <c r="K72" s="159"/>
      <c r="L72" s="159"/>
      <c r="M72" s="159"/>
      <c r="N72" s="159"/>
      <c r="O72" s="159"/>
      <c r="P72" s="162"/>
      <c r="Q72" s="157"/>
    </row>
    <row r="73" spans="1:17" ht="76.75" customHeight="1">
      <c r="A73" s="158"/>
      <c r="B73" s="150"/>
      <c r="C73" s="159"/>
      <c r="D73" s="159"/>
      <c r="E73" s="160"/>
      <c r="F73" s="159"/>
      <c r="G73" s="161"/>
      <c r="H73" s="159"/>
      <c r="I73" s="159"/>
      <c r="J73" s="159"/>
      <c r="K73" s="159"/>
      <c r="L73" s="159"/>
      <c r="M73" s="159"/>
      <c r="N73" s="159"/>
      <c r="O73" s="159"/>
      <c r="P73" s="162"/>
      <c r="Q73" s="157"/>
    </row>
    <row r="74" spans="1:17" ht="76.75" customHeight="1">
      <c r="A74" s="158"/>
      <c r="B74" s="150"/>
      <c r="C74" s="159"/>
      <c r="D74" s="159"/>
      <c r="E74" s="160"/>
      <c r="F74" s="159"/>
      <c r="G74" s="161"/>
      <c r="H74" s="159"/>
      <c r="I74" s="159"/>
      <c r="J74" s="159"/>
      <c r="K74" s="159"/>
      <c r="L74" s="159"/>
      <c r="M74" s="159"/>
      <c r="N74" s="159"/>
      <c r="O74" s="159"/>
      <c r="P74" s="162"/>
      <c r="Q74" s="157"/>
    </row>
    <row r="75" spans="1:17" ht="76.75" customHeight="1">
      <c r="A75" s="158"/>
      <c r="B75" s="150"/>
      <c r="C75" s="159"/>
      <c r="D75" s="159"/>
      <c r="E75" s="160"/>
      <c r="F75" s="159"/>
      <c r="G75" s="161"/>
      <c r="H75" s="159"/>
      <c r="I75" s="159"/>
      <c r="J75" s="159"/>
      <c r="K75" s="159"/>
      <c r="L75" s="159"/>
      <c r="M75" s="159"/>
      <c r="N75" s="159"/>
      <c r="O75" s="159"/>
      <c r="P75" s="162"/>
      <c r="Q75" s="157"/>
    </row>
    <row r="76" spans="1:17" ht="76.75" customHeight="1">
      <c r="A76" s="158"/>
      <c r="B76" s="150"/>
      <c r="C76" s="159"/>
      <c r="D76" s="159"/>
      <c r="E76" s="160"/>
      <c r="F76" s="159"/>
      <c r="G76" s="161"/>
      <c r="H76" s="159"/>
      <c r="I76" s="159"/>
      <c r="J76" s="159"/>
      <c r="K76" s="159"/>
      <c r="L76" s="159"/>
      <c r="M76" s="159"/>
      <c r="N76" s="159"/>
      <c r="O76" s="159"/>
      <c r="P76" s="162"/>
      <c r="Q76" s="157"/>
    </row>
    <row r="77" spans="1:17" ht="76.75" customHeight="1">
      <c r="A77" s="158"/>
      <c r="B77" s="150"/>
      <c r="C77" s="159"/>
      <c r="D77" s="159"/>
      <c r="E77" s="160"/>
      <c r="F77" s="159"/>
      <c r="G77" s="161"/>
      <c r="H77" s="159"/>
      <c r="I77" s="159"/>
      <c r="J77" s="159"/>
      <c r="K77" s="159"/>
      <c r="L77" s="159"/>
      <c r="M77" s="159"/>
      <c r="N77" s="159"/>
      <c r="O77" s="159"/>
      <c r="P77" s="162"/>
      <c r="Q77" s="157"/>
    </row>
    <row r="78" spans="1:17" ht="76.75" customHeight="1">
      <c r="A78" s="158"/>
      <c r="B78" s="150"/>
      <c r="C78" s="159"/>
      <c r="D78" s="159"/>
      <c r="E78" s="160"/>
      <c r="F78" s="159"/>
      <c r="G78" s="161"/>
      <c r="H78" s="159"/>
      <c r="I78" s="159"/>
      <c r="J78" s="159"/>
      <c r="K78" s="159"/>
      <c r="L78" s="159"/>
      <c r="M78" s="159"/>
      <c r="N78" s="159"/>
      <c r="O78" s="159"/>
      <c r="P78" s="162"/>
      <c r="Q78" s="157"/>
    </row>
    <row r="79" spans="1:17" ht="76.75" customHeight="1">
      <c r="A79" s="158"/>
      <c r="B79" s="150"/>
      <c r="C79" s="159"/>
      <c r="D79" s="159"/>
      <c r="E79" s="160"/>
      <c r="F79" s="159"/>
      <c r="G79" s="161"/>
      <c r="H79" s="159"/>
      <c r="I79" s="159"/>
      <c r="J79" s="159"/>
      <c r="K79" s="159"/>
      <c r="L79" s="159"/>
      <c r="M79" s="159"/>
      <c r="N79" s="159"/>
      <c r="O79" s="159"/>
      <c r="P79" s="162"/>
      <c r="Q79" s="157"/>
    </row>
    <row r="80" spans="1:17" ht="76.75" customHeight="1">
      <c r="A80" s="158"/>
      <c r="B80" s="150"/>
      <c r="C80" s="159"/>
      <c r="D80" s="159"/>
      <c r="E80" s="160"/>
      <c r="F80" s="159"/>
      <c r="G80" s="161"/>
      <c r="H80" s="159"/>
      <c r="I80" s="159"/>
      <c r="J80" s="159"/>
      <c r="K80" s="159"/>
      <c r="L80" s="159"/>
      <c r="M80" s="159"/>
      <c r="N80" s="159"/>
      <c r="O80" s="159"/>
      <c r="P80" s="162"/>
      <c r="Q80" s="157"/>
    </row>
    <row r="81" spans="1:17" ht="76.75" customHeight="1">
      <c r="A81" s="158"/>
      <c r="B81" s="150"/>
      <c r="C81" s="159"/>
      <c r="D81" s="159"/>
      <c r="E81" s="160"/>
      <c r="F81" s="159"/>
      <c r="G81" s="161"/>
      <c r="H81" s="159"/>
      <c r="I81" s="159"/>
      <c r="J81" s="159"/>
      <c r="K81" s="159"/>
      <c r="L81" s="159"/>
      <c r="M81" s="159"/>
      <c r="N81" s="159"/>
      <c r="O81" s="159"/>
      <c r="P81" s="162"/>
      <c r="Q81" s="157"/>
    </row>
    <row r="82" spans="1:17" ht="76.75" customHeight="1">
      <c r="A82" s="158"/>
      <c r="B82" s="150"/>
      <c r="C82" s="159"/>
      <c r="D82" s="159"/>
      <c r="E82" s="160"/>
      <c r="F82" s="159"/>
      <c r="G82" s="161"/>
      <c r="H82" s="159"/>
      <c r="I82" s="159"/>
      <c r="J82" s="159"/>
      <c r="K82" s="159"/>
      <c r="L82" s="159"/>
      <c r="M82" s="159"/>
      <c r="N82" s="159"/>
      <c r="O82" s="159"/>
      <c r="P82" s="162"/>
      <c r="Q82" s="157"/>
    </row>
    <row r="83" spans="1:17" ht="76.75" customHeight="1">
      <c r="A83" s="158"/>
      <c r="B83" s="150"/>
      <c r="C83" s="159"/>
      <c r="D83" s="159"/>
      <c r="E83" s="160"/>
      <c r="F83" s="159"/>
      <c r="G83" s="161"/>
      <c r="H83" s="159"/>
      <c r="I83" s="159"/>
      <c r="J83" s="159"/>
      <c r="K83" s="159"/>
      <c r="L83" s="159"/>
      <c r="M83" s="159"/>
      <c r="N83" s="159"/>
      <c r="O83" s="159"/>
      <c r="P83" s="162"/>
      <c r="Q83" s="157"/>
    </row>
    <row r="84" spans="1:17" ht="76.75" customHeight="1">
      <c r="A84" s="158"/>
      <c r="B84" s="150"/>
      <c r="C84" s="159"/>
      <c r="D84" s="159"/>
      <c r="E84" s="160"/>
      <c r="F84" s="159"/>
      <c r="G84" s="161"/>
      <c r="H84" s="159"/>
      <c r="I84" s="159"/>
      <c r="J84" s="159"/>
      <c r="K84" s="159"/>
      <c r="L84" s="159"/>
      <c r="M84" s="159"/>
      <c r="N84" s="159"/>
      <c r="O84" s="159"/>
      <c r="P84" s="162"/>
      <c r="Q84" s="157"/>
    </row>
    <row r="85" spans="1:17" ht="76.75" customHeight="1">
      <c r="A85" s="158"/>
      <c r="B85" s="150"/>
      <c r="C85" s="159"/>
      <c r="D85" s="159"/>
      <c r="E85" s="160"/>
      <c r="F85" s="159"/>
      <c r="G85" s="161"/>
      <c r="H85" s="159"/>
      <c r="I85" s="159"/>
      <c r="J85" s="159"/>
      <c r="K85" s="159"/>
      <c r="L85" s="159"/>
      <c r="M85" s="159"/>
      <c r="N85" s="159"/>
      <c r="O85" s="159"/>
      <c r="P85" s="162"/>
      <c r="Q85" s="157"/>
    </row>
    <row r="86" spans="1:17" ht="76.75" customHeight="1">
      <c r="A86" s="158"/>
      <c r="B86" s="150"/>
      <c r="C86" s="159"/>
      <c r="D86" s="159"/>
      <c r="E86" s="160"/>
      <c r="F86" s="159"/>
      <c r="G86" s="161"/>
      <c r="H86" s="159"/>
      <c r="I86" s="159"/>
      <c r="J86" s="159"/>
      <c r="K86" s="159"/>
      <c r="L86" s="159"/>
      <c r="M86" s="159"/>
      <c r="N86" s="159"/>
      <c r="O86" s="159"/>
      <c r="P86" s="162"/>
      <c r="Q86" s="157"/>
    </row>
    <row r="87" spans="1:17" ht="76.75" customHeight="1">
      <c r="A87" s="158"/>
      <c r="B87" s="150"/>
      <c r="C87" s="159"/>
      <c r="D87" s="159"/>
      <c r="E87" s="160"/>
      <c r="F87" s="159"/>
      <c r="G87" s="161"/>
      <c r="H87" s="159"/>
      <c r="I87" s="159"/>
      <c r="J87" s="159"/>
      <c r="K87" s="159"/>
      <c r="L87" s="159"/>
      <c r="M87" s="159"/>
      <c r="N87" s="159"/>
      <c r="O87" s="159"/>
      <c r="P87" s="162"/>
      <c r="Q87" s="157"/>
    </row>
    <row r="88" spans="1:17" ht="76.75" customHeight="1">
      <c r="A88" s="158"/>
      <c r="B88" s="150"/>
      <c r="C88" s="159"/>
      <c r="D88" s="159"/>
      <c r="E88" s="160"/>
      <c r="F88" s="159"/>
      <c r="G88" s="161"/>
      <c r="H88" s="159"/>
      <c r="I88" s="159"/>
      <c r="J88" s="159"/>
      <c r="K88" s="159"/>
      <c r="L88" s="159"/>
      <c r="M88" s="159"/>
      <c r="N88" s="159"/>
      <c r="O88" s="159"/>
      <c r="P88" s="162"/>
      <c r="Q88" s="157"/>
    </row>
    <row r="89" spans="1:17" ht="76.75" customHeight="1">
      <c r="A89" s="158"/>
      <c r="B89" s="150"/>
      <c r="C89" s="159"/>
      <c r="D89" s="159"/>
      <c r="E89" s="160"/>
      <c r="F89" s="159"/>
      <c r="G89" s="161"/>
      <c r="H89" s="159"/>
      <c r="I89" s="159"/>
      <c r="J89" s="159"/>
      <c r="K89" s="159"/>
      <c r="L89" s="159"/>
      <c r="M89" s="159"/>
      <c r="N89" s="159"/>
      <c r="O89" s="159"/>
      <c r="P89" s="162"/>
      <c r="Q89" s="157"/>
    </row>
    <row r="90" spans="1:17" ht="76.75" customHeight="1">
      <c r="A90" s="158"/>
      <c r="B90" s="150"/>
      <c r="C90" s="159"/>
      <c r="D90" s="159"/>
      <c r="E90" s="160"/>
      <c r="F90" s="159"/>
      <c r="G90" s="161"/>
      <c r="H90" s="159"/>
      <c r="I90" s="159"/>
      <c r="J90" s="159"/>
      <c r="K90" s="159"/>
      <c r="L90" s="159"/>
      <c r="M90" s="159"/>
      <c r="N90" s="159"/>
      <c r="O90" s="159"/>
      <c r="P90" s="162"/>
      <c r="Q90" s="157"/>
    </row>
    <row r="91" spans="1:17" ht="76.75" customHeight="1">
      <c r="A91" s="158"/>
      <c r="B91" s="150"/>
      <c r="C91" s="159"/>
      <c r="D91" s="159"/>
      <c r="E91" s="160"/>
      <c r="F91" s="159"/>
      <c r="G91" s="161"/>
      <c r="H91" s="159"/>
      <c r="I91" s="159"/>
      <c r="J91" s="159"/>
      <c r="K91" s="159"/>
      <c r="L91" s="159"/>
      <c r="M91" s="159"/>
      <c r="N91" s="159"/>
      <c r="O91" s="159"/>
      <c r="P91" s="162"/>
      <c r="Q91" s="157"/>
    </row>
    <row r="92" spans="1:17" ht="76.75" customHeight="1">
      <c r="A92" s="158"/>
      <c r="B92" s="150"/>
      <c r="C92" s="159"/>
      <c r="D92" s="159"/>
      <c r="E92" s="160"/>
      <c r="F92" s="159"/>
      <c r="G92" s="161"/>
      <c r="H92" s="159"/>
      <c r="I92" s="159"/>
      <c r="J92" s="159"/>
      <c r="K92" s="159"/>
      <c r="L92" s="159"/>
      <c r="M92" s="159"/>
      <c r="N92" s="159"/>
      <c r="O92" s="159"/>
      <c r="P92" s="162"/>
      <c r="Q92" s="157"/>
    </row>
    <row r="93" spans="1:17" ht="76.75" customHeight="1">
      <c r="A93" s="158"/>
      <c r="B93" s="150"/>
      <c r="C93" s="159"/>
      <c r="D93" s="159"/>
      <c r="E93" s="160"/>
      <c r="F93" s="159"/>
      <c r="G93" s="161"/>
      <c r="H93" s="159"/>
      <c r="I93" s="159"/>
      <c r="J93" s="159"/>
      <c r="K93" s="159"/>
      <c r="L93" s="159"/>
      <c r="M93" s="159"/>
      <c r="N93" s="159"/>
      <c r="O93" s="159"/>
      <c r="P93" s="162"/>
      <c r="Q93" s="157"/>
    </row>
    <row r="94" spans="1:17" ht="76.75" customHeight="1">
      <c r="A94" s="158"/>
      <c r="B94" s="150"/>
      <c r="C94" s="159"/>
      <c r="D94" s="159"/>
      <c r="E94" s="160"/>
      <c r="F94" s="159"/>
      <c r="G94" s="161"/>
      <c r="H94" s="159"/>
      <c r="I94" s="159"/>
      <c r="J94" s="159"/>
      <c r="K94" s="159"/>
      <c r="L94" s="159"/>
      <c r="M94" s="159"/>
      <c r="N94" s="159"/>
      <c r="O94" s="159"/>
      <c r="P94" s="162"/>
      <c r="Q94" s="157"/>
    </row>
    <row r="95" spans="1:17" ht="76.75" customHeight="1">
      <c r="A95" s="158"/>
      <c r="B95" s="150"/>
      <c r="C95" s="159"/>
      <c r="D95" s="159"/>
      <c r="E95" s="160"/>
      <c r="F95" s="159"/>
      <c r="G95" s="161"/>
      <c r="H95" s="159"/>
      <c r="I95" s="159"/>
      <c r="J95" s="159"/>
      <c r="K95" s="159"/>
      <c r="L95" s="159"/>
      <c r="M95" s="159"/>
      <c r="N95" s="159"/>
      <c r="O95" s="159"/>
      <c r="P95" s="162"/>
      <c r="Q95" s="157"/>
    </row>
    <row r="96" spans="1:17" ht="76.75" customHeight="1">
      <c r="A96" s="158"/>
      <c r="B96" s="150"/>
      <c r="C96" s="159"/>
      <c r="D96" s="159"/>
      <c r="E96" s="160"/>
      <c r="F96" s="159"/>
      <c r="G96" s="161"/>
      <c r="H96" s="159"/>
      <c r="I96" s="159"/>
      <c r="J96" s="159"/>
      <c r="K96" s="159"/>
      <c r="L96" s="159"/>
      <c r="M96" s="159"/>
      <c r="N96" s="159"/>
      <c r="O96" s="159"/>
      <c r="P96" s="162"/>
      <c r="Q96" s="157"/>
    </row>
    <row r="97" spans="1:17" ht="76.75" customHeight="1">
      <c r="A97" s="158"/>
      <c r="B97" s="150"/>
      <c r="C97" s="159"/>
      <c r="D97" s="159"/>
      <c r="E97" s="160"/>
      <c r="F97" s="159"/>
      <c r="G97" s="161"/>
      <c r="H97" s="159"/>
      <c r="I97" s="159"/>
      <c r="J97" s="159"/>
      <c r="K97" s="159"/>
      <c r="L97" s="159"/>
      <c r="M97" s="159"/>
      <c r="N97" s="159"/>
      <c r="O97" s="159"/>
      <c r="P97" s="162"/>
      <c r="Q97" s="157"/>
    </row>
    <row r="98" spans="1:17" ht="76.75" customHeight="1">
      <c r="A98" s="158"/>
      <c r="B98" s="150"/>
      <c r="C98" s="159"/>
      <c r="D98" s="159"/>
      <c r="E98" s="160"/>
      <c r="F98" s="159"/>
      <c r="G98" s="161"/>
      <c r="H98" s="159"/>
      <c r="I98" s="159"/>
      <c r="J98" s="159"/>
      <c r="K98" s="159"/>
      <c r="L98" s="159"/>
      <c r="M98" s="159"/>
      <c r="N98" s="159"/>
      <c r="O98" s="159"/>
      <c r="P98" s="162"/>
      <c r="Q98" s="157"/>
    </row>
    <row r="99" spans="1:17" ht="76.75" customHeight="1">
      <c r="A99" s="158"/>
      <c r="B99" s="150"/>
      <c r="C99" s="159"/>
      <c r="D99" s="159"/>
      <c r="E99" s="160"/>
      <c r="F99" s="159"/>
      <c r="G99" s="161"/>
      <c r="H99" s="159"/>
      <c r="I99" s="159"/>
      <c r="J99" s="159"/>
      <c r="K99" s="159"/>
      <c r="L99" s="159"/>
      <c r="M99" s="159"/>
      <c r="N99" s="159"/>
      <c r="O99" s="159"/>
      <c r="P99" s="162"/>
      <c r="Q99" s="157"/>
    </row>
    <row r="100" spans="1:17" ht="76.75" customHeight="1">
      <c r="A100" s="158"/>
      <c r="B100" s="150"/>
      <c r="C100" s="159"/>
      <c r="D100" s="159"/>
      <c r="E100" s="160"/>
      <c r="F100" s="159"/>
      <c r="G100" s="161"/>
      <c r="H100" s="159"/>
      <c r="I100" s="159"/>
      <c r="J100" s="159"/>
      <c r="K100" s="159"/>
      <c r="L100" s="159"/>
      <c r="M100" s="159"/>
      <c r="N100" s="159"/>
      <c r="O100" s="159"/>
      <c r="P100" s="162"/>
      <c r="Q100" s="157"/>
    </row>
    <row r="101" spans="1:17" ht="76.75" customHeight="1">
      <c r="A101" s="158"/>
      <c r="B101" s="150"/>
      <c r="C101" s="159"/>
      <c r="D101" s="159"/>
      <c r="E101" s="160"/>
      <c r="F101" s="159"/>
      <c r="G101" s="161"/>
      <c r="H101" s="159"/>
      <c r="I101" s="159"/>
      <c r="J101" s="159"/>
      <c r="K101" s="159"/>
      <c r="L101" s="159"/>
      <c r="M101" s="159"/>
      <c r="N101" s="159"/>
      <c r="O101" s="159"/>
      <c r="P101" s="162"/>
      <c r="Q101" s="157"/>
    </row>
    <row r="102" spans="1:17" ht="76.75" customHeight="1">
      <c r="A102" s="158"/>
      <c r="B102" s="150"/>
      <c r="C102" s="159"/>
      <c r="D102" s="159"/>
      <c r="E102" s="160"/>
      <c r="F102" s="159"/>
      <c r="G102" s="161"/>
      <c r="H102" s="159"/>
      <c r="I102" s="159"/>
      <c r="J102" s="159"/>
      <c r="K102" s="159"/>
      <c r="L102" s="159"/>
      <c r="M102" s="159"/>
      <c r="N102" s="159"/>
      <c r="O102" s="159"/>
      <c r="P102" s="162"/>
      <c r="Q102" s="157"/>
    </row>
    <row r="103" spans="1:17" ht="76.75" customHeight="1">
      <c r="A103" s="158"/>
      <c r="B103" s="150"/>
      <c r="C103" s="159"/>
      <c r="D103" s="159"/>
      <c r="E103" s="160"/>
      <c r="F103" s="159"/>
      <c r="G103" s="161"/>
      <c r="H103" s="159"/>
      <c r="I103" s="159"/>
      <c r="J103" s="159"/>
      <c r="K103" s="159"/>
      <c r="L103" s="159"/>
      <c r="M103" s="159"/>
      <c r="N103" s="159"/>
      <c r="O103" s="159"/>
      <c r="P103" s="162"/>
      <c r="Q103" s="157"/>
    </row>
    <row r="104" spans="1:17" ht="76.75" customHeight="1">
      <c r="A104" s="158"/>
      <c r="B104" s="150"/>
      <c r="C104" s="159"/>
      <c r="D104" s="159"/>
      <c r="E104" s="160"/>
      <c r="F104" s="159"/>
      <c r="G104" s="161"/>
      <c r="H104" s="159"/>
      <c r="I104" s="159"/>
      <c r="J104" s="159"/>
      <c r="K104" s="159"/>
      <c r="L104" s="159"/>
      <c r="M104" s="159"/>
      <c r="N104" s="159"/>
      <c r="O104" s="159"/>
      <c r="P104" s="162"/>
      <c r="Q104" s="157"/>
    </row>
    <row r="105" spans="1:17" ht="76.75" customHeight="1">
      <c r="A105" s="158"/>
      <c r="B105" s="150"/>
      <c r="C105" s="159"/>
      <c r="D105" s="159"/>
      <c r="E105" s="160"/>
      <c r="F105" s="159"/>
      <c r="G105" s="161"/>
      <c r="H105" s="159"/>
      <c r="I105" s="159"/>
      <c r="J105" s="159"/>
      <c r="K105" s="159"/>
      <c r="L105" s="159"/>
      <c r="M105" s="159"/>
      <c r="N105" s="159"/>
      <c r="O105" s="159"/>
      <c r="P105" s="162"/>
      <c r="Q105" s="157"/>
    </row>
    <row r="106" spans="1:17" ht="76.75" customHeight="1">
      <c r="A106" s="158"/>
      <c r="B106" s="150"/>
      <c r="C106" s="159"/>
      <c r="D106" s="159"/>
      <c r="E106" s="160"/>
      <c r="F106" s="159"/>
      <c r="G106" s="161"/>
      <c r="H106" s="159"/>
      <c r="I106" s="159"/>
      <c r="J106" s="159"/>
      <c r="K106" s="159"/>
      <c r="L106" s="159"/>
      <c r="M106" s="159"/>
      <c r="N106" s="159"/>
      <c r="O106" s="159"/>
      <c r="P106" s="162"/>
      <c r="Q106" s="157"/>
    </row>
    <row r="107" spans="1:17" ht="76.75" customHeight="1">
      <c r="A107" s="158"/>
      <c r="B107" s="150"/>
      <c r="C107" s="159"/>
      <c r="D107" s="159"/>
      <c r="E107" s="160"/>
      <c r="F107" s="159"/>
      <c r="G107" s="161"/>
      <c r="H107" s="159"/>
      <c r="I107" s="159"/>
      <c r="J107" s="159"/>
      <c r="K107" s="159"/>
      <c r="L107" s="159"/>
      <c r="M107" s="159"/>
      <c r="N107" s="159"/>
      <c r="O107" s="159"/>
      <c r="P107" s="162"/>
      <c r="Q107" s="157"/>
    </row>
    <row r="108" spans="1:17" ht="76.75" customHeight="1">
      <c r="A108" s="158"/>
      <c r="B108" s="150"/>
      <c r="C108" s="159"/>
      <c r="D108" s="159"/>
      <c r="E108" s="160"/>
      <c r="F108" s="159"/>
      <c r="G108" s="161"/>
      <c r="H108" s="159"/>
      <c r="I108" s="159"/>
      <c r="J108" s="159"/>
      <c r="K108" s="159"/>
      <c r="L108" s="159"/>
      <c r="M108" s="159"/>
      <c r="N108" s="159"/>
      <c r="O108" s="159"/>
      <c r="P108" s="162"/>
      <c r="Q108" s="157"/>
    </row>
    <row r="109" spans="1:17" ht="76.75" customHeight="1">
      <c r="A109" s="158"/>
      <c r="B109" s="150"/>
      <c r="C109" s="159"/>
      <c r="D109" s="159"/>
      <c r="E109" s="160"/>
      <c r="F109" s="159"/>
      <c r="G109" s="161"/>
      <c r="H109" s="159"/>
      <c r="I109" s="159"/>
      <c r="J109" s="159"/>
      <c r="K109" s="159"/>
      <c r="L109" s="159"/>
      <c r="M109" s="159"/>
      <c r="N109" s="159"/>
      <c r="O109" s="159"/>
      <c r="P109" s="162"/>
      <c r="Q109" s="157"/>
    </row>
    <row r="110" spans="1:17" ht="76.75" customHeight="1">
      <c r="A110" s="158"/>
      <c r="B110" s="150"/>
      <c r="C110" s="159"/>
      <c r="D110" s="159"/>
      <c r="E110" s="160"/>
      <c r="F110" s="159"/>
      <c r="G110" s="161"/>
      <c r="H110" s="159"/>
      <c r="I110" s="159"/>
      <c r="J110" s="159"/>
      <c r="K110" s="159"/>
      <c r="L110" s="159"/>
      <c r="M110" s="159"/>
      <c r="N110" s="159"/>
      <c r="O110" s="159"/>
      <c r="P110" s="162"/>
      <c r="Q110" s="157"/>
    </row>
    <row r="111" spans="1:17" ht="76.75" customHeight="1">
      <c r="A111" s="158"/>
      <c r="B111" s="150"/>
      <c r="C111" s="159"/>
      <c r="D111" s="159"/>
      <c r="E111" s="160"/>
      <c r="F111" s="159"/>
      <c r="G111" s="161"/>
      <c r="H111" s="159"/>
      <c r="I111" s="159"/>
      <c r="J111" s="159"/>
      <c r="K111" s="159"/>
      <c r="L111" s="159"/>
      <c r="M111" s="159"/>
      <c r="N111" s="159"/>
      <c r="O111" s="159"/>
      <c r="P111" s="162"/>
      <c r="Q111" s="157"/>
    </row>
    <row r="112" spans="1:17" ht="76.75" customHeight="1">
      <c r="A112" s="158"/>
      <c r="B112" s="150"/>
      <c r="C112" s="159"/>
      <c r="D112" s="159"/>
      <c r="E112" s="160"/>
      <c r="F112" s="159"/>
      <c r="G112" s="161"/>
      <c r="H112" s="159"/>
      <c r="I112" s="159"/>
      <c r="J112" s="159"/>
      <c r="K112" s="159"/>
      <c r="L112" s="159"/>
      <c r="M112" s="159"/>
      <c r="N112" s="159"/>
      <c r="O112" s="159"/>
      <c r="P112" s="162"/>
      <c r="Q112" s="157"/>
    </row>
    <row r="113" spans="1:17" ht="76.75" customHeight="1">
      <c r="A113" s="158"/>
      <c r="B113" s="150"/>
      <c r="C113" s="159"/>
      <c r="D113" s="159"/>
      <c r="E113" s="160"/>
      <c r="F113" s="159"/>
      <c r="G113" s="161"/>
      <c r="H113" s="159"/>
      <c r="I113" s="159"/>
      <c r="J113" s="159"/>
      <c r="K113" s="159"/>
      <c r="L113" s="159"/>
      <c r="M113" s="159"/>
      <c r="N113" s="159"/>
      <c r="O113" s="159"/>
      <c r="P113" s="162"/>
      <c r="Q113" s="157"/>
    </row>
    <row r="114" spans="1:17" ht="76.75" customHeight="1">
      <c r="A114" s="158"/>
      <c r="B114" s="150"/>
      <c r="C114" s="159"/>
      <c r="D114" s="159"/>
      <c r="E114" s="160"/>
      <c r="F114" s="159"/>
      <c r="G114" s="161"/>
      <c r="H114" s="159"/>
      <c r="I114" s="159"/>
      <c r="J114" s="159"/>
      <c r="K114" s="159"/>
      <c r="L114" s="159"/>
      <c r="M114" s="159"/>
      <c r="N114" s="159"/>
      <c r="O114" s="159"/>
      <c r="P114" s="162"/>
      <c r="Q114" s="157"/>
    </row>
    <row r="115" spans="1:17" ht="76.75" customHeight="1">
      <c r="A115" s="158"/>
      <c r="B115" s="150"/>
      <c r="C115" s="159"/>
      <c r="D115" s="159"/>
      <c r="E115" s="160"/>
      <c r="F115" s="159"/>
      <c r="G115" s="161"/>
      <c r="H115" s="159"/>
      <c r="I115" s="159"/>
      <c r="J115" s="159"/>
      <c r="K115" s="159"/>
      <c r="L115" s="159"/>
      <c r="M115" s="159"/>
      <c r="N115" s="159"/>
      <c r="O115" s="159"/>
      <c r="P115" s="162"/>
      <c r="Q115" s="157"/>
    </row>
    <row r="116" spans="1:17" ht="76.75" customHeight="1">
      <c r="A116" s="158"/>
      <c r="B116" s="150"/>
      <c r="C116" s="159"/>
      <c r="D116" s="159"/>
      <c r="E116" s="160"/>
      <c r="F116" s="159"/>
      <c r="G116" s="161"/>
      <c r="H116" s="159"/>
      <c r="I116" s="159"/>
      <c r="J116" s="159"/>
      <c r="K116" s="159"/>
      <c r="L116" s="159"/>
      <c r="M116" s="159"/>
      <c r="N116" s="159"/>
      <c r="O116" s="159"/>
      <c r="P116" s="162"/>
      <c r="Q116" s="157"/>
    </row>
    <row r="117" spans="1:17" ht="76.75" customHeight="1">
      <c r="A117" s="158"/>
      <c r="B117" s="150"/>
      <c r="C117" s="159"/>
      <c r="D117" s="159"/>
      <c r="E117" s="160"/>
      <c r="F117" s="159"/>
      <c r="G117" s="161"/>
      <c r="H117" s="159"/>
      <c r="I117" s="159"/>
      <c r="J117" s="159"/>
      <c r="K117" s="159"/>
      <c r="L117" s="159"/>
      <c r="M117" s="159"/>
      <c r="N117" s="159"/>
      <c r="O117" s="159"/>
      <c r="P117" s="162"/>
      <c r="Q117" s="157"/>
    </row>
    <row r="118" spans="1:17" ht="76.75" customHeight="1">
      <c r="A118" s="158"/>
      <c r="B118" s="150"/>
      <c r="C118" s="159"/>
      <c r="D118" s="159"/>
      <c r="E118" s="160"/>
      <c r="F118" s="159"/>
      <c r="G118" s="161"/>
      <c r="H118" s="159"/>
      <c r="I118" s="159"/>
      <c r="J118" s="159"/>
      <c r="K118" s="159"/>
      <c r="L118" s="159"/>
      <c r="M118" s="159"/>
      <c r="N118" s="159"/>
      <c r="O118" s="159"/>
      <c r="P118" s="162"/>
      <c r="Q118" s="157"/>
    </row>
    <row r="119" spans="1:17" ht="76.75" customHeight="1">
      <c r="A119" s="158"/>
      <c r="B119" s="150"/>
      <c r="C119" s="159"/>
      <c r="D119" s="159"/>
      <c r="E119" s="160"/>
      <c r="F119" s="159"/>
      <c r="G119" s="161"/>
      <c r="H119" s="159"/>
      <c r="I119" s="159"/>
      <c r="J119" s="159"/>
      <c r="K119" s="159"/>
      <c r="L119" s="159"/>
      <c r="M119" s="159"/>
      <c r="N119" s="159"/>
      <c r="O119" s="159"/>
      <c r="P119" s="162"/>
      <c r="Q119" s="157"/>
    </row>
    <row r="120" spans="1:17" ht="76.75" customHeight="1">
      <c r="A120" s="158"/>
      <c r="B120" s="150"/>
      <c r="C120" s="159"/>
      <c r="D120" s="159"/>
      <c r="E120" s="160"/>
      <c r="F120" s="159"/>
      <c r="G120" s="161"/>
      <c r="H120" s="159"/>
      <c r="I120" s="159"/>
      <c r="J120" s="159"/>
      <c r="K120" s="159"/>
      <c r="L120" s="159"/>
      <c r="M120" s="159"/>
      <c r="N120" s="159"/>
      <c r="O120" s="159"/>
      <c r="P120" s="162"/>
      <c r="Q120" s="157"/>
    </row>
    <row r="121" spans="1:17" ht="76.75" customHeight="1">
      <c r="A121" s="158"/>
      <c r="B121" s="150"/>
      <c r="C121" s="159"/>
      <c r="D121" s="159"/>
      <c r="E121" s="160"/>
      <c r="F121" s="159"/>
      <c r="G121" s="161"/>
      <c r="H121" s="159"/>
      <c r="I121" s="159"/>
      <c r="J121" s="159"/>
      <c r="K121" s="159"/>
      <c r="L121" s="159"/>
      <c r="M121" s="159"/>
      <c r="N121" s="159"/>
      <c r="O121" s="159"/>
      <c r="P121" s="162"/>
      <c r="Q121" s="157"/>
    </row>
    <row r="122" spans="1:17" ht="76.75" customHeight="1">
      <c r="A122" s="158"/>
      <c r="B122" s="150"/>
      <c r="C122" s="159"/>
      <c r="D122" s="159"/>
      <c r="E122" s="160"/>
      <c r="F122" s="159"/>
      <c r="G122" s="161"/>
      <c r="H122" s="159"/>
      <c r="I122" s="159"/>
      <c r="J122" s="159"/>
      <c r="K122" s="159"/>
      <c r="L122" s="159"/>
      <c r="M122" s="159"/>
      <c r="N122" s="159"/>
      <c r="O122" s="159"/>
      <c r="P122" s="162"/>
      <c r="Q122" s="157"/>
    </row>
    <row r="123" spans="1:17" ht="76.75" customHeight="1">
      <c r="A123" s="158"/>
      <c r="B123" s="150"/>
      <c r="C123" s="159"/>
      <c r="D123" s="159"/>
      <c r="E123" s="160"/>
      <c r="F123" s="159"/>
      <c r="G123" s="161"/>
      <c r="H123" s="159"/>
      <c r="I123" s="159"/>
      <c r="J123" s="159"/>
      <c r="K123" s="159"/>
      <c r="L123" s="159"/>
      <c r="M123" s="159"/>
      <c r="N123" s="159"/>
      <c r="O123" s="159"/>
      <c r="P123" s="162"/>
      <c r="Q123" s="157"/>
    </row>
    <row r="124" spans="1:17" ht="76.75" customHeight="1">
      <c r="A124" s="158"/>
      <c r="B124" s="150"/>
      <c r="C124" s="159"/>
      <c r="D124" s="159"/>
      <c r="E124" s="160"/>
      <c r="F124" s="159"/>
      <c r="G124" s="161"/>
      <c r="H124" s="159"/>
      <c r="I124" s="159"/>
      <c r="J124" s="159"/>
      <c r="K124" s="159"/>
      <c r="L124" s="159"/>
      <c r="M124" s="159"/>
      <c r="N124" s="159"/>
      <c r="O124" s="159"/>
      <c r="P124" s="162"/>
      <c r="Q124" s="157"/>
    </row>
    <row r="125" spans="1:17" ht="76.75" customHeight="1">
      <c r="A125" s="158"/>
      <c r="B125" s="150"/>
      <c r="C125" s="159"/>
      <c r="D125" s="159"/>
      <c r="E125" s="160"/>
      <c r="F125" s="159"/>
      <c r="G125" s="161"/>
      <c r="H125" s="159"/>
      <c r="I125" s="159"/>
      <c r="J125" s="159"/>
      <c r="K125" s="159"/>
      <c r="L125" s="159"/>
      <c r="M125" s="159"/>
      <c r="N125" s="159"/>
      <c r="O125" s="159"/>
      <c r="P125" s="162"/>
      <c r="Q125" s="157"/>
    </row>
    <row r="126" spans="1:17" ht="76.75" customHeight="1">
      <c r="A126" s="158"/>
      <c r="B126" s="150"/>
      <c r="C126" s="159"/>
      <c r="D126" s="159"/>
      <c r="E126" s="160"/>
      <c r="F126" s="159"/>
      <c r="G126" s="161"/>
      <c r="H126" s="159"/>
      <c r="I126" s="159"/>
      <c r="J126" s="159"/>
      <c r="K126" s="159"/>
      <c r="L126" s="159"/>
      <c r="M126" s="159"/>
      <c r="N126" s="159"/>
      <c r="O126" s="159"/>
      <c r="P126" s="162"/>
      <c r="Q126" s="157"/>
    </row>
    <row r="127" spans="1:17" ht="76.75" customHeight="1">
      <c r="A127" s="158"/>
      <c r="B127" s="150"/>
      <c r="C127" s="159"/>
      <c r="D127" s="159"/>
      <c r="E127" s="160"/>
      <c r="F127" s="159"/>
      <c r="G127" s="161"/>
      <c r="H127" s="159"/>
      <c r="I127" s="159"/>
      <c r="J127" s="159"/>
      <c r="K127" s="159"/>
      <c r="L127" s="159"/>
      <c r="M127" s="159"/>
      <c r="N127" s="159"/>
      <c r="O127" s="159"/>
      <c r="P127" s="162"/>
      <c r="Q127" s="157"/>
    </row>
    <row r="128" spans="1:17" ht="76.75" customHeight="1">
      <c r="A128" s="158"/>
      <c r="B128" s="150"/>
      <c r="C128" s="159"/>
      <c r="D128" s="159"/>
      <c r="E128" s="160"/>
      <c r="F128" s="159"/>
      <c r="G128" s="161"/>
      <c r="H128" s="159"/>
      <c r="I128" s="159"/>
      <c r="J128" s="159"/>
      <c r="K128" s="159"/>
      <c r="L128" s="159"/>
      <c r="M128" s="159"/>
      <c r="N128" s="159"/>
      <c r="O128" s="159"/>
      <c r="P128" s="162"/>
      <c r="Q128" s="157"/>
    </row>
    <row r="129" spans="1:17" ht="76.75" customHeight="1">
      <c r="A129" s="158"/>
      <c r="B129" s="150"/>
      <c r="C129" s="159"/>
      <c r="D129" s="159"/>
      <c r="E129" s="160"/>
      <c r="F129" s="159"/>
      <c r="G129" s="161"/>
      <c r="H129" s="159"/>
      <c r="I129" s="159"/>
      <c r="J129" s="159"/>
      <c r="K129" s="159"/>
      <c r="L129" s="159"/>
      <c r="M129" s="159"/>
      <c r="N129" s="159"/>
      <c r="O129" s="159"/>
      <c r="P129" s="162"/>
      <c r="Q129" s="157"/>
    </row>
    <row r="130" spans="1:17" ht="76.75" customHeight="1">
      <c r="A130" s="158"/>
      <c r="B130" s="150"/>
      <c r="C130" s="159"/>
      <c r="D130" s="159"/>
      <c r="E130" s="160"/>
      <c r="F130" s="159"/>
      <c r="G130" s="161"/>
      <c r="H130" s="159"/>
      <c r="I130" s="159"/>
      <c r="J130" s="159"/>
      <c r="K130" s="159"/>
      <c r="L130" s="159"/>
      <c r="M130" s="159"/>
      <c r="N130" s="159"/>
      <c r="O130" s="159"/>
      <c r="P130" s="162"/>
      <c r="Q130" s="157"/>
    </row>
    <row r="131" spans="1:17" ht="76.75" customHeight="1">
      <c r="A131" s="158"/>
      <c r="B131" s="150"/>
      <c r="C131" s="159"/>
      <c r="D131" s="159"/>
      <c r="E131" s="160"/>
      <c r="F131" s="159"/>
      <c r="G131" s="161"/>
      <c r="H131" s="159"/>
      <c r="I131" s="159"/>
      <c r="J131" s="159"/>
      <c r="K131" s="159"/>
      <c r="L131" s="159"/>
      <c r="M131" s="159"/>
      <c r="N131" s="159"/>
      <c r="O131" s="159"/>
      <c r="P131" s="162"/>
      <c r="Q131" s="157"/>
    </row>
    <row r="132" spans="1:17" ht="76.75" customHeight="1">
      <c r="A132" s="158"/>
      <c r="B132" s="150"/>
      <c r="C132" s="159"/>
      <c r="D132" s="159"/>
      <c r="E132" s="160"/>
      <c r="F132" s="159"/>
      <c r="G132" s="161"/>
      <c r="H132" s="159"/>
      <c r="I132" s="159"/>
      <c r="J132" s="159"/>
      <c r="K132" s="159"/>
      <c r="L132" s="159"/>
      <c r="M132" s="159"/>
      <c r="N132" s="159"/>
      <c r="O132" s="159"/>
      <c r="P132" s="162"/>
      <c r="Q132" s="157"/>
    </row>
    <row r="133" spans="1:17" ht="76.75" customHeight="1">
      <c r="A133" s="158"/>
      <c r="B133" s="150"/>
      <c r="C133" s="159"/>
      <c r="D133" s="159"/>
      <c r="E133" s="160"/>
      <c r="F133" s="159"/>
      <c r="G133" s="161"/>
      <c r="H133" s="159"/>
      <c r="I133" s="159"/>
      <c r="J133" s="159"/>
      <c r="K133" s="159"/>
      <c r="L133" s="159"/>
      <c r="M133" s="159"/>
      <c r="N133" s="159"/>
      <c r="O133" s="159"/>
      <c r="P133" s="162"/>
      <c r="Q133" s="157"/>
    </row>
    <row r="134" spans="1:17" ht="76.75" customHeight="1">
      <c r="A134" s="158"/>
      <c r="B134" s="150"/>
      <c r="C134" s="159"/>
      <c r="D134" s="159"/>
      <c r="E134" s="160"/>
      <c r="F134" s="159"/>
      <c r="G134" s="161"/>
      <c r="H134" s="159"/>
      <c r="I134" s="159"/>
      <c r="J134" s="159"/>
      <c r="K134" s="159"/>
      <c r="L134" s="159"/>
      <c r="M134" s="159"/>
      <c r="N134" s="159"/>
      <c r="O134" s="159"/>
      <c r="P134" s="162"/>
      <c r="Q134" s="157"/>
    </row>
    <row r="135" spans="1:17" ht="76.75" customHeight="1">
      <c r="A135" s="158"/>
      <c r="B135" s="150"/>
      <c r="C135" s="159"/>
      <c r="D135" s="159"/>
      <c r="E135" s="160"/>
      <c r="F135" s="159"/>
      <c r="G135" s="161"/>
      <c r="H135" s="159"/>
      <c r="I135" s="159"/>
      <c r="J135" s="159"/>
      <c r="K135" s="159"/>
      <c r="L135" s="159"/>
      <c r="M135" s="159"/>
      <c r="N135" s="159"/>
      <c r="O135" s="159"/>
      <c r="P135" s="162"/>
      <c r="Q135" s="157"/>
    </row>
    <row r="136" spans="1:17" ht="76.75" customHeight="1">
      <c r="A136" s="158"/>
      <c r="B136" s="150"/>
      <c r="C136" s="159"/>
      <c r="D136" s="159"/>
      <c r="E136" s="160"/>
      <c r="F136" s="159"/>
      <c r="G136" s="161"/>
      <c r="H136" s="159"/>
      <c r="I136" s="159"/>
      <c r="J136" s="159"/>
      <c r="K136" s="159"/>
      <c r="L136" s="159"/>
      <c r="M136" s="159"/>
      <c r="N136" s="159"/>
      <c r="O136" s="159"/>
      <c r="P136" s="162"/>
      <c r="Q136" s="157"/>
    </row>
    <row r="137" spans="1:17" ht="76.75" customHeight="1">
      <c r="A137" s="158"/>
      <c r="B137" s="150"/>
      <c r="C137" s="159"/>
      <c r="D137" s="159"/>
      <c r="E137" s="160"/>
      <c r="F137" s="159"/>
      <c r="G137" s="161"/>
      <c r="H137" s="159"/>
      <c r="I137" s="159"/>
      <c r="J137" s="159"/>
      <c r="K137" s="159"/>
      <c r="L137" s="159"/>
      <c r="M137" s="159"/>
      <c r="N137" s="159"/>
      <c r="O137" s="159"/>
      <c r="P137" s="162"/>
      <c r="Q137" s="157"/>
    </row>
    <row r="138" spans="1:17" ht="76.75" customHeight="1">
      <c r="A138" s="158"/>
      <c r="B138" s="150"/>
      <c r="C138" s="159"/>
      <c r="D138" s="159"/>
      <c r="E138" s="160"/>
      <c r="F138" s="159"/>
      <c r="G138" s="161"/>
      <c r="H138" s="159"/>
      <c r="I138" s="159"/>
      <c r="J138" s="159"/>
      <c r="K138" s="159"/>
      <c r="L138" s="159"/>
      <c r="M138" s="159"/>
      <c r="N138" s="159"/>
      <c r="O138" s="159"/>
      <c r="P138" s="162"/>
      <c r="Q138" s="157"/>
    </row>
    <row r="139" spans="1:17" ht="76.75" customHeight="1">
      <c r="A139" s="158"/>
      <c r="B139" s="150"/>
      <c r="C139" s="159"/>
      <c r="D139" s="159"/>
      <c r="E139" s="160"/>
      <c r="F139" s="159"/>
      <c r="G139" s="161"/>
      <c r="H139" s="159"/>
      <c r="I139" s="159"/>
      <c r="J139" s="159"/>
      <c r="K139" s="159"/>
      <c r="L139" s="159"/>
      <c r="M139" s="159"/>
      <c r="N139" s="159"/>
      <c r="O139" s="159"/>
      <c r="P139" s="162"/>
      <c r="Q139" s="157"/>
    </row>
    <row r="140" spans="1:17" ht="76.75" customHeight="1">
      <c r="A140" s="158"/>
      <c r="B140" s="150"/>
      <c r="C140" s="159"/>
      <c r="D140" s="159"/>
      <c r="E140" s="160"/>
      <c r="F140" s="159"/>
      <c r="G140" s="161"/>
      <c r="H140" s="159"/>
      <c r="I140" s="159"/>
      <c r="J140" s="159"/>
      <c r="K140" s="159"/>
      <c r="L140" s="159"/>
      <c r="M140" s="159"/>
      <c r="N140" s="159"/>
      <c r="O140" s="159"/>
      <c r="P140" s="162"/>
      <c r="Q140" s="157"/>
    </row>
    <row r="141" spans="1:17" ht="76.75" customHeight="1">
      <c r="A141" s="158"/>
      <c r="B141" s="150"/>
      <c r="C141" s="159"/>
      <c r="D141" s="159"/>
      <c r="E141" s="160"/>
      <c r="F141" s="159"/>
      <c r="G141" s="161"/>
      <c r="H141" s="159"/>
      <c r="I141" s="159"/>
      <c r="J141" s="159"/>
      <c r="K141" s="159"/>
      <c r="L141" s="159"/>
      <c r="M141" s="159"/>
      <c r="N141" s="159"/>
      <c r="O141" s="159"/>
      <c r="P141" s="162"/>
      <c r="Q141" s="157"/>
    </row>
    <row r="142" spans="1:17" ht="76.75" customHeight="1">
      <c r="A142" s="158"/>
      <c r="B142" s="150"/>
      <c r="C142" s="159"/>
      <c r="D142" s="159"/>
      <c r="E142" s="160"/>
      <c r="F142" s="159"/>
      <c r="G142" s="161"/>
      <c r="H142" s="159"/>
      <c r="I142" s="159"/>
      <c r="J142" s="159"/>
      <c r="K142" s="159"/>
      <c r="L142" s="159"/>
      <c r="M142" s="159"/>
      <c r="N142" s="159"/>
      <c r="O142" s="159"/>
      <c r="P142" s="162"/>
      <c r="Q142" s="157"/>
    </row>
    <row r="143" spans="1:17" ht="76.75" customHeight="1">
      <c r="A143" s="158"/>
      <c r="B143" s="150"/>
      <c r="C143" s="159"/>
      <c r="D143" s="159"/>
      <c r="E143" s="160"/>
      <c r="F143" s="159"/>
      <c r="G143" s="161"/>
      <c r="H143" s="159"/>
      <c r="I143" s="159"/>
      <c r="J143" s="159"/>
      <c r="K143" s="159"/>
      <c r="L143" s="159"/>
      <c r="M143" s="159"/>
      <c r="N143" s="159"/>
      <c r="O143" s="159"/>
      <c r="P143" s="162"/>
      <c r="Q143" s="157"/>
    </row>
    <row r="144" spans="1:17" ht="76.75" customHeight="1">
      <c r="A144" s="158"/>
      <c r="B144" s="150"/>
      <c r="C144" s="159"/>
      <c r="D144" s="159"/>
      <c r="E144" s="160"/>
      <c r="F144" s="159"/>
      <c r="G144" s="161"/>
      <c r="H144" s="159"/>
      <c r="I144" s="159"/>
      <c r="J144" s="159"/>
      <c r="K144" s="159"/>
      <c r="L144" s="159"/>
      <c r="M144" s="159"/>
      <c r="N144" s="159"/>
      <c r="O144" s="159"/>
      <c r="P144" s="162"/>
      <c r="Q144" s="157"/>
    </row>
    <row r="145" spans="1:17" ht="76.75" customHeight="1">
      <c r="A145" s="158"/>
      <c r="B145" s="150"/>
      <c r="C145" s="159"/>
      <c r="D145" s="159"/>
      <c r="E145" s="160"/>
      <c r="F145" s="159"/>
      <c r="G145" s="161"/>
      <c r="H145" s="159"/>
      <c r="I145" s="159"/>
      <c r="J145" s="159"/>
      <c r="K145" s="159"/>
      <c r="L145" s="159"/>
      <c r="M145" s="159"/>
      <c r="N145" s="159"/>
      <c r="O145" s="159"/>
      <c r="P145" s="162"/>
      <c r="Q145" s="157"/>
    </row>
    <row r="146" spans="1:17" ht="76.75" customHeight="1">
      <c r="A146" s="158"/>
      <c r="B146" s="150"/>
      <c r="C146" s="159"/>
      <c r="D146" s="159"/>
      <c r="E146" s="160"/>
      <c r="F146" s="159"/>
      <c r="G146" s="161"/>
      <c r="H146" s="159"/>
      <c r="I146" s="159"/>
      <c r="J146" s="159"/>
      <c r="K146" s="159"/>
      <c r="L146" s="159"/>
      <c r="M146" s="159"/>
      <c r="N146" s="159"/>
      <c r="O146" s="159"/>
      <c r="P146" s="162"/>
      <c r="Q146" s="157"/>
    </row>
    <row r="147" spans="1:17" ht="76.75" customHeight="1">
      <c r="A147" s="158"/>
      <c r="B147" s="150"/>
      <c r="C147" s="159"/>
      <c r="D147" s="159"/>
      <c r="E147" s="160"/>
      <c r="F147" s="159"/>
      <c r="G147" s="161"/>
      <c r="H147" s="159"/>
      <c r="I147" s="159"/>
      <c r="J147" s="159"/>
      <c r="K147" s="159"/>
      <c r="L147" s="159"/>
      <c r="M147" s="159"/>
      <c r="N147" s="159"/>
      <c r="O147" s="159"/>
      <c r="P147" s="162"/>
      <c r="Q147" s="157"/>
    </row>
    <row r="148" spans="1:17" ht="76.75" customHeight="1">
      <c r="A148" s="158"/>
      <c r="B148" s="150"/>
      <c r="C148" s="159"/>
      <c r="D148" s="159"/>
      <c r="E148" s="160"/>
      <c r="F148" s="159"/>
      <c r="G148" s="161"/>
      <c r="H148" s="159"/>
      <c r="I148" s="159"/>
      <c r="J148" s="159"/>
      <c r="K148" s="159"/>
      <c r="L148" s="159"/>
      <c r="M148" s="159"/>
      <c r="N148" s="159"/>
      <c r="O148" s="159"/>
      <c r="P148" s="162"/>
      <c r="Q148" s="157"/>
    </row>
    <row r="149" spans="1:17" ht="76.75" customHeight="1">
      <c r="A149" s="158"/>
      <c r="B149" s="150"/>
      <c r="C149" s="159"/>
      <c r="D149" s="159"/>
      <c r="E149" s="160"/>
      <c r="F149" s="159"/>
      <c r="G149" s="161"/>
      <c r="H149" s="159"/>
      <c r="I149" s="159"/>
      <c r="J149" s="159"/>
      <c r="K149" s="159"/>
      <c r="L149" s="159"/>
      <c r="M149" s="159"/>
      <c r="N149" s="159"/>
      <c r="O149" s="159"/>
      <c r="P149" s="162"/>
      <c r="Q149" s="157"/>
    </row>
    <row r="150" spans="1:17" ht="76.75" customHeight="1">
      <c r="A150" s="158"/>
      <c r="B150" s="150"/>
      <c r="C150" s="159"/>
      <c r="D150" s="159"/>
      <c r="E150" s="160"/>
      <c r="F150" s="159"/>
      <c r="G150" s="161"/>
      <c r="H150" s="159"/>
      <c r="I150" s="159"/>
      <c r="J150" s="159"/>
      <c r="K150" s="159"/>
      <c r="L150" s="159"/>
      <c r="M150" s="159"/>
      <c r="N150" s="159"/>
      <c r="O150" s="159"/>
      <c r="P150" s="162"/>
      <c r="Q150" s="157"/>
    </row>
    <row r="151" spans="1:17" ht="76.75" customHeight="1">
      <c r="A151" s="158"/>
      <c r="B151" s="150"/>
      <c r="C151" s="159"/>
      <c r="D151" s="159"/>
      <c r="E151" s="160"/>
      <c r="F151" s="159"/>
      <c r="G151" s="161"/>
      <c r="H151" s="159"/>
      <c r="I151" s="159"/>
      <c r="J151" s="159"/>
      <c r="K151" s="159"/>
      <c r="L151" s="159"/>
      <c r="M151" s="159"/>
      <c r="N151" s="159"/>
      <c r="O151" s="159"/>
      <c r="P151" s="162"/>
      <c r="Q151" s="157"/>
    </row>
    <row r="152" spans="1:17" ht="76.75" customHeight="1">
      <c r="A152" s="158"/>
      <c r="B152" s="150"/>
      <c r="C152" s="159"/>
      <c r="D152" s="159"/>
      <c r="E152" s="160"/>
      <c r="F152" s="159"/>
      <c r="G152" s="161"/>
      <c r="H152" s="159"/>
      <c r="I152" s="159"/>
      <c r="J152" s="159"/>
      <c r="K152" s="159"/>
      <c r="L152" s="159"/>
      <c r="M152" s="159"/>
      <c r="N152" s="159"/>
      <c r="O152" s="159"/>
      <c r="P152" s="162"/>
      <c r="Q152" s="157"/>
    </row>
    <row r="153" spans="1:17" ht="76.75" customHeight="1">
      <c r="A153" s="158"/>
      <c r="B153" s="150"/>
      <c r="C153" s="159"/>
      <c r="D153" s="159"/>
      <c r="E153" s="160"/>
      <c r="F153" s="159"/>
      <c r="G153" s="161"/>
      <c r="H153" s="159"/>
      <c r="I153" s="159"/>
      <c r="J153" s="159"/>
      <c r="K153" s="159"/>
      <c r="L153" s="159"/>
      <c r="M153" s="159"/>
      <c r="N153" s="159"/>
      <c r="O153" s="159"/>
      <c r="P153" s="162"/>
      <c r="Q153" s="157"/>
    </row>
    <row r="154" spans="1:17" ht="76.75" customHeight="1">
      <c r="A154" s="158"/>
      <c r="B154" s="150"/>
      <c r="C154" s="159"/>
      <c r="D154" s="159"/>
      <c r="E154" s="160"/>
      <c r="F154" s="159"/>
      <c r="G154" s="161"/>
      <c r="H154" s="159"/>
      <c r="I154" s="159"/>
      <c r="J154" s="159"/>
      <c r="K154" s="159"/>
      <c r="L154" s="159"/>
      <c r="M154" s="159"/>
      <c r="N154" s="159"/>
      <c r="O154" s="159"/>
      <c r="P154" s="162"/>
      <c r="Q154" s="157"/>
    </row>
    <row r="155" spans="1:17" ht="76.75" customHeight="1">
      <c r="A155" s="158"/>
      <c r="B155" s="150"/>
      <c r="C155" s="159"/>
      <c r="D155" s="159"/>
      <c r="E155" s="160"/>
      <c r="F155" s="159"/>
      <c r="G155" s="161"/>
      <c r="H155" s="159"/>
      <c r="I155" s="159"/>
      <c r="J155" s="159"/>
      <c r="K155" s="159"/>
      <c r="L155" s="159"/>
      <c r="M155" s="159"/>
      <c r="N155" s="159"/>
      <c r="O155" s="159"/>
      <c r="P155" s="162"/>
      <c r="Q155" s="157"/>
    </row>
    <row r="156" spans="1:17" ht="76.75" customHeight="1">
      <c r="A156" s="158"/>
      <c r="B156" s="150"/>
      <c r="C156" s="159"/>
      <c r="D156" s="159"/>
      <c r="E156" s="160"/>
      <c r="F156" s="159"/>
      <c r="G156" s="161"/>
      <c r="H156" s="159"/>
      <c r="I156" s="159"/>
      <c r="J156" s="159"/>
      <c r="K156" s="159"/>
      <c r="L156" s="159"/>
      <c r="M156" s="159"/>
      <c r="N156" s="159"/>
      <c r="O156" s="159"/>
      <c r="P156" s="162"/>
      <c r="Q156" s="157"/>
    </row>
    <row r="157" spans="1:17" ht="76.75" customHeight="1">
      <c r="A157" s="158"/>
      <c r="B157" s="150"/>
      <c r="C157" s="159"/>
      <c r="D157" s="159"/>
      <c r="E157" s="160"/>
      <c r="F157" s="159"/>
      <c r="G157" s="161"/>
      <c r="H157" s="159"/>
      <c r="I157" s="159"/>
      <c r="J157" s="159"/>
      <c r="K157" s="159"/>
      <c r="L157" s="159"/>
      <c r="M157" s="159"/>
      <c r="N157" s="159"/>
      <c r="O157" s="159"/>
      <c r="P157" s="162"/>
      <c r="Q157" s="157"/>
    </row>
    <row r="158" spans="1:17" ht="76.75" customHeight="1">
      <c r="A158" s="158"/>
      <c r="B158" s="150"/>
      <c r="C158" s="159"/>
      <c r="D158" s="159"/>
      <c r="E158" s="160"/>
      <c r="F158" s="159"/>
      <c r="G158" s="161"/>
      <c r="H158" s="159"/>
      <c r="I158" s="159"/>
      <c r="J158" s="159"/>
      <c r="K158" s="159"/>
      <c r="L158" s="159"/>
      <c r="M158" s="159"/>
      <c r="N158" s="159"/>
      <c r="O158" s="159"/>
      <c r="P158" s="162"/>
      <c r="Q158" s="157"/>
    </row>
    <row r="159" spans="1:17" ht="13">
      <c r="A159" s="158"/>
      <c r="B159" s="150"/>
      <c r="C159" s="159"/>
      <c r="D159" s="159"/>
      <c r="E159" s="160"/>
      <c r="F159" s="159"/>
      <c r="G159" s="161"/>
      <c r="H159" s="159"/>
      <c r="I159" s="159"/>
      <c r="J159" s="159"/>
      <c r="K159" s="159"/>
      <c r="L159" s="159"/>
      <c r="M159" s="159"/>
      <c r="N159" s="159"/>
      <c r="O159" s="159"/>
      <c r="P159" s="162"/>
      <c r="Q159" s="157"/>
    </row>
    <row r="160" spans="1:17" ht="13">
      <c r="A160" s="158"/>
      <c r="B160" s="150"/>
      <c r="C160" s="159"/>
      <c r="D160" s="159"/>
      <c r="E160" s="160"/>
      <c r="F160" s="159"/>
      <c r="G160" s="161"/>
      <c r="H160" s="159"/>
      <c r="I160" s="159"/>
      <c r="J160" s="159"/>
      <c r="K160" s="159"/>
      <c r="L160" s="159"/>
      <c r="M160" s="159"/>
      <c r="N160" s="159"/>
      <c r="O160" s="159"/>
      <c r="P160" s="162"/>
      <c r="Q160" s="157"/>
    </row>
    <row r="161" spans="1:17" ht="13">
      <c r="A161" s="158"/>
      <c r="B161" s="150"/>
      <c r="C161" s="159"/>
      <c r="D161" s="159"/>
      <c r="E161" s="160"/>
      <c r="F161" s="159"/>
      <c r="G161" s="161"/>
      <c r="H161" s="159"/>
      <c r="I161" s="159"/>
      <c r="J161" s="159"/>
      <c r="K161" s="159"/>
      <c r="L161" s="159"/>
      <c r="M161" s="159"/>
      <c r="N161" s="159"/>
      <c r="O161" s="159"/>
      <c r="P161" s="162"/>
      <c r="Q161" s="157"/>
    </row>
    <row r="162" spans="1:17" ht="13">
      <c r="A162" s="158"/>
      <c r="B162" s="150"/>
      <c r="C162" s="159"/>
      <c r="D162" s="159"/>
      <c r="E162" s="160"/>
      <c r="F162" s="159"/>
      <c r="G162" s="161"/>
      <c r="H162" s="159"/>
      <c r="I162" s="159"/>
      <c r="J162" s="159"/>
      <c r="K162" s="159"/>
      <c r="L162" s="159"/>
      <c r="M162" s="159"/>
      <c r="N162" s="159"/>
      <c r="O162" s="159"/>
      <c r="P162" s="162"/>
      <c r="Q162" s="157"/>
    </row>
    <row r="163" spans="1:17" ht="13">
      <c r="A163" s="158"/>
      <c r="B163" s="150"/>
      <c r="C163" s="159"/>
      <c r="D163" s="159"/>
      <c r="E163" s="160"/>
      <c r="F163" s="159"/>
      <c r="G163" s="161"/>
      <c r="H163" s="159"/>
      <c r="I163" s="159"/>
      <c r="J163" s="159"/>
      <c r="K163" s="159"/>
      <c r="L163" s="159"/>
      <c r="M163" s="159"/>
      <c r="N163" s="159"/>
      <c r="O163" s="159"/>
      <c r="P163" s="162"/>
      <c r="Q163" s="157"/>
    </row>
    <row r="164" spans="1:17" ht="13">
      <c r="A164" s="158"/>
      <c r="B164" s="150"/>
      <c r="C164" s="159"/>
      <c r="D164" s="159"/>
      <c r="E164" s="160"/>
      <c r="F164" s="159"/>
      <c r="G164" s="161"/>
      <c r="H164" s="159"/>
      <c r="I164" s="159"/>
      <c r="J164" s="159"/>
      <c r="K164" s="159"/>
      <c r="L164" s="159"/>
      <c r="M164" s="159"/>
      <c r="N164" s="159"/>
      <c r="O164" s="159"/>
      <c r="P164" s="162"/>
      <c r="Q164" s="157"/>
    </row>
    <row r="165" spans="1:17" ht="13">
      <c r="A165" s="158"/>
      <c r="B165" s="150"/>
      <c r="C165" s="159"/>
      <c r="D165" s="159"/>
      <c r="E165" s="160"/>
      <c r="F165" s="159"/>
      <c r="G165" s="161"/>
      <c r="H165" s="159"/>
      <c r="I165" s="159"/>
      <c r="J165" s="159"/>
      <c r="K165" s="159"/>
      <c r="L165" s="159"/>
      <c r="M165" s="159"/>
      <c r="N165" s="159"/>
      <c r="O165" s="159"/>
      <c r="P165" s="162"/>
      <c r="Q165" s="157"/>
    </row>
    <row r="166" spans="1:17" ht="13">
      <c r="A166" s="158"/>
      <c r="B166" s="150"/>
      <c r="C166" s="159"/>
      <c r="D166" s="159"/>
      <c r="E166" s="160"/>
      <c r="F166" s="159"/>
      <c r="G166" s="161"/>
      <c r="H166" s="159"/>
      <c r="I166" s="159"/>
      <c r="J166" s="159"/>
      <c r="K166" s="159"/>
      <c r="L166" s="159"/>
      <c r="M166" s="159"/>
      <c r="N166" s="159"/>
      <c r="O166" s="159"/>
      <c r="P166" s="162"/>
      <c r="Q166" s="157"/>
    </row>
    <row r="167" spans="1:17" ht="13">
      <c r="A167" s="158"/>
      <c r="B167" s="150"/>
      <c r="C167" s="159"/>
      <c r="D167" s="159"/>
      <c r="E167" s="160"/>
      <c r="F167" s="159"/>
      <c r="G167" s="161"/>
      <c r="H167" s="159"/>
      <c r="I167" s="159"/>
      <c r="J167" s="159"/>
      <c r="K167" s="159"/>
      <c r="L167" s="159"/>
      <c r="M167" s="159"/>
      <c r="N167" s="159"/>
      <c r="O167" s="159"/>
      <c r="P167" s="162"/>
      <c r="Q167" s="157"/>
    </row>
    <row r="168" spans="1:17" ht="13">
      <c r="A168" s="158"/>
      <c r="B168" s="150"/>
      <c r="C168" s="159"/>
      <c r="D168" s="159"/>
      <c r="E168" s="160"/>
      <c r="F168" s="159"/>
      <c r="G168" s="161"/>
      <c r="H168" s="159"/>
      <c r="I168" s="159"/>
      <c r="J168" s="159"/>
      <c r="K168" s="159"/>
      <c r="L168" s="159"/>
      <c r="M168" s="159"/>
      <c r="N168" s="159"/>
      <c r="O168" s="159"/>
      <c r="P168" s="162"/>
      <c r="Q168" s="157"/>
    </row>
    <row r="169" spans="1:17" ht="13">
      <c r="A169" s="158"/>
      <c r="B169" s="150"/>
      <c r="C169" s="159"/>
      <c r="D169" s="159"/>
      <c r="E169" s="160"/>
      <c r="F169" s="159"/>
      <c r="G169" s="161"/>
      <c r="H169" s="159"/>
      <c r="I169" s="159"/>
      <c r="J169" s="159"/>
      <c r="K169" s="159"/>
      <c r="L169" s="159"/>
      <c r="M169" s="159"/>
      <c r="N169" s="159"/>
      <c r="O169" s="159"/>
      <c r="P169" s="162"/>
      <c r="Q169" s="157"/>
    </row>
    <row r="170" spans="1:17" ht="13">
      <c r="A170" s="158"/>
      <c r="B170" s="150"/>
      <c r="C170" s="159"/>
      <c r="D170" s="159"/>
      <c r="E170" s="160"/>
      <c r="F170" s="159"/>
      <c r="G170" s="161"/>
      <c r="H170" s="159"/>
      <c r="I170" s="159"/>
      <c r="J170" s="159"/>
      <c r="K170" s="159"/>
      <c r="L170" s="159"/>
      <c r="M170" s="159"/>
      <c r="N170" s="159"/>
      <c r="O170" s="159"/>
      <c r="P170" s="162"/>
      <c r="Q170" s="157"/>
    </row>
    <row r="171" spans="1:17" ht="13">
      <c r="A171" s="158"/>
      <c r="B171" s="150"/>
      <c r="C171" s="159"/>
      <c r="D171" s="159"/>
      <c r="E171" s="160"/>
      <c r="F171" s="159"/>
      <c r="G171" s="161"/>
      <c r="H171" s="159"/>
      <c r="I171" s="159"/>
      <c r="J171" s="159"/>
      <c r="K171" s="159"/>
      <c r="L171" s="159"/>
      <c r="M171" s="159"/>
      <c r="N171" s="159"/>
      <c r="O171" s="159"/>
      <c r="P171" s="162"/>
      <c r="Q171" s="157"/>
    </row>
    <row r="172" spans="1:17" ht="13">
      <c r="A172" s="158"/>
      <c r="B172" s="150"/>
      <c r="C172" s="159"/>
      <c r="D172" s="159"/>
      <c r="E172" s="160"/>
      <c r="F172" s="159"/>
      <c r="G172" s="161"/>
      <c r="H172" s="159"/>
      <c r="I172" s="159"/>
      <c r="J172" s="159"/>
      <c r="K172" s="159"/>
      <c r="L172" s="159"/>
      <c r="M172" s="159"/>
      <c r="N172" s="159"/>
      <c r="O172" s="159"/>
      <c r="P172" s="162"/>
      <c r="Q172" s="157"/>
    </row>
    <row r="173" spans="1:17" ht="13">
      <c r="A173" s="158"/>
      <c r="B173" s="150"/>
      <c r="C173" s="159"/>
      <c r="D173" s="159"/>
      <c r="E173" s="160"/>
      <c r="F173" s="159"/>
      <c r="G173" s="161"/>
      <c r="H173" s="159"/>
      <c r="I173" s="159"/>
      <c r="J173" s="159"/>
      <c r="K173" s="159"/>
      <c r="L173" s="159"/>
      <c r="M173" s="159"/>
      <c r="N173" s="159"/>
      <c r="O173" s="159"/>
      <c r="P173" s="162"/>
      <c r="Q173" s="157"/>
    </row>
    <row r="174" spans="1:17" ht="13">
      <c r="A174" s="158"/>
      <c r="B174" s="150"/>
      <c r="C174" s="159"/>
      <c r="D174" s="159"/>
      <c r="E174" s="160"/>
      <c r="F174" s="159"/>
      <c r="G174" s="161"/>
      <c r="H174" s="159"/>
      <c r="I174" s="159"/>
      <c r="J174" s="159"/>
      <c r="K174" s="159"/>
      <c r="L174" s="159"/>
      <c r="M174" s="159"/>
      <c r="N174" s="159"/>
      <c r="O174" s="159"/>
      <c r="P174" s="162"/>
      <c r="Q174" s="157"/>
    </row>
    <row r="175" spans="1:17" ht="13">
      <c r="A175" s="158"/>
      <c r="B175" s="150"/>
      <c r="C175" s="159"/>
      <c r="D175" s="159"/>
      <c r="E175" s="160"/>
      <c r="F175" s="159"/>
      <c r="G175" s="161"/>
      <c r="H175" s="159"/>
      <c r="I175" s="159"/>
      <c r="J175" s="159"/>
      <c r="K175" s="159"/>
      <c r="L175" s="159"/>
      <c r="M175" s="159"/>
      <c r="N175" s="159"/>
      <c r="O175" s="159"/>
      <c r="P175" s="162"/>
      <c r="Q175" s="157"/>
    </row>
    <row r="176" spans="1:17" ht="13">
      <c r="A176" s="158"/>
      <c r="B176" s="150"/>
      <c r="C176" s="159"/>
      <c r="D176" s="159"/>
      <c r="E176" s="160"/>
      <c r="F176" s="159"/>
      <c r="G176" s="161"/>
      <c r="H176" s="159"/>
      <c r="I176" s="159"/>
      <c r="J176" s="159"/>
      <c r="K176" s="159"/>
      <c r="L176" s="159"/>
      <c r="M176" s="159"/>
      <c r="N176" s="159"/>
      <c r="O176" s="159"/>
      <c r="P176" s="162"/>
      <c r="Q176" s="157"/>
    </row>
    <row r="177" spans="1:17" ht="13">
      <c r="A177" s="158"/>
      <c r="B177" s="150"/>
      <c r="C177" s="159"/>
      <c r="D177" s="159"/>
      <c r="E177" s="160"/>
      <c r="F177" s="159"/>
      <c r="G177" s="161"/>
      <c r="H177" s="159"/>
      <c r="I177" s="159"/>
      <c r="J177" s="159"/>
      <c r="K177" s="159"/>
      <c r="L177" s="159"/>
      <c r="M177" s="159"/>
      <c r="N177" s="159"/>
      <c r="O177" s="159"/>
      <c r="P177" s="162"/>
      <c r="Q177" s="157"/>
    </row>
    <row r="178" spans="1:17" ht="13">
      <c r="A178" s="158"/>
      <c r="B178" s="150"/>
      <c r="C178" s="159"/>
      <c r="D178" s="159"/>
      <c r="E178" s="160"/>
      <c r="F178" s="159"/>
      <c r="G178" s="161"/>
      <c r="H178" s="159"/>
      <c r="I178" s="159"/>
      <c r="J178" s="159"/>
      <c r="K178" s="159"/>
      <c r="L178" s="159"/>
      <c r="M178" s="159"/>
      <c r="N178" s="159"/>
      <c r="O178" s="159"/>
      <c r="P178" s="162"/>
      <c r="Q178" s="157"/>
    </row>
    <row r="179" spans="1:17" ht="13">
      <c r="A179" s="158"/>
      <c r="B179" s="150"/>
      <c r="C179" s="159"/>
      <c r="D179" s="159"/>
      <c r="E179" s="160"/>
      <c r="F179" s="159"/>
      <c r="G179" s="161"/>
      <c r="H179" s="159"/>
      <c r="I179" s="159"/>
      <c r="J179" s="159"/>
      <c r="K179" s="159"/>
      <c r="L179" s="159"/>
      <c r="M179" s="159"/>
      <c r="N179" s="159"/>
      <c r="O179" s="159"/>
      <c r="P179" s="162"/>
      <c r="Q179" s="157"/>
    </row>
    <row r="180" spans="1:17" ht="13">
      <c r="A180" s="158"/>
      <c r="B180" s="150"/>
      <c r="C180" s="159"/>
      <c r="D180" s="159"/>
      <c r="E180" s="160"/>
      <c r="F180" s="159"/>
      <c r="G180" s="161"/>
      <c r="H180" s="159"/>
      <c r="I180" s="159"/>
      <c r="J180" s="159"/>
      <c r="K180" s="159"/>
      <c r="L180" s="159"/>
      <c r="M180" s="159"/>
      <c r="N180" s="159"/>
      <c r="O180" s="159"/>
      <c r="P180" s="162"/>
      <c r="Q180" s="157"/>
    </row>
    <row r="181" spans="1:17" ht="13">
      <c r="A181" s="158"/>
      <c r="B181" s="150"/>
      <c r="C181" s="159"/>
      <c r="D181" s="159"/>
      <c r="E181" s="160"/>
      <c r="F181" s="159"/>
      <c r="G181" s="161"/>
      <c r="H181" s="159"/>
      <c r="I181" s="159"/>
      <c r="J181" s="159"/>
      <c r="K181" s="159"/>
      <c r="L181" s="159"/>
      <c r="M181" s="159"/>
      <c r="N181" s="159"/>
      <c r="O181" s="159"/>
      <c r="P181" s="162"/>
      <c r="Q181" s="157"/>
    </row>
    <row r="182" spans="1:17" ht="13">
      <c r="A182" s="158"/>
      <c r="B182" s="150"/>
      <c r="C182" s="159"/>
      <c r="D182" s="159"/>
      <c r="E182" s="160"/>
      <c r="F182" s="159"/>
      <c r="G182" s="161"/>
      <c r="H182" s="159"/>
      <c r="I182" s="159"/>
      <c r="J182" s="159"/>
      <c r="K182" s="159"/>
      <c r="L182" s="159"/>
      <c r="M182" s="159"/>
      <c r="N182" s="159"/>
      <c r="O182" s="159"/>
      <c r="P182" s="162"/>
      <c r="Q182" s="157"/>
    </row>
    <row r="183" spans="1:17" ht="13">
      <c r="A183" s="158"/>
      <c r="B183" s="150"/>
      <c r="C183" s="159"/>
      <c r="D183" s="159"/>
      <c r="E183" s="160"/>
      <c r="F183" s="159"/>
      <c r="G183" s="161"/>
      <c r="H183" s="159"/>
      <c r="I183" s="159"/>
      <c r="J183" s="159"/>
      <c r="K183" s="159"/>
      <c r="L183" s="159"/>
      <c r="M183" s="159"/>
      <c r="N183" s="159"/>
      <c r="O183" s="159"/>
      <c r="P183" s="162"/>
      <c r="Q183" s="157"/>
    </row>
    <row r="184" spans="1:17" ht="13">
      <c r="A184" s="158"/>
      <c r="B184" s="150"/>
      <c r="C184" s="159"/>
      <c r="D184" s="159"/>
      <c r="E184" s="160"/>
      <c r="F184" s="159"/>
      <c r="G184" s="161"/>
      <c r="H184" s="159"/>
      <c r="I184" s="159"/>
      <c r="J184" s="159"/>
      <c r="K184" s="159"/>
      <c r="L184" s="159"/>
      <c r="M184" s="159"/>
      <c r="N184" s="159"/>
      <c r="O184" s="159"/>
      <c r="P184" s="162"/>
      <c r="Q184" s="157"/>
    </row>
    <row r="185" spans="1:17" ht="13">
      <c r="A185" s="158"/>
      <c r="B185" s="150"/>
      <c r="C185" s="159"/>
      <c r="D185" s="159"/>
      <c r="E185" s="160"/>
      <c r="F185" s="159"/>
      <c r="G185" s="161"/>
      <c r="H185" s="159"/>
      <c r="I185" s="159"/>
      <c r="J185" s="159"/>
      <c r="K185" s="159"/>
      <c r="L185" s="159"/>
      <c r="M185" s="159"/>
      <c r="N185" s="159"/>
      <c r="O185" s="159"/>
      <c r="P185" s="162"/>
      <c r="Q185" s="157"/>
    </row>
    <row r="186" spans="1:17" ht="13">
      <c r="A186" s="158"/>
      <c r="B186" s="150"/>
      <c r="C186" s="159"/>
      <c r="D186" s="159"/>
      <c r="E186" s="160"/>
      <c r="F186" s="159"/>
      <c r="G186" s="161"/>
      <c r="H186" s="159"/>
      <c r="I186" s="159"/>
      <c r="J186" s="159"/>
      <c r="K186" s="159"/>
      <c r="L186" s="159"/>
      <c r="M186" s="159"/>
      <c r="N186" s="159"/>
      <c r="O186" s="159"/>
      <c r="P186" s="162"/>
      <c r="Q186" s="157"/>
    </row>
    <row r="187" spans="1:17" ht="13">
      <c r="A187" s="158"/>
      <c r="B187" s="150"/>
      <c r="C187" s="159"/>
      <c r="D187" s="159"/>
      <c r="E187" s="160"/>
      <c r="F187" s="159"/>
      <c r="G187" s="161"/>
      <c r="H187" s="159"/>
      <c r="I187" s="159"/>
      <c r="J187" s="159"/>
      <c r="K187" s="159"/>
      <c r="L187" s="159"/>
      <c r="M187" s="159"/>
      <c r="N187" s="159"/>
      <c r="O187" s="159"/>
      <c r="P187" s="162"/>
      <c r="Q187" s="157"/>
    </row>
    <row r="188" spans="1:17" ht="13">
      <c r="A188" s="158"/>
      <c r="B188" s="150"/>
      <c r="C188" s="159"/>
      <c r="D188" s="159"/>
      <c r="E188" s="160"/>
      <c r="F188" s="159"/>
      <c r="G188" s="161"/>
      <c r="H188" s="159"/>
      <c r="I188" s="159"/>
      <c r="J188" s="159"/>
      <c r="K188" s="159"/>
      <c r="L188" s="159"/>
      <c r="M188" s="159"/>
      <c r="N188" s="159"/>
      <c r="O188" s="159"/>
      <c r="P188" s="162"/>
      <c r="Q188" s="157"/>
    </row>
    <row r="189" spans="1:17" ht="13">
      <c r="A189" s="158"/>
      <c r="B189" s="150"/>
      <c r="C189" s="159"/>
      <c r="D189" s="159"/>
      <c r="E189" s="160"/>
      <c r="F189" s="159"/>
      <c r="G189" s="161"/>
      <c r="H189" s="159"/>
      <c r="I189" s="159"/>
      <c r="J189" s="159"/>
      <c r="K189" s="159"/>
      <c r="L189" s="159"/>
      <c r="M189" s="159"/>
      <c r="N189" s="159"/>
      <c r="O189" s="159"/>
      <c r="P189" s="162"/>
      <c r="Q189" s="157"/>
    </row>
    <row r="190" spans="1:17" ht="13">
      <c r="A190" s="158"/>
      <c r="B190" s="150"/>
      <c r="C190" s="159"/>
      <c r="D190" s="159"/>
      <c r="E190" s="160"/>
      <c r="F190" s="159"/>
      <c r="G190" s="161"/>
      <c r="H190" s="159"/>
      <c r="I190" s="159"/>
      <c r="J190" s="159"/>
      <c r="K190" s="159"/>
      <c r="L190" s="159"/>
      <c r="M190" s="159"/>
      <c r="N190" s="159"/>
      <c r="O190" s="159"/>
      <c r="P190" s="162"/>
      <c r="Q190" s="157"/>
    </row>
    <row r="191" spans="1:17" ht="13">
      <c r="A191" s="158"/>
      <c r="B191" s="150"/>
      <c r="C191" s="159"/>
      <c r="D191" s="159"/>
      <c r="E191" s="160"/>
      <c r="F191" s="159"/>
      <c r="G191" s="161"/>
      <c r="H191" s="159"/>
      <c r="I191" s="159"/>
      <c r="J191" s="159"/>
      <c r="K191" s="159"/>
      <c r="L191" s="159"/>
      <c r="M191" s="159"/>
      <c r="N191" s="159"/>
      <c r="O191" s="159"/>
      <c r="P191" s="162"/>
      <c r="Q191" s="157"/>
    </row>
    <row r="192" spans="1:17" ht="13">
      <c r="A192" s="158"/>
      <c r="B192" s="150"/>
      <c r="C192" s="159"/>
      <c r="D192" s="159"/>
      <c r="E192" s="160"/>
      <c r="F192" s="159"/>
      <c r="G192" s="161"/>
      <c r="H192" s="159"/>
      <c r="I192" s="159"/>
      <c r="J192" s="159"/>
      <c r="K192" s="159"/>
      <c r="L192" s="159"/>
      <c r="M192" s="159"/>
      <c r="N192" s="159"/>
      <c r="O192" s="159"/>
      <c r="P192" s="162"/>
      <c r="Q192" s="157"/>
    </row>
    <row r="193" spans="1:17" ht="13">
      <c r="A193" s="158"/>
      <c r="B193" s="150"/>
      <c r="C193" s="159"/>
      <c r="D193" s="159"/>
      <c r="E193" s="160"/>
      <c r="F193" s="159"/>
      <c r="G193" s="161"/>
      <c r="H193" s="159"/>
      <c r="I193" s="159"/>
      <c r="J193" s="159"/>
      <c r="K193" s="159"/>
      <c r="L193" s="159"/>
      <c r="M193" s="159"/>
      <c r="N193" s="159"/>
      <c r="O193" s="159"/>
      <c r="P193" s="162"/>
      <c r="Q193" s="157"/>
    </row>
    <row r="194" spans="1:17" ht="13">
      <c r="A194" s="158"/>
      <c r="B194" s="150"/>
      <c r="C194" s="159"/>
      <c r="D194" s="159"/>
      <c r="E194" s="160"/>
      <c r="F194" s="159"/>
      <c r="G194" s="161"/>
      <c r="H194" s="159"/>
      <c r="I194" s="159"/>
      <c r="J194" s="159"/>
      <c r="K194" s="159"/>
      <c r="L194" s="159"/>
      <c r="M194" s="159"/>
      <c r="N194" s="159"/>
      <c r="O194" s="159"/>
      <c r="P194" s="162"/>
      <c r="Q194" s="157"/>
    </row>
    <row r="195" spans="1:17" ht="13">
      <c r="A195" s="158"/>
      <c r="B195" s="150"/>
      <c r="C195" s="159"/>
      <c r="D195" s="159"/>
      <c r="E195" s="160"/>
      <c r="F195" s="159"/>
      <c r="G195" s="161"/>
      <c r="H195" s="159"/>
      <c r="I195" s="159"/>
      <c r="J195" s="159"/>
      <c r="K195" s="159"/>
      <c r="L195" s="159"/>
      <c r="M195" s="159"/>
      <c r="N195" s="159"/>
      <c r="O195" s="159"/>
      <c r="P195" s="162"/>
      <c r="Q195" s="157"/>
    </row>
    <row r="196" spans="1:17" ht="13">
      <c r="A196" s="158"/>
      <c r="B196" s="150"/>
      <c r="C196" s="159"/>
      <c r="D196" s="159"/>
      <c r="E196" s="160"/>
      <c r="F196" s="159"/>
      <c r="G196" s="161"/>
      <c r="H196" s="159"/>
      <c r="I196" s="159"/>
      <c r="J196" s="159"/>
      <c r="K196" s="159"/>
      <c r="L196" s="159"/>
      <c r="M196" s="159"/>
      <c r="N196" s="159"/>
      <c r="O196" s="159"/>
      <c r="P196" s="162"/>
      <c r="Q196" s="157"/>
    </row>
    <row r="197" spans="1:17" ht="13">
      <c r="A197" s="158"/>
      <c r="B197" s="150"/>
      <c r="C197" s="159"/>
      <c r="D197" s="159"/>
      <c r="E197" s="160"/>
      <c r="F197" s="159"/>
      <c r="G197" s="161"/>
      <c r="H197" s="159"/>
      <c r="I197" s="159"/>
      <c r="J197" s="159"/>
      <c r="K197" s="159"/>
      <c r="L197" s="159"/>
      <c r="M197" s="159"/>
      <c r="N197" s="159"/>
      <c r="O197" s="159"/>
      <c r="P197" s="162"/>
      <c r="Q197" s="157"/>
    </row>
    <row r="198" spans="1:17" ht="13">
      <c r="A198" s="158"/>
      <c r="B198" s="150"/>
      <c r="C198" s="159"/>
      <c r="D198" s="159"/>
      <c r="E198" s="160"/>
      <c r="F198" s="159"/>
      <c r="G198" s="161"/>
      <c r="H198" s="159"/>
      <c r="I198" s="159"/>
      <c r="J198" s="159"/>
      <c r="K198" s="159"/>
      <c r="L198" s="159"/>
      <c r="M198" s="159"/>
      <c r="N198" s="159"/>
      <c r="O198" s="159"/>
      <c r="P198" s="162"/>
      <c r="Q198" s="157"/>
    </row>
    <row r="199" spans="1:17" ht="13">
      <c r="A199" s="158"/>
      <c r="B199" s="150"/>
      <c r="C199" s="159"/>
      <c r="D199" s="159"/>
      <c r="E199" s="160"/>
      <c r="F199" s="159"/>
      <c r="G199" s="161"/>
      <c r="H199" s="159"/>
      <c r="I199" s="159"/>
      <c r="J199" s="159"/>
      <c r="K199" s="159"/>
      <c r="L199" s="159"/>
      <c r="M199" s="159"/>
      <c r="N199" s="159"/>
      <c r="O199" s="159"/>
      <c r="P199" s="162"/>
      <c r="Q199" s="157"/>
    </row>
    <row r="200" spans="1:17" ht="13">
      <c r="A200" s="158"/>
      <c r="B200" s="150"/>
      <c r="C200" s="159"/>
      <c r="D200" s="159"/>
      <c r="E200" s="160"/>
      <c r="F200" s="159"/>
      <c r="G200" s="161"/>
      <c r="H200" s="159"/>
      <c r="I200" s="159"/>
      <c r="J200" s="159"/>
      <c r="K200" s="159"/>
      <c r="L200" s="159"/>
      <c r="M200" s="159"/>
      <c r="N200" s="159"/>
      <c r="O200" s="159"/>
      <c r="P200" s="162"/>
      <c r="Q200" s="157"/>
    </row>
    <row r="201" spans="1:17" ht="13">
      <c r="A201" s="158"/>
      <c r="B201" s="150"/>
      <c r="C201" s="159"/>
      <c r="D201" s="159"/>
      <c r="E201" s="160"/>
      <c r="F201" s="159"/>
      <c r="G201" s="161"/>
      <c r="H201" s="159"/>
      <c r="I201" s="159"/>
      <c r="J201" s="159"/>
      <c r="K201" s="159"/>
      <c r="L201" s="159"/>
      <c r="M201" s="159"/>
      <c r="N201" s="159"/>
      <c r="O201" s="159"/>
      <c r="P201" s="162"/>
      <c r="Q201" s="157"/>
    </row>
    <row r="202" spans="1:17" ht="13">
      <c r="A202" s="158"/>
      <c r="B202" s="150"/>
      <c r="C202" s="159"/>
      <c r="D202" s="159"/>
      <c r="E202" s="160"/>
      <c r="F202" s="159"/>
      <c r="G202" s="161"/>
      <c r="H202" s="159"/>
      <c r="I202" s="159"/>
      <c r="J202" s="159"/>
      <c r="K202" s="159"/>
      <c r="L202" s="159"/>
      <c r="M202" s="159"/>
      <c r="N202" s="159"/>
      <c r="O202" s="159"/>
      <c r="P202" s="162"/>
      <c r="Q202" s="157"/>
    </row>
    <row r="203" spans="1:17" ht="13">
      <c r="A203" s="158"/>
      <c r="B203" s="150"/>
      <c r="C203" s="159"/>
      <c r="D203" s="159"/>
      <c r="E203" s="160"/>
      <c r="F203" s="159"/>
      <c r="G203" s="161"/>
      <c r="H203" s="159"/>
      <c r="I203" s="159"/>
      <c r="J203" s="159"/>
      <c r="K203" s="159"/>
      <c r="L203" s="159"/>
      <c r="M203" s="159"/>
      <c r="N203" s="159"/>
      <c r="O203" s="159"/>
      <c r="P203" s="162"/>
      <c r="Q203" s="157"/>
    </row>
    <row r="204" spans="1:17" ht="13">
      <c r="A204" s="158"/>
      <c r="B204" s="150"/>
      <c r="C204" s="159"/>
      <c r="D204" s="159"/>
      <c r="E204" s="160"/>
      <c r="F204" s="159"/>
      <c r="G204" s="161"/>
      <c r="H204" s="159"/>
      <c r="I204" s="159"/>
      <c r="J204" s="159"/>
      <c r="K204" s="159"/>
      <c r="L204" s="159"/>
      <c r="M204" s="159"/>
      <c r="N204" s="159"/>
      <c r="O204" s="159"/>
      <c r="P204" s="162"/>
      <c r="Q204" s="157"/>
    </row>
    <row r="205" spans="1:17" ht="13">
      <c r="A205" s="158"/>
      <c r="B205" s="150"/>
      <c r="C205" s="159"/>
      <c r="D205" s="159"/>
      <c r="E205" s="160"/>
      <c r="F205" s="159"/>
      <c r="G205" s="161"/>
      <c r="H205" s="159"/>
      <c r="I205" s="159"/>
      <c r="J205" s="159"/>
      <c r="K205" s="159"/>
      <c r="L205" s="159"/>
      <c r="M205" s="159"/>
      <c r="N205" s="159"/>
      <c r="O205" s="159"/>
      <c r="P205" s="162"/>
      <c r="Q205" s="157"/>
    </row>
    <row r="206" spans="1:17" ht="13">
      <c r="A206" s="158"/>
      <c r="B206" s="150"/>
      <c r="C206" s="159"/>
      <c r="D206" s="159"/>
      <c r="E206" s="160"/>
      <c r="F206" s="159"/>
      <c r="G206" s="161"/>
      <c r="H206" s="159"/>
      <c r="I206" s="159"/>
      <c r="J206" s="159"/>
      <c r="K206" s="159"/>
      <c r="L206" s="159"/>
      <c r="M206" s="159"/>
      <c r="N206" s="159"/>
      <c r="O206" s="159"/>
      <c r="P206" s="162"/>
      <c r="Q206" s="157"/>
    </row>
    <row r="207" spans="1:17" ht="13">
      <c r="A207" s="158"/>
      <c r="B207" s="150"/>
      <c r="C207" s="159"/>
      <c r="D207" s="159"/>
      <c r="E207" s="160"/>
      <c r="F207" s="159"/>
      <c r="G207" s="161"/>
      <c r="H207" s="159"/>
      <c r="I207" s="159"/>
      <c r="J207" s="159"/>
      <c r="K207" s="159"/>
      <c r="L207" s="159"/>
      <c r="M207" s="159"/>
      <c r="N207" s="159"/>
      <c r="O207" s="159"/>
      <c r="P207" s="162"/>
      <c r="Q207" s="157"/>
    </row>
    <row r="208" spans="1:17" ht="13">
      <c r="A208" s="158"/>
      <c r="B208" s="150"/>
      <c r="C208" s="159"/>
      <c r="D208" s="159"/>
      <c r="E208" s="160"/>
      <c r="F208" s="159"/>
      <c r="G208" s="161"/>
      <c r="H208" s="159"/>
      <c r="I208" s="159"/>
      <c r="J208" s="159"/>
      <c r="K208" s="159"/>
      <c r="L208" s="159"/>
      <c r="M208" s="159"/>
      <c r="N208" s="159"/>
      <c r="O208" s="159"/>
      <c r="P208" s="162"/>
      <c r="Q208" s="157"/>
    </row>
    <row r="209" spans="1:17" ht="13">
      <c r="A209" s="158"/>
      <c r="B209" s="150"/>
      <c r="C209" s="159"/>
      <c r="D209" s="159"/>
      <c r="E209" s="160"/>
      <c r="F209" s="159"/>
      <c r="G209" s="161"/>
      <c r="H209" s="159"/>
      <c r="I209" s="159"/>
      <c r="J209" s="159"/>
      <c r="K209" s="159"/>
      <c r="L209" s="159"/>
      <c r="M209" s="159"/>
      <c r="N209" s="159"/>
      <c r="O209" s="159"/>
      <c r="P209" s="162"/>
      <c r="Q209" s="157"/>
    </row>
    <row r="210" spans="1:17" ht="13">
      <c r="A210" s="158"/>
      <c r="B210" s="150"/>
      <c r="C210" s="159"/>
      <c r="D210" s="159"/>
      <c r="E210" s="160"/>
      <c r="F210" s="159"/>
      <c r="G210" s="161"/>
      <c r="H210" s="159"/>
      <c r="I210" s="159"/>
      <c r="J210" s="159"/>
      <c r="K210" s="159"/>
      <c r="L210" s="159"/>
      <c r="M210" s="159"/>
      <c r="N210" s="159"/>
      <c r="O210" s="159"/>
      <c r="P210" s="162"/>
      <c r="Q210" s="157"/>
    </row>
    <row r="211" spans="1:17" ht="13">
      <c r="A211" s="158"/>
      <c r="B211" s="150"/>
      <c r="C211" s="159"/>
      <c r="D211" s="159"/>
      <c r="E211" s="160"/>
      <c r="F211" s="159"/>
      <c r="G211" s="161"/>
      <c r="H211" s="159"/>
      <c r="I211" s="159"/>
      <c r="J211" s="159"/>
      <c r="K211" s="159"/>
      <c r="L211" s="159"/>
      <c r="M211" s="159"/>
      <c r="N211" s="159"/>
      <c r="O211" s="159"/>
      <c r="P211" s="162"/>
      <c r="Q211" s="157"/>
    </row>
    <row r="212" spans="1:17" ht="13">
      <c r="A212" s="158"/>
      <c r="B212" s="150"/>
      <c r="C212" s="159"/>
      <c r="D212" s="159"/>
      <c r="E212" s="160"/>
      <c r="F212" s="159"/>
      <c r="G212" s="161"/>
      <c r="H212" s="159"/>
      <c r="I212" s="159"/>
      <c r="J212" s="159"/>
      <c r="K212" s="159"/>
      <c r="L212" s="159"/>
      <c r="M212" s="159"/>
      <c r="N212" s="159"/>
      <c r="O212" s="159"/>
      <c r="P212" s="162"/>
      <c r="Q212" s="157"/>
    </row>
    <row r="213" spans="1:17" ht="13">
      <c r="A213" s="158"/>
      <c r="B213" s="150"/>
      <c r="C213" s="159"/>
      <c r="D213" s="159"/>
      <c r="E213" s="160"/>
      <c r="F213" s="159"/>
      <c r="G213" s="161"/>
      <c r="H213" s="159"/>
      <c r="I213" s="159"/>
      <c r="J213" s="159"/>
      <c r="K213" s="159"/>
      <c r="L213" s="159"/>
      <c r="M213" s="159"/>
      <c r="N213" s="159"/>
      <c r="O213" s="159"/>
      <c r="P213" s="162"/>
      <c r="Q213" s="157"/>
    </row>
    <row r="214" spans="1:17" ht="13">
      <c r="A214" s="158"/>
      <c r="B214" s="150"/>
      <c r="C214" s="159"/>
      <c r="D214" s="159"/>
      <c r="E214" s="160"/>
      <c r="F214" s="159"/>
      <c r="G214" s="161"/>
      <c r="H214" s="159"/>
      <c r="I214" s="159"/>
      <c r="J214" s="159"/>
      <c r="K214" s="159"/>
      <c r="L214" s="159"/>
      <c r="M214" s="159"/>
      <c r="N214" s="159"/>
      <c r="O214" s="159"/>
      <c r="P214" s="162"/>
      <c r="Q214" s="157"/>
    </row>
    <row r="215" spans="1:17" ht="13">
      <c r="A215" s="158"/>
      <c r="B215" s="150"/>
      <c r="C215" s="159"/>
      <c r="D215" s="159"/>
      <c r="E215" s="160"/>
      <c r="F215" s="159"/>
      <c r="G215" s="161"/>
      <c r="H215" s="159"/>
      <c r="I215" s="159"/>
      <c r="J215" s="159"/>
      <c r="K215" s="159"/>
      <c r="L215" s="159"/>
      <c r="M215" s="159"/>
      <c r="N215" s="159"/>
      <c r="O215" s="159"/>
      <c r="P215" s="162"/>
      <c r="Q215" s="157"/>
    </row>
    <row r="216" spans="1:17" ht="13">
      <c r="A216" s="158"/>
      <c r="B216" s="150"/>
      <c r="C216" s="159"/>
      <c r="D216" s="159"/>
      <c r="E216" s="160"/>
      <c r="F216" s="159"/>
      <c r="G216" s="161"/>
      <c r="H216" s="159"/>
      <c r="I216" s="159"/>
      <c r="J216" s="159"/>
      <c r="K216" s="159"/>
      <c r="L216" s="159"/>
      <c r="M216" s="159"/>
      <c r="N216" s="159"/>
      <c r="O216" s="159"/>
      <c r="P216" s="162"/>
      <c r="Q216" s="157"/>
    </row>
    <row r="217" spans="1:17" ht="13">
      <c r="A217" s="158"/>
      <c r="B217" s="150"/>
      <c r="C217" s="159"/>
      <c r="D217" s="159"/>
      <c r="E217" s="160"/>
      <c r="F217" s="159"/>
      <c r="G217" s="161"/>
      <c r="H217" s="159"/>
      <c r="I217" s="159"/>
      <c r="J217" s="159"/>
      <c r="K217" s="159"/>
      <c r="L217" s="159"/>
      <c r="M217" s="159"/>
      <c r="N217" s="159"/>
      <c r="O217" s="159"/>
      <c r="P217" s="162"/>
      <c r="Q217" s="157"/>
    </row>
    <row r="218" spans="1:17" ht="13">
      <c r="A218" s="158"/>
      <c r="B218" s="150"/>
      <c r="C218" s="159"/>
      <c r="D218" s="159"/>
      <c r="E218" s="160"/>
      <c r="F218" s="159"/>
      <c r="G218" s="161"/>
      <c r="H218" s="159"/>
      <c r="I218" s="159"/>
      <c r="J218" s="159"/>
      <c r="K218" s="159"/>
      <c r="L218" s="159"/>
      <c r="M218" s="159"/>
      <c r="N218" s="159"/>
      <c r="O218" s="159"/>
      <c r="P218" s="162"/>
      <c r="Q218" s="157"/>
    </row>
    <row r="219" spans="1:17" ht="13">
      <c r="A219" s="158"/>
      <c r="B219" s="150"/>
      <c r="C219" s="159"/>
      <c r="D219" s="159"/>
      <c r="E219" s="160"/>
      <c r="F219" s="159"/>
      <c r="G219" s="161"/>
      <c r="H219" s="159"/>
      <c r="I219" s="159"/>
      <c r="J219" s="159"/>
      <c r="K219" s="159"/>
      <c r="L219" s="159"/>
      <c r="M219" s="159"/>
      <c r="N219" s="159"/>
      <c r="O219" s="159"/>
      <c r="P219" s="162"/>
      <c r="Q219" s="157"/>
    </row>
    <row r="220" spans="1:17" ht="13">
      <c r="A220" s="158"/>
      <c r="B220" s="150"/>
      <c r="C220" s="159"/>
      <c r="D220" s="159"/>
      <c r="E220" s="160"/>
      <c r="F220" s="159"/>
      <c r="G220" s="161"/>
      <c r="H220" s="159"/>
      <c r="I220" s="159"/>
      <c r="J220" s="159"/>
      <c r="K220" s="159"/>
      <c r="L220" s="159"/>
      <c r="M220" s="159"/>
      <c r="N220" s="159"/>
      <c r="O220" s="159"/>
      <c r="P220" s="162"/>
      <c r="Q220" s="157"/>
    </row>
    <row r="221" spans="1:17" ht="13">
      <c r="A221" s="158"/>
      <c r="B221" s="150"/>
      <c r="C221" s="159"/>
      <c r="D221" s="159"/>
      <c r="E221" s="160"/>
      <c r="F221" s="159"/>
      <c r="G221" s="161"/>
      <c r="H221" s="159"/>
      <c r="I221" s="159"/>
      <c r="J221" s="159"/>
      <c r="K221" s="159"/>
      <c r="L221" s="159"/>
      <c r="M221" s="159"/>
      <c r="N221" s="159"/>
      <c r="O221" s="159"/>
      <c r="P221" s="162"/>
      <c r="Q221" s="157"/>
    </row>
    <row r="222" spans="1:17" ht="13">
      <c r="A222" s="158"/>
      <c r="B222" s="150"/>
      <c r="C222" s="159"/>
      <c r="D222" s="159"/>
      <c r="E222" s="160"/>
      <c r="F222" s="159"/>
      <c r="G222" s="161"/>
      <c r="H222" s="159"/>
      <c r="I222" s="159"/>
      <c r="J222" s="159"/>
      <c r="K222" s="159"/>
      <c r="L222" s="159"/>
      <c r="M222" s="159"/>
      <c r="N222" s="159"/>
      <c r="O222" s="159"/>
      <c r="P222" s="162"/>
      <c r="Q222" s="157"/>
    </row>
    <row r="223" spans="1:17" ht="13">
      <c r="A223" s="158"/>
      <c r="B223" s="150"/>
      <c r="C223" s="159"/>
      <c r="D223" s="159"/>
      <c r="E223" s="160"/>
      <c r="F223" s="159"/>
      <c r="G223" s="161"/>
      <c r="H223" s="159"/>
      <c r="I223" s="159"/>
      <c r="J223" s="159"/>
      <c r="K223" s="159"/>
      <c r="L223" s="159"/>
      <c r="M223" s="159"/>
      <c r="N223" s="159"/>
      <c r="O223" s="159"/>
      <c r="P223" s="162"/>
      <c r="Q223" s="157"/>
    </row>
    <row r="224" spans="1:17" ht="13">
      <c r="A224" s="158"/>
      <c r="B224" s="150"/>
      <c r="C224" s="159"/>
      <c r="D224" s="159"/>
      <c r="E224" s="160"/>
      <c r="F224" s="159"/>
      <c r="G224" s="161"/>
      <c r="H224" s="159"/>
      <c r="I224" s="159"/>
      <c r="J224" s="159"/>
      <c r="K224" s="159"/>
      <c r="L224" s="159"/>
      <c r="M224" s="159"/>
      <c r="N224" s="159"/>
      <c r="O224" s="159"/>
      <c r="P224" s="162"/>
      <c r="Q224" s="157"/>
    </row>
    <row r="225" spans="1:17" ht="13">
      <c r="A225" s="158"/>
      <c r="B225" s="150"/>
      <c r="C225" s="159"/>
      <c r="D225" s="159"/>
      <c r="E225" s="160"/>
      <c r="F225" s="159"/>
      <c r="G225" s="161"/>
      <c r="H225" s="159"/>
      <c r="I225" s="159"/>
      <c r="J225" s="159"/>
      <c r="K225" s="159"/>
      <c r="L225" s="159"/>
      <c r="M225" s="159"/>
      <c r="N225" s="159"/>
      <c r="O225" s="159"/>
      <c r="P225" s="162"/>
      <c r="Q225" s="157"/>
    </row>
    <row r="226" spans="1:17" ht="13">
      <c r="A226" s="158"/>
      <c r="B226" s="150"/>
      <c r="C226" s="159"/>
      <c r="D226" s="159"/>
      <c r="E226" s="160"/>
      <c r="F226" s="159"/>
      <c r="G226" s="161"/>
      <c r="H226" s="159"/>
      <c r="I226" s="159"/>
      <c r="J226" s="159"/>
      <c r="K226" s="159"/>
      <c r="L226" s="159"/>
      <c r="M226" s="159"/>
      <c r="N226" s="159"/>
      <c r="O226" s="159"/>
      <c r="P226" s="162"/>
      <c r="Q226" s="157"/>
    </row>
    <row r="227" spans="1:17" ht="13">
      <c r="A227" s="158"/>
      <c r="B227" s="150"/>
      <c r="C227" s="159"/>
      <c r="D227" s="159"/>
      <c r="E227" s="160"/>
      <c r="F227" s="159"/>
      <c r="G227" s="161"/>
      <c r="H227" s="159"/>
      <c r="I227" s="159"/>
      <c r="J227" s="159"/>
      <c r="K227" s="159"/>
      <c r="L227" s="159"/>
      <c r="M227" s="159"/>
      <c r="N227" s="159"/>
      <c r="O227" s="159"/>
      <c r="P227" s="162"/>
      <c r="Q227" s="157"/>
    </row>
    <row r="228" spans="1:17" ht="13">
      <c r="A228" s="158"/>
      <c r="B228" s="150"/>
      <c r="C228" s="159"/>
      <c r="D228" s="159"/>
      <c r="E228" s="160"/>
      <c r="F228" s="159"/>
      <c r="G228" s="161"/>
      <c r="H228" s="159"/>
      <c r="I228" s="159"/>
      <c r="J228" s="159"/>
      <c r="K228" s="159"/>
      <c r="L228" s="159"/>
      <c r="M228" s="159"/>
      <c r="N228" s="159"/>
      <c r="O228" s="159"/>
      <c r="P228" s="162"/>
      <c r="Q228" s="157"/>
    </row>
    <row r="229" spans="1:17" ht="13">
      <c r="A229" s="158"/>
      <c r="B229" s="150"/>
      <c r="C229" s="159"/>
      <c r="D229" s="159"/>
      <c r="E229" s="160"/>
      <c r="F229" s="159"/>
      <c r="G229" s="161"/>
      <c r="H229" s="159"/>
      <c r="I229" s="159"/>
      <c r="J229" s="159"/>
      <c r="K229" s="159"/>
      <c r="L229" s="159"/>
      <c r="M229" s="159"/>
      <c r="N229" s="159"/>
      <c r="O229" s="159"/>
      <c r="P229" s="162"/>
      <c r="Q229" s="157"/>
    </row>
    <row r="230" spans="1:17" ht="13">
      <c r="A230" s="158"/>
      <c r="B230" s="150"/>
      <c r="C230" s="159"/>
      <c r="D230" s="159"/>
      <c r="E230" s="160"/>
      <c r="F230" s="159"/>
      <c r="G230" s="161"/>
      <c r="H230" s="159"/>
      <c r="I230" s="159"/>
      <c r="J230" s="159"/>
      <c r="K230" s="159"/>
      <c r="L230" s="159"/>
      <c r="M230" s="159"/>
      <c r="N230" s="159"/>
      <c r="O230" s="159"/>
      <c r="P230" s="162"/>
      <c r="Q230" s="157"/>
    </row>
    <row r="231" spans="1:17" ht="13">
      <c r="A231" s="158"/>
      <c r="B231" s="150"/>
      <c r="C231" s="159"/>
      <c r="D231" s="159"/>
      <c r="E231" s="160"/>
      <c r="F231" s="159"/>
      <c r="G231" s="161"/>
      <c r="H231" s="159"/>
      <c r="I231" s="159"/>
      <c r="J231" s="159"/>
      <c r="K231" s="159"/>
      <c r="L231" s="159"/>
      <c r="M231" s="159"/>
      <c r="N231" s="159"/>
      <c r="O231" s="159"/>
      <c r="P231" s="162"/>
      <c r="Q231" s="157"/>
    </row>
    <row r="232" spans="1:17" ht="13">
      <c r="A232" s="158"/>
      <c r="B232" s="150"/>
      <c r="C232" s="159"/>
      <c r="D232" s="159"/>
      <c r="E232" s="160"/>
      <c r="F232" s="159"/>
      <c r="G232" s="161"/>
      <c r="H232" s="159"/>
      <c r="I232" s="159"/>
      <c r="J232" s="159"/>
      <c r="K232" s="159"/>
      <c r="L232" s="159"/>
      <c r="M232" s="159"/>
      <c r="N232" s="159"/>
      <c r="O232" s="159"/>
      <c r="P232" s="162"/>
      <c r="Q232" s="157"/>
    </row>
    <row r="233" spans="1:17" ht="13">
      <c r="A233" s="158"/>
      <c r="B233" s="150"/>
      <c r="C233" s="159"/>
      <c r="D233" s="159"/>
      <c r="E233" s="160"/>
      <c r="F233" s="159"/>
      <c r="G233" s="161"/>
      <c r="H233" s="159"/>
      <c r="I233" s="159"/>
      <c r="J233" s="159"/>
      <c r="K233" s="159"/>
      <c r="L233" s="159"/>
      <c r="M233" s="159"/>
      <c r="N233" s="159"/>
      <c r="O233" s="159"/>
      <c r="P233" s="162"/>
      <c r="Q233" s="157"/>
    </row>
    <row r="234" spans="1:17" ht="13">
      <c r="A234" s="158"/>
      <c r="B234" s="150"/>
      <c r="C234" s="159"/>
      <c r="D234" s="159"/>
      <c r="E234" s="160"/>
      <c r="F234" s="159"/>
      <c r="G234" s="161"/>
      <c r="H234" s="159"/>
      <c r="I234" s="159"/>
      <c r="J234" s="159"/>
      <c r="K234" s="159"/>
      <c r="L234" s="159"/>
      <c r="M234" s="159"/>
      <c r="N234" s="159"/>
      <c r="O234" s="159"/>
      <c r="P234" s="162"/>
      <c r="Q234" s="157"/>
    </row>
    <row r="235" spans="1:17" ht="13">
      <c r="A235" s="158"/>
      <c r="B235" s="150"/>
      <c r="C235" s="159"/>
      <c r="D235" s="159"/>
      <c r="E235" s="160"/>
      <c r="F235" s="159"/>
      <c r="G235" s="161"/>
      <c r="H235" s="159"/>
      <c r="I235" s="159"/>
      <c r="J235" s="159"/>
      <c r="K235" s="159"/>
      <c r="L235" s="159"/>
      <c r="M235" s="159"/>
      <c r="N235" s="159"/>
      <c r="O235" s="159"/>
      <c r="P235" s="162"/>
      <c r="Q235" s="157"/>
    </row>
    <row r="236" spans="1:17" ht="13">
      <c r="A236" s="158"/>
      <c r="B236" s="150"/>
      <c r="C236" s="159"/>
      <c r="D236" s="159"/>
      <c r="E236" s="160"/>
      <c r="F236" s="159"/>
      <c r="G236" s="161"/>
      <c r="H236" s="159"/>
      <c r="I236" s="159"/>
      <c r="J236" s="159"/>
      <c r="K236" s="159"/>
      <c r="L236" s="159"/>
      <c r="M236" s="159"/>
      <c r="N236" s="159"/>
      <c r="O236" s="159"/>
      <c r="P236" s="162"/>
      <c r="Q236" s="157"/>
    </row>
    <row r="237" spans="1:17" ht="13">
      <c r="A237" s="158"/>
      <c r="B237" s="150"/>
      <c r="C237" s="159"/>
      <c r="D237" s="159"/>
      <c r="E237" s="160"/>
      <c r="F237" s="159"/>
      <c r="G237" s="161"/>
      <c r="H237" s="159"/>
      <c r="I237" s="159"/>
      <c r="J237" s="159"/>
      <c r="K237" s="159"/>
      <c r="L237" s="159"/>
      <c r="M237" s="159"/>
      <c r="N237" s="159"/>
      <c r="O237" s="159"/>
      <c r="P237" s="162"/>
      <c r="Q237" s="157"/>
    </row>
    <row r="238" spans="1:17" ht="13">
      <c r="A238" s="158"/>
      <c r="B238" s="150"/>
      <c r="C238" s="159"/>
      <c r="D238" s="159"/>
      <c r="E238" s="160"/>
      <c r="F238" s="159"/>
      <c r="G238" s="161"/>
      <c r="H238" s="159"/>
      <c r="I238" s="159"/>
      <c r="J238" s="159"/>
      <c r="K238" s="159"/>
      <c r="L238" s="159"/>
      <c r="M238" s="159"/>
      <c r="N238" s="159"/>
      <c r="O238" s="159"/>
      <c r="P238" s="162"/>
      <c r="Q238" s="157"/>
    </row>
    <row r="239" spans="1:17" ht="13">
      <c r="A239" s="158"/>
      <c r="B239" s="150"/>
      <c r="C239" s="159"/>
      <c r="D239" s="159"/>
      <c r="E239" s="160"/>
      <c r="F239" s="159"/>
      <c r="G239" s="161"/>
      <c r="H239" s="159"/>
      <c r="I239" s="159"/>
      <c r="J239" s="159"/>
      <c r="K239" s="159"/>
      <c r="L239" s="159"/>
      <c r="M239" s="159"/>
      <c r="N239" s="159"/>
      <c r="O239" s="159"/>
      <c r="P239" s="162"/>
      <c r="Q239" s="157"/>
    </row>
    <row r="240" spans="1:17" ht="13">
      <c r="A240" s="158"/>
      <c r="B240" s="150"/>
      <c r="C240" s="159"/>
      <c r="D240" s="159"/>
      <c r="E240" s="160"/>
      <c r="F240" s="159"/>
      <c r="G240" s="161"/>
      <c r="H240" s="159"/>
      <c r="I240" s="159"/>
      <c r="J240" s="159"/>
      <c r="K240" s="159"/>
      <c r="L240" s="159"/>
      <c r="M240" s="159"/>
      <c r="N240" s="159"/>
      <c r="O240" s="159"/>
      <c r="P240" s="162"/>
      <c r="Q240" s="157"/>
    </row>
    <row r="241" spans="1:17" ht="13">
      <c r="A241" s="158"/>
      <c r="B241" s="150"/>
      <c r="C241" s="159"/>
      <c r="D241" s="159"/>
      <c r="E241" s="160"/>
      <c r="F241" s="159"/>
      <c r="G241" s="161"/>
      <c r="H241" s="159"/>
      <c r="I241" s="159"/>
      <c r="J241" s="159"/>
      <c r="K241" s="159"/>
      <c r="L241" s="159"/>
      <c r="M241" s="159"/>
      <c r="N241" s="159"/>
      <c r="O241" s="159"/>
      <c r="P241" s="162"/>
      <c r="Q241" s="157"/>
    </row>
    <row r="242" spans="1:17" ht="13">
      <c r="A242" s="158"/>
      <c r="B242" s="150"/>
      <c r="C242" s="159"/>
      <c r="D242" s="159"/>
      <c r="E242" s="160"/>
      <c r="F242" s="159"/>
      <c r="G242" s="161"/>
      <c r="H242" s="159"/>
      <c r="I242" s="159"/>
      <c r="J242" s="159"/>
      <c r="K242" s="159"/>
      <c r="L242" s="159"/>
      <c r="M242" s="159"/>
      <c r="N242" s="159"/>
      <c r="O242" s="159"/>
      <c r="P242" s="162"/>
      <c r="Q242" s="157"/>
    </row>
    <row r="243" spans="1:17" ht="13">
      <c r="A243" s="158"/>
      <c r="B243" s="150"/>
      <c r="C243" s="159"/>
      <c r="D243" s="159"/>
      <c r="E243" s="160"/>
      <c r="F243" s="159"/>
      <c r="G243" s="161"/>
      <c r="H243" s="159"/>
      <c r="I243" s="159"/>
      <c r="J243" s="159"/>
      <c r="K243" s="159"/>
      <c r="L243" s="159"/>
      <c r="M243" s="159"/>
      <c r="N243" s="159"/>
      <c r="O243" s="159"/>
      <c r="P243" s="162"/>
      <c r="Q243" s="157"/>
    </row>
    <row r="244" spans="1:17" ht="13">
      <c r="A244" s="158"/>
      <c r="B244" s="150"/>
      <c r="C244" s="159"/>
      <c r="D244" s="159"/>
      <c r="E244" s="160"/>
      <c r="F244" s="159"/>
      <c r="G244" s="161"/>
      <c r="H244" s="159"/>
      <c r="I244" s="159"/>
      <c r="J244" s="159"/>
      <c r="K244" s="159"/>
      <c r="L244" s="159"/>
      <c r="M244" s="159"/>
      <c r="N244" s="159"/>
      <c r="O244" s="159"/>
      <c r="P244" s="162"/>
      <c r="Q244" s="157"/>
    </row>
    <row r="245" spans="1:17" ht="13">
      <c r="A245" s="158"/>
      <c r="B245" s="150"/>
      <c r="C245" s="159"/>
      <c r="D245" s="159"/>
      <c r="E245" s="160"/>
      <c r="F245" s="159"/>
      <c r="G245" s="161"/>
      <c r="H245" s="159"/>
      <c r="I245" s="159"/>
      <c r="J245" s="159"/>
      <c r="K245" s="159"/>
      <c r="L245" s="159"/>
      <c r="M245" s="159"/>
      <c r="N245" s="159"/>
      <c r="O245" s="159"/>
      <c r="P245" s="162"/>
      <c r="Q245" s="157"/>
    </row>
    <row r="246" spans="1:17" ht="13">
      <c r="A246" s="158"/>
      <c r="B246" s="150"/>
      <c r="C246" s="159"/>
      <c r="D246" s="159"/>
      <c r="E246" s="160"/>
      <c r="F246" s="159"/>
      <c r="G246" s="161"/>
      <c r="H246" s="159"/>
      <c r="I246" s="159"/>
      <c r="J246" s="159"/>
      <c r="K246" s="159"/>
      <c r="L246" s="159"/>
      <c r="M246" s="159"/>
      <c r="N246" s="159"/>
      <c r="O246" s="159"/>
      <c r="P246" s="162"/>
      <c r="Q246" s="157"/>
    </row>
    <row r="247" spans="1:17" ht="13">
      <c r="A247" s="158"/>
      <c r="B247" s="150"/>
      <c r="C247" s="159"/>
      <c r="D247" s="159"/>
      <c r="E247" s="160"/>
      <c r="F247" s="159"/>
      <c r="G247" s="161"/>
      <c r="H247" s="159"/>
      <c r="I247" s="159"/>
      <c r="J247" s="159"/>
      <c r="K247" s="159"/>
      <c r="L247" s="159"/>
      <c r="M247" s="159"/>
      <c r="N247" s="159"/>
      <c r="O247" s="159"/>
      <c r="P247" s="162"/>
      <c r="Q247" s="157"/>
    </row>
    <row r="248" spans="1:17" ht="13">
      <c r="A248" s="158"/>
      <c r="B248" s="150"/>
      <c r="C248" s="159"/>
      <c r="D248" s="159"/>
      <c r="E248" s="160"/>
      <c r="F248" s="159"/>
      <c r="G248" s="161"/>
      <c r="H248" s="159"/>
      <c r="I248" s="159"/>
      <c r="J248" s="159"/>
      <c r="K248" s="159"/>
      <c r="L248" s="159"/>
      <c r="M248" s="159"/>
      <c r="N248" s="159"/>
      <c r="O248" s="159"/>
      <c r="P248" s="162"/>
      <c r="Q248" s="157"/>
    </row>
    <row r="249" spans="1:17" ht="13">
      <c r="A249" s="158"/>
      <c r="B249" s="150"/>
      <c r="C249" s="159"/>
      <c r="D249" s="159"/>
      <c r="E249" s="160"/>
      <c r="F249" s="159"/>
      <c r="G249" s="161"/>
      <c r="H249" s="159"/>
      <c r="I249" s="159"/>
      <c r="J249" s="159"/>
      <c r="K249" s="159"/>
      <c r="L249" s="159"/>
      <c r="M249" s="159"/>
      <c r="N249" s="159"/>
      <c r="O249" s="159"/>
      <c r="P249" s="162"/>
      <c r="Q249" s="157"/>
    </row>
    <row r="250" spans="1:17" ht="13">
      <c r="A250" s="158"/>
      <c r="B250" s="150"/>
      <c r="C250" s="159"/>
      <c r="D250" s="159"/>
      <c r="E250" s="160"/>
      <c r="F250" s="159"/>
      <c r="G250" s="161"/>
      <c r="H250" s="159"/>
      <c r="I250" s="159"/>
      <c r="J250" s="159"/>
      <c r="K250" s="159"/>
      <c r="L250" s="159"/>
      <c r="M250" s="159"/>
      <c r="N250" s="159"/>
      <c r="O250" s="159"/>
      <c r="P250" s="162"/>
      <c r="Q250" s="157"/>
    </row>
    <row r="251" spans="1:17" ht="13">
      <c r="A251" s="158"/>
      <c r="B251" s="150"/>
      <c r="C251" s="159"/>
      <c r="D251" s="159"/>
      <c r="E251" s="160"/>
      <c r="F251" s="159"/>
      <c r="G251" s="161"/>
      <c r="H251" s="159"/>
      <c r="I251" s="159"/>
      <c r="J251" s="159"/>
      <c r="K251" s="159"/>
      <c r="L251" s="159"/>
      <c r="M251" s="159"/>
      <c r="N251" s="159"/>
      <c r="O251" s="159"/>
      <c r="P251" s="162"/>
      <c r="Q251" s="157"/>
    </row>
    <row r="252" spans="1:17" ht="13">
      <c r="A252" s="158"/>
      <c r="B252" s="150"/>
      <c r="C252" s="159"/>
      <c r="D252" s="159"/>
      <c r="E252" s="160"/>
      <c r="F252" s="159"/>
      <c r="G252" s="161"/>
      <c r="H252" s="159"/>
      <c r="I252" s="159"/>
      <c r="J252" s="159"/>
      <c r="K252" s="159"/>
      <c r="L252" s="159"/>
      <c r="M252" s="159"/>
      <c r="N252" s="159"/>
      <c r="O252" s="159"/>
      <c r="P252" s="162"/>
      <c r="Q252" s="157"/>
    </row>
    <row r="253" spans="1:17" ht="13">
      <c r="A253" s="158"/>
      <c r="B253" s="150"/>
      <c r="C253" s="159"/>
      <c r="D253" s="159"/>
      <c r="E253" s="160"/>
      <c r="F253" s="159"/>
      <c r="G253" s="161"/>
      <c r="H253" s="159"/>
      <c r="I253" s="159"/>
      <c r="J253" s="159"/>
      <c r="K253" s="159"/>
      <c r="L253" s="159"/>
      <c r="M253" s="159"/>
      <c r="N253" s="159"/>
      <c r="O253" s="159"/>
      <c r="P253" s="162"/>
      <c r="Q253" s="157"/>
    </row>
    <row r="254" spans="1:17" ht="13">
      <c r="A254" s="158"/>
      <c r="B254" s="150"/>
      <c r="C254" s="159"/>
      <c r="D254" s="159"/>
      <c r="E254" s="160"/>
      <c r="F254" s="159"/>
      <c r="G254" s="161"/>
      <c r="H254" s="159"/>
      <c r="I254" s="159"/>
      <c r="J254" s="159"/>
      <c r="K254" s="159"/>
      <c r="L254" s="159"/>
      <c r="M254" s="159"/>
      <c r="N254" s="159"/>
      <c r="O254" s="159"/>
      <c r="P254" s="162"/>
      <c r="Q254" s="157"/>
    </row>
    <row r="255" spans="1:17" ht="13">
      <c r="A255" s="158"/>
      <c r="B255" s="150"/>
      <c r="C255" s="159"/>
      <c r="D255" s="159"/>
      <c r="E255" s="160"/>
      <c r="F255" s="159"/>
      <c r="G255" s="161"/>
      <c r="H255" s="159"/>
      <c r="I255" s="159"/>
      <c r="J255" s="159"/>
      <c r="K255" s="159"/>
      <c r="L255" s="159"/>
      <c r="M255" s="159"/>
      <c r="N255" s="159"/>
      <c r="O255" s="159"/>
      <c r="P255" s="162"/>
      <c r="Q255" s="157"/>
    </row>
    <row r="256" spans="1:17" ht="13">
      <c r="A256" s="158"/>
      <c r="B256" s="150"/>
      <c r="C256" s="159"/>
      <c r="D256" s="159"/>
      <c r="E256" s="160"/>
      <c r="F256" s="159"/>
      <c r="G256" s="161"/>
      <c r="H256" s="159"/>
      <c r="I256" s="159"/>
      <c r="J256" s="159"/>
      <c r="K256" s="159"/>
      <c r="L256" s="159"/>
      <c r="M256" s="159"/>
      <c r="N256" s="159"/>
      <c r="O256" s="159"/>
      <c r="P256" s="162"/>
      <c r="Q256" s="157"/>
    </row>
    <row r="257" spans="1:17" ht="13">
      <c r="A257" s="158"/>
      <c r="B257" s="150"/>
      <c r="C257" s="159"/>
      <c r="D257" s="159"/>
      <c r="E257" s="160"/>
      <c r="F257" s="159"/>
      <c r="G257" s="161"/>
      <c r="H257" s="159"/>
      <c r="I257" s="159"/>
      <c r="J257" s="159"/>
      <c r="K257" s="159"/>
      <c r="L257" s="159"/>
      <c r="M257" s="159"/>
      <c r="N257" s="159"/>
      <c r="O257" s="159"/>
      <c r="P257" s="162"/>
      <c r="Q257" s="157"/>
    </row>
    <row r="258" spans="1:17" ht="13">
      <c r="A258" s="158"/>
      <c r="B258" s="150"/>
      <c r="C258" s="159"/>
      <c r="D258" s="159"/>
      <c r="E258" s="160"/>
      <c r="F258" s="159"/>
      <c r="G258" s="161"/>
      <c r="H258" s="159"/>
      <c r="I258" s="159"/>
      <c r="J258" s="159"/>
      <c r="K258" s="159"/>
      <c r="L258" s="159"/>
      <c r="M258" s="159"/>
      <c r="N258" s="159"/>
      <c r="O258" s="159"/>
      <c r="P258" s="162"/>
      <c r="Q258" s="157"/>
    </row>
    <row r="259" spans="1:17" ht="13">
      <c r="A259" s="158"/>
      <c r="B259" s="150"/>
      <c r="C259" s="159"/>
      <c r="D259" s="159"/>
      <c r="E259" s="160"/>
      <c r="F259" s="159"/>
      <c r="G259" s="161"/>
      <c r="H259" s="159"/>
      <c r="I259" s="159"/>
      <c r="J259" s="159"/>
      <c r="K259" s="159"/>
      <c r="L259" s="159"/>
      <c r="M259" s="159"/>
      <c r="N259" s="159"/>
      <c r="O259" s="159"/>
      <c r="P259" s="162"/>
      <c r="Q259" s="157"/>
    </row>
    <row r="260" spans="1:17" ht="13">
      <c r="A260" s="158"/>
      <c r="B260" s="150"/>
      <c r="C260" s="159"/>
      <c r="D260" s="159"/>
      <c r="E260" s="160"/>
      <c r="F260" s="159"/>
      <c r="G260" s="161"/>
      <c r="H260" s="159"/>
      <c r="I260" s="159"/>
      <c r="J260" s="159"/>
      <c r="K260" s="159"/>
      <c r="L260" s="159"/>
      <c r="M260" s="159"/>
      <c r="N260" s="159"/>
      <c r="O260" s="159"/>
      <c r="P260" s="162"/>
      <c r="Q260" s="157"/>
    </row>
    <row r="261" spans="1:17" ht="13">
      <c r="A261" s="158"/>
      <c r="B261" s="150"/>
      <c r="C261" s="159"/>
      <c r="D261" s="159"/>
      <c r="E261" s="160"/>
      <c r="F261" s="159"/>
      <c r="G261" s="161"/>
      <c r="H261" s="159"/>
      <c r="I261" s="159"/>
      <c r="J261" s="159"/>
      <c r="K261" s="159"/>
      <c r="L261" s="159"/>
      <c r="M261" s="159"/>
      <c r="N261" s="159"/>
      <c r="O261" s="159"/>
      <c r="P261" s="162"/>
      <c r="Q261" s="157"/>
    </row>
    <row r="262" spans="1:17" ht="13">
      <c r="A262" s="158"/>
      <c r="B262" s="150"/>
      <c r="C262" s="159"/>
      <c r="D262" s="159"/>
      <c r="E262" s="160"/>
      <c r="F262" s="159"/>
      <c r="G262" s="161"/>
      <c r="H262" s="159"/>
      <c r="I262" s="159"/>
      <c r="J262" s="159"/>
      <c r="K262" s="159"/>
      <c r="L262" s="159"/>
      <c r="M262" s="159"/>
      <c r="N262" s="159"/>
      <c r="O262" s="159"/>
      <c r="P262" s="162"/>
      <c r="Q262" s="157"/>
    </row>
    <row r="263" spans="1:17" ht="13">
      <c r="A263" s="158"/>
      <c r="B263" s="150"/>
      <c r="C263" s="159"/>
      <c r="D263" s="159"/>
      <c r="E263" s="160"/>
      <c r="F263" s="159"/>
      <c r="G263" s="161"/>
      <c r="H263" s="159"/>
      <c r="I263" s="159"/>
      <c r="J263" s="159"/>
      <c r="K263" s="159"/>
      <c r="L263" s="159"/>
      <c r="M263" s="159"/>
      <c r="N263" s="159"/>
      <c r="O263" s="159"/>
      <c r="P263" s="162"/>
      <c r="Q263" s="157"/>
    </row>
    <row r="264" spans="1:17" ht="13">
      <c r="A264" s="158"/>
      <c r="B264" s="150"/>
      <c r="C264" s="159"/>
      <c r="D264" s="159"/>
      <c r="E264" s="160"/>
      <c r="F264" s="159"/>
      <c r="G264" s="161"/>
      <c r="H264" s="159"/>
      <c r="I264" s="159"/>
      <c r="J264" s="159"/>
      <c r="K264" s="159"/>
      <c r="L264" s="159"/>
      <c r="M264" s="159"/>
      <c r="N264" s="159"/>
      <c r="O264" s="159"/>
      <c r="P264" s="162"/>
      <c r="Q264" s="157"/>
    </row>
    <row r="265" spans="1:17" ht="13">
      <c r="A265" s="158"/>
      <c r="B265" s="150"/>
      <c r="C265" s="159"/>
      <c r="D265" s="159"/>
      <c r="E265" s="160"/>
      <c r="F265" s="159"/>
      <c r="G265" s="161"/>
      <c r="H265" s="159"/>
      <c r="I265" s="159"/>
      <c r="J265" s="159"/>
      <c r="K265" s="159"/>
      <c r="L265" s="159"/>
      <c r="M265" s="159"/>
      <c r="N265" s="159"/>
      <c r="O265" s="159"/>
      <c r="P265" s="162"/>
      <c r="Q265" s="157"/>
    </row>
    <row r="266" spans="1:17" ht="13">
      <c r="A266" s="158"/>
      <c r="B266" s="150"/>
      <c r="C266" s="159"/>
      <c r="D266" s="159"/>
      <c r="E266" s="160"/>
      <c r="F266" s="159"/>
      <c r="G266" s="161"/>
      <c r="H266" s="159"/>
      <c r="I266" s="159"/>
      <c r="J266" s="159"/>
      <c r="K266" s="159"/>
      <c r="L266" s="159"/>
      <c r="M266" s="159"/>
      <c r="N266" s="159"/>
      <c r="O266" s="159"/>
      <c r="P266" s="162"/>
      <c r="Q266" s="157"/>
    </row>
    <row r="267" spans="1:17" ht="13">
      <c r="A267" s="158"/>
      <c r="B267" s="150"/>
      <c r="C267" s="159"/>
      <c r="D267" s="159"/>
      <c r="E267" s="160"/>
      <c r="F267" s="159"/>
      <c r="G267" s="161"/>
      <c r="H267" s="159"/>
      <c r="I267" s="159"/>
      <c r="J267" s="159"/>
      <c r="K267" s="159"/>
      <c r="L267" s="159"/>
      <c r="M267" s="159"/>
      <c r="N267" s="159"/>
      <c r="O267" s="159"/>
      <c r="P267" s="162"/>
      <c r="Q267" s="157"/>
    </row>
    <row r="268" spans="1:17" ht="13">
      <c r="A268" s="158"/>
      <c r="B268" s="150"/>
      <c r="C268" s="159"/>
      <c r="D268" s="159"/>
      <c r="E268" s="160"/>
      <c r="F268" s="159"/>
      <c r="G268" s="161"/>
      <c r="H268" s="159"/>
      <c r="I268" s="159"/>
      <c r="J268" s="159"/>
      <c r="K268" s="159"/>
      <c r="L268" s="159"/>
      <c r="M268" s="159"/>
      <c r="N268" s="159"/>
      <c r="O268" s="159"/>
      <c r="P268" s="162"/>
      <c r="Q268" s="157"/>
    </row>
    <row r="269" spans="1:17" ht="13">
      <c r="A269" s="158"/>
      <c r="B269" s="150"/>
      <c r="C269" s="159"/>
      <c r="D269" s="159"/>
      <c r="E269" s="160"/>
      <c r="F269" s="159"/>
      <c r="G269" s="161"/>
      <c r="H269" s="159"/>
      <c r="I269" s="159"/>
      <c r="J269" s="159"/>
      <c r="K269" s="159"/>
      <c r="L269" s="159"/>
      <c r="M269" s="159"/>
      <c r="N269" s="159"/>
      <c r="O269" s="159"/>
      <c r="P269" s="162"/>
      <c r="Q269" s="157"/>
    </row>
    <row r="270" spans="1:17" ht="13">
      <c r="A270" s="158"/>
      <c r="B270" s="150"/>
      <c r="C270" s="159"/>
      <c r="D270" s="159"/>
      <c r="E270" s="160"/>
      <c r="F270" s="159"/>
      <c r="G270" s="161"/>
      <c r="H270" s="159"/>
      <c r="I270" s="159"/>
      <c r="J270" s="159"/>
      <c r="K270" s="159"/>
      <c r="L270" s="159"/>
      <c r="M270" s="159"/>
      <c r="N270" s="159"/>
      <c r="O270" s="159"/>
      <c r="P270" s="162"/>
      <c r="Q270" s="157"/>
    </row>
    <row r="271" spans="1:17" ht="13">
      <c r="A271" s="158"/>
      <c r="B271" s="150"/>
      <c r="C271" s="159"/>
      <c r="D271" s="159"/>
      <c r="E271" s="160"/>
      <c r="F271" s="159"/>
      <c r="G271" s="161"/>
      <c r="H271" s="159"/>
      <c r="I271" s="159"/>
      <c r="J271" s="159"/>
      <c r="K271" s="159"/>
      <c r="L271" s="159"/>
      <c r="M271" s="159"/>
      <c r="N271" s="159"/>
      <c r="O271" s="159"/>
      <c r="P271" s="162"/>
      <c r="Q271" s="157"/>
    </row>
    <row r="272" spans="1:17" ht="13">
      <c r="A272" s="158"/>
      <c r="B272" s="150"/>
      <c r="C272" s="159"/>
      <c r="D272" s="159"/>
      <c r="E272" s="160"/>
      <c r="F272" s="159"/>
      <c r="G272" s="161"/>
      <c r="H272" s="159"/>
      <c r="I272" s="159"/>
      <c r="J272" s="159"/>
      <c r="K272" s="159"/>
      <c r="L272" s="159"/>
      <c r="M272" s="159"/>
      <c r="N272" s="159"/>
      <c r="O272" s="159"/>
      <c r="P272" s="162"/>
      <c r="Q272" s="157"/>
    </row>
    <row r="273" spans="1:17" ht="13">
      <c r="A273" s="158"/>
      <c r="B273" s="150"/>
      <c r="C273" s="159"/>
      <c r="D273" s="159"/>
      <c r="E273" s="160"/>
      <c r="F273" s="159"/>
      <c r="G273" s="161"/>
      <c r="H273" s="159"/>
      <c r="I273" s="159"/>
      <c r="J273" s="159"/>
      <c r="K273" s="159"/>
      <c r="L273" s="159"/>
      <c r="M273" s="159"/>
      <c r="N273" s="159"/>
      <c r="O273" s="159"/>
      <c r="P273" s="162"/>
      <c r="Q273" s="157"/>
    </row>
    <row r="274" spans="1:17" ht="13">
      <c r="A274" s="158"/>
      <c r="B274" s="150"/>
      <c r="C274" s="159"/>
      <c r="D274" s="159"/>
      <c r="E274" s="160"/>
      <c r="F274" s="159"/>
      <c r="G274" s="161"/>
      <c r="H274" s="159"/>
      <c r="I274" s="159"/>
      <c r="J274" s="159"/>
      <c r="K274" s="159"/>
      <c r="L274" s="159"/>
      <c r="M274" s="159"/>
      <c r="N274" s="159"/>
      <c r="O274" s="159"/>
      <c r="P274" s="162"/>
      <c r="Q274" s="157"/>
    </row>
    <row r="275" spans="1:17" ht="13">
      <c r="A275" s="158"/>
      <c r="B275" s="150"/>
      <c r="C275" s="159"/>
      <c r="D275" s="159"/>
      <c r="E275" s="160"/>
      <c r="F275" s="159"/>
      <c r="G275" s="161"/>
      <c r="H275" s="159"/>
      <c r="I275" s="159"/>
      <c r="J275" s="159"/>
      <c r="K275" s="159"/>
      <c r="L275" s="159"/>
      <c r="M275" s="159"/>
      <c r="N275" s="159"/>
      <c r="O275" s="159"/>
      <c r="P275" s="162"/>
      <c r="Q275" s="157"/>
    </row>
    <row r="276" spans="1:17" ht="13">
      <c r="A276" s="158"/>
      <c r="B276" s="150"/>
      <c r="C276" s="159"/>
      <c r="D276" s="159"/>
      <c r="E276" s="160"/>
      <c r="F276" s="159"/>
      <c r="G276" s="161"/>
      <c r="H276" s="159"/>
      <c r="I276" s="159"/>
      <c r="J276" s="159"/>
      <c r="K276" s="159"/>
      <c r="L276" s="159"/>
      <c r="M276" s="159"/>
      <c r="N276" s="159"/>
      <c r="O276" s="159"/>
      <c r="P276" s="162"/>
      <c r="Q276" s="157"/>
    </row>
    <row r="277" spans="1:17" ht="13">
      <c r="A277" s="158"/>
      <c r="B277" s="150"/>
      <c r="C277" s="159"/>
      <c r="D277" s="159"/>
      <c r="E277" s="160"/>
      <c r="F277" s="159"/>
      <c r="G277" s="161"/>
      <c r="H277" s="159"/>
      <c r="I277" s="159"/>
      <c r="J277" s="159"/>
      <c r="K277" s="159"/>
      <c r="L277" s="159"/>
      <c r="M277" s="159"/>
      <c r="N277" s="159"/>
      <c r="O277" s="159"/>
      <c r="P277" s="162"/>
      <c r="Q277" s="157"/>
    </row>
    <row r="278" spans="1:17" ht="13">
      <c r="A278" s="158"/>
      <c r="B278" s="150"/>
      <c r="C278" s="159"/>
      <c r="D278" s="159"/>
      <c r="E278" s="160"/>
      <c r="F278" s="159"/>
      <c r="G278" s="161"/>
      <c r="H278" s="159"/>
      <c r="I278" s="159"/>
      <c r="J278" s="159"/>
      <c r="K278" s="159"/>
      <c r="L278" s="159"/>
      <c r="M278" s="159"/>
      <c r="N278" s="159"/>
      <c r="O278" s="159"/>
      <c r="P278" s="162"/>
      <c r="Q278" s="157"/>
    </row>
    <row r="279" spans="1:17" ht="13">
      <c r="A279" s="158"/>
      <c r="B279" s="150"/>
      <c r="C279" s="159"/>
      <c r="D279" s="159"/>
      <c r="E279" s="160"/>
      <c r="F279" s="159"/>
      <c r="G279" s="161"/>
      <c r="H279" s="159"/>
      <c r="I279" s="159"/>
      <c r="J279" s="159"/>
      <c r="K279" s="159"/>
      <c r="L279" s="159"/>
      <c r="M279" s="159"/>
      <c r="N279" s="159"/>
      <c r="O279" s="159"/>
      <c r="P279" s="162"/>
      <c r="Q279" s="157"/>
    </row>
    <row r="280" spans="1:17" ht="13">
      <c r="A280" s="158"/>
      <c r="B280" s="150"/>
      <c r="C280" s="159"/>
      <c r="D280" s="159"/>
      <c r="E280" s="160"/>
      <c r="F280" s="159"/>
      <c r="G280" s="161"/>
      <c r="H280" s="159"/>
      <c r="I280" s="159"/>
      <c r="J280" s="159"/>
      <c r="K280" s="159"/>
      <c r="L280" s="159"/>
      <c r="M280" s="159"/>
      <c r="N280" s="159"/>
      <c r="O280" s="159"/>
      <c r="P280" s="162"/>
      <c r="Q280" s="157"/>
    </row>
    <row r="281" spans="1:17" ht="13">
      <c r="A281" s="158"/>
      <c r="B281" s="150"/>
      <c r="C281" s="159"/>
      <c r="D281" s="159"/>
      <c r="E281" s="160"/>
      <c r="F281" s="159"/>
      <c r="G281" s="161"/>
      <c r="H281" s="159"/>
      <c r="I281" s="159"/>
      <c r="J281" s="159"/>
      <c r="K281" s="159"/>
      <c r="L281" s="159"/>
      <c r="M281" s="159"/>
      <c r="N281" s="159"/>
      <c r="O281" s="159"/>
      <c r="P281" s="162"/>
      <c r="Q281" s="157"/>
    </row>
    <row r="282" spans="1:17" ht="13">
      <c r="A282" s="158"/>
      <c r="B282" s="150"/>
      <c r="C282" s="159"/>
      <c r="D282" s="159"/>
      <c r="E282" s="160"/>
      <c r="F282" s="159"/>
      <c r="G282" s="161"/>
      <c r="H282" s="159"/>
      <c r="I282" s="159"/>
      <c r="J282" s="159"/>
      <c r="K282" s="159"/>
      <c r="L282" s="159"/>
      <c r="M282" s="159"/>
      <c r="N282" s="159"/>
      <c r="O282" s="159"/>
      <c r="P282" s="162"/>
      <c r="Q282" s="157"/>
    </row>
    <row r="283" spans="1:17" ht="13">
      <c r="A283" s="158"/>
      <c r="B283" s="150"/>
      <c r="C283" s="159"/>
      <c r="D283" s="159"/>
      <c r="E283" s="160"/>
      <c r="F283" s="159"/>
      <c r="G283" s="161"/>
      <c r="H283" s="159"/>
      <c r="I283" s="159"/>
      <c r="J283" s="159"/>
      <c r="K283" s="159"/>
      <c r="L283" s="159"/>
      <c r="M283" s="159"/>
      <c r="N283" s="159"/>
      <c r="O283" s="159"/>
      <c r="P283" s="162"/>
      <c r="Q283" s="157"/>
    </row>
    <row r="284" spans="1:17" ht="13">
      <c r="A284" s="158"/>
      <c r="B284" s="150"/>
      <c r="C284" s="159"/>
      <c r="D284" s="159"/>
      <c r="E284" s="160"/>
      <c r="F284" s="159"/>
      <c r="G284" s="161"/>
      <c r="H284" s="159"/>
      <c r="I284" s="159"/>
      <c r="J284" s="159"/>
      <c r="K284" s="159"/>
      <c r="L284" s="159"/>
      <c r="M284" s="159"/>
      <c r="N284" s="159"/>
      <c r="O284" s="159"/>
      <c r="P284" s="162"/>
      <c r="Q284" s="157"/>
    </row>
    <row r="285" spans="1:17" ht="13">
      <c r="A285" s="158"/>
      <c r="B285" s="150"/>
      <c r="C285" s="159"/>
      <c r="D285" s="159"/>
      <c r="E285" s="160"/>
      <c r="F285" s="159"/>
      <c r="G285" s="161"/>
      <c r="H285" s="159"/>
      <c r="I285" s="159"/>
      <c r="J285" s="159"/>
      <c r="K285" s="159"/>
      <c r="L285" s="159"/>
      <c r="M285" s="159"/>
      <c r="N285" s="159"/>
      <c r="O285" s="159"/>
      <c r="P285" s="162"/>
      <c r="Q285" s="157"/>
    </row>
    <row r="286" spans="1:17" ht="13">
      <c r="A286" s="158"/>
      <c r="B286" s="150"/>
      <c r="C286" s="159"/>
      <c r="D286" s="159"/>
      <c r="E286" s="160"/>
      <c r="F286" s="159"/>
      <c r="G286" s="161"/>
      <c r="H286" s="159"/>
      <c r="I286" s="159"/>
      <c r="J286" s="159"/>
      <c r="K286" s="159"/>
      <c r="L286" s="159"/>
      <c r="M286" s="159"/>
      <c r="N286" s="159"/>
      <c r="O286" s="159"/>
      <c r="P286" s="162"/>
      <c r="Q286" s="157"/>
    </row>
    <row r="287" spans="1:17" ht="13">
      <c r="A287" s="158"/>
      <c r="B287" s="150"/>
      <c r="C287" s="159"/>
      <c r="D287" s="159"/>
      <c r="E287" s="160"/>
      <c r="F287" s="159"/>
      <c r="G287" s="161"/>
      <c r="H287" s="159"/>
      <c r="I287" s="159"/>
      <c r="J287" s="159"/>
      <c r="K287" s="159"/>
      <c r="L287" s="159"/>
      <c r="M287" s="159"/>
      <c r="N287" s="159"/>
      <c r="O287" s="159"/>
      <c r="P287" s="162"/>
      <c r="Q287" s="157"/>
    </row>
    <row r="288" spans="1:17" ht="13">
      <c r="A288" s="158"/>
      <c r="B288" s="150"/>
      <c r="C288" s="159"/>
      <c r="D288" s="159"/>
      <c r="E288" s="160"/>
      <c r="F288" s="159"/>
      <c r="G288" s="161"/>
      <c r="H288" s="159"/>
      <c r="I288" s="159"/>
      <c r="J288" s="159"/>
      <c r="K288" s="159"/>
      <c r="L288" s="159"/>
      <c r="M288" s="159"/>
      <c r="N288" s="159"/>
      <c r="O288" s="159"/>
      <c r="P288" s="162"/>
      <c r="Q288" s="157"/>
    </row>
    <row r="289" spans="1:17" ht="13">
      <c r="A289" s="158"/>
      <c r="B289" s="150"/>
      <c r="C289" s="159"/>
      <c r="D289" s="159"/>
      <c r="E289" s="160"/>
      <c r="F289" s="159"/>
      <c r="G289" s="161"/>
      <c r="H289" s="159"/>
      <c r="I289" s="159"/>
      <c r="J289" s="159"/>
      <c r="K289" s="159"/>
      <c r="L289" s="159"/>
      <c r="M289" s="159"/>
      <c r="N289" s="159"/>
      <c r="O289" s="159"/>
      <c r="P289" s="162"/>
      <c r="Q289" s="157"/>
    </row>
    <row r="290" spans="1:17" ht="13">
      <c r="A290" s="158"/>
      <c r="B290" s="150"/>
      <c r="C290" s="159"/>
      <c r="D290" s="159"/>
      <c r="E290" s="160"/>
      <c r="F290" s="159"/>
      <c r="G290" s="161"/>
      <c r="H290" s="159"/>
      <c r="I290" s="159"/>
      <c r="J290" s="159"/>
      <c r="K290" s="159"/>
      <c r="L290" s="159"/>
      <c r="M290" s="159"/>
      <c r="N290" s="159"/>
      <c r="O290" s="159"/>
      <c r="P290" s="162"/>
      <c r="Q290" s="157"/>
    </row>
    <row r="291" spans="1:17" ht="13">
      <c r="A291" s="158"/>
      <c r="B291" s="150"/>
      <c r="C291" s="159"/>
      <c r="D291" s="159"/>
      <c r="E291" s="160"/>
      <c r="F291" s="159"/>
      <c r="G291" s="161"/>
      <c r="H291" s="159"/>
      <c r="I291" s="159"/>
      <c r="J291" s="159"/>
      <c r="K291" s="159"/>
      <c r="L291" s="159"/>
      <c r="M291" s="159"/>
      <c r="N291" s="159"/>
      <c r="O291" s="159"/>
      <c r="P291" s="162"/>
      <c r="Q291" s="157"/>
    </row>
    <row r="292" spans="1:17" ht="13">
      <c r="A292" s="158"/>
      <c r="B292" s="150"/>
      <c r="C292" s="159"/>
      <c r="D292" s="159"/>
      <c r="E292" s="160"/>
      <c r="F292" s="159"/>
      <c r="G292" s="161"/>
      <c r="H292" s="159"/>
      <c r="I292" s="159"/>
      <c r="J292" s="159"/>
      <c r="K292" s="159"/>
      <c r="L292" s="159"/>
      <c r="M292" s="159"/>
      <c r="N292" s="159"/>
      <c r="O292" s="159"/>
      <c r="P292" s="162"/>
      <c r="Q292" s="157"/>
    </row>
    <row r="293" spans="1:17" ht="13">
      <c r="A293" s="158"/>
      <c r="B293" s="150"/>
      <c r="C293" s="159"/>
      <c r="D293" s="159"/>
      <c r="E293" s="160"/>
      <c r="F293" s="159"/>
      <c r="G293" s="161"/>
      <c r="H293" s="159"/>
      <c r="I293" s="159"/>
      <c r="J293" s="159"/>
      <c r="K293" s="159"/>
      <c r="L293" s="159"/>
      <c r="M293" s="159"/>
      <c r="N293" s="159"/>
      <c r="O293" s="159"/>
      <c r="P293" s="162"/>
      <c r="Q293" s="157"/>
    </row>
    <row r="294" spans="1:17" ht="13">
      <c r="A294" s="158"/>
      <c r="B294" s="150"/>
      <c r="C294" s="159"/>
      <c r="D294" s="159"/>
      <c r="E294" s="160"/>
      <c r="F294" s="159"/>
      <c r="G294" s="161"/>
      <c r="H294" s="159"/>
      <c r="I294" s="159"/>
      <c r="J294" s="159"/>
      <c r="K294" s="159"/>
      <c r="L294" s="159"/>
      <c r="M294" s="159"/>
      <c r="N294" s="159"/>
      <c r="O294" s="159"/>
      <c r="P294" s="162"/>
      <c r="Q294" s="157"/>
    </row>
    <row r="295" spans="1:17" ht="13">
      <c r="A295" s="158"/>
      <c r="B295" s="150"/>
      <c r="C295" s="159"/>
      <c r="D295" s="159"/>
      <c r="E295" s="160"/>
      <c r="F295" s="159"/>
      <c r="G295" s="161"/>
      <c r="H295" s="159"/>
      <c r="I295" s="159"/>
      <c r="J295" s="159"/>
      <c r="K295" s="159"/>
      <c r="L295" s="159"/>
      <c r="M295" s="159"/>
      <c r="N295" s="159"/>
      <c r="O295" s="159"/>
      <c r="P295" s="162"/>
      <c r="Q295" s="157"/>
    </row>
    <row r="296" spans="1:17" ht="13">
      <c r="A296" s="158"/>
      <c r="B296" s="150"/>
      <c r="C296" s="159"/>
      <c r="D296" s="159"/>
      <c r="E296" s="160"/>
      <c r="F296" s="159"/>
      <c r="G296" s="161"/>
      <c r="H296" s="159"/>
      <c r="I296" s="159"/>
      <c r="J296" s="159"/>
      <c r="K296" s="159"/>
      <c r="L296" s="159"/>
      <c r="M296" s="159"/>
      <c r="N296" s="159"/>
      <c r="O296" s="159"/>
      <c r="P296" s="162"/>
      <c r="Q296" s="157"/>
    </row>
    <row r="297" spans="1:17" ht="13">
      <c r="A297" s="158"/>
      <c r="B297" s="150"/>
      <c r="C297" s="159"/>
      <c r="D297" s="159"/>
      <c r="E297" s="160"/>
      <c r="F297" s="159"/>
      <c r="G297" s="161"/>
      <c r="H297" s="159"/>
      <c r="I297" s="159"/>
      <c r="J297" s="159"/>
      <c r="K297" s="159"/>
      <c r="L297" s="159"/>
      <c r="M297" s="159"/>
      <c r="N297" s="159"/>
      <c r="O297" s="159"/>
      <c r="P297" s="162"/>
      <c r="Q297" s="157"/>
    </row>
    <row r="298" spans="1:17" ht="13">
      <c r="A298" s="158"/>
      <c r="B298" s="150"/>
      <c r="C298" s="159"/>
      <c r="D298" s="159"/>
      <c r="E298" s="160"/>
      <c r="F298" s="159"/>
      <c r="G298" s="161"/>
      <c r="H298" s="159"/>
      <c r="I298" s="159"/>
      <c r="J298" s="159"/>
      <c r="K298" s="159"/>
      <c r="L298" s="159"/>
      <c r="M298" s="159"/>
      <c r="N298" s="159"/>
      <c r="O298" s="159"/>
      <c r="P298" s="162"/>
      <c r="Q298" s="157"/>
    </row>
    <row r="299" spans="1:17" ht="13">
      <c r="A299" s="158"/>
      <c r="B299" s="150"/>
      <c r="C299" s="159"/>
      <c r="D299" s="159"/>
      <c r="E299" s="160"/>
      <c r="F299" s="159"/>
      <c r="G299" s="161"/>
      <c r="H299" s="159"/>
      <c r="I299" s="159"/>
      <c r="J299" s="159"/>
      <c r="K299" s="159"/>
      <c r="L299" s="159"/>
      <c r="M299" s="159"/>
      <c r="N299" s="159"/>
      <c r="O299" s="159"/>
      <c r="P299" s="162"/>
      <c r="Q299" s="157"/>
    </row>
    <row r="300" spans="1:17" ht="13">
      <c r="A300" s="158"/>
      <c r="B300" s="150"/>
      <c r="C300" s="159"/>
      <c r="D300" s="159"/>
      <c r="E300" s="160"/>
      <c r="F300" s="159"/>
      <c r="G300" s="161"/>
      <c r="H300" s="159"/>
      <c r="I300" s="159"/>
      <c r="J300" s="159"/>
      <c r="K300" s="159"/>
      <c r="L300" s="159"/>
      <c r="M300" s="159"/>
      <c r="N300" s="159"/>
      <c r="O300" s="159"/>
      <c r="P300" s="162"/>
      <c r="Q300" s="157"/>
    </row>
    <row r="301" spans="1:17" ht="13">
      <c r="A301" s="158"/>
      <c r="B301" s="150"/>
      <c r="C301" s="159"/>
      <c r="D301" s="159"/>
      <c r="E301" s="160"/>
      <c r="F301" s="159"/>
      <c r="G301" s="161"/>
      <c r="H301" s="159"/>
      <c r="I301" s="159"/>
      <c r="J301" s="159"/>
      <c r="K301" s="159"/>
      <c r="L301" s="159"/>
      <c r="M301" s="159"/>
      <c r="N301" s="159"/>
      <c r="O301" s="159"/>
      <c r="P301" s="162"/>
      <c r="Q301" s="157"/>
    </row>
    <row r="302" spans="1:17" ht="13">
      <c r="A302" s="158"/>
      <c r="B302" s="150"/>
      <c r="C302" s="159"/>
      <c r="D302" s="159"/>
      <c r="E302" s="160"/>
      <c r="F302" s="159"/>
      <c r="G302" s="161"/>
      <c r="H302" s="159"/>
      <c r="I302" s="159"/>
      <c r="J302" s="159"/>
      <c r="K302" s="159"/>
      <c r="L302" s="159"/>
      <c r="M302" s="159"/>
      <c r="N302" s="159"/>
      <c r="O302" s="159"/>
      <c r="P302" s="162"/>
      <c r="Q302" s="157"/>
    </row>
    <row r="303" spans="1:17" ht="13">
      <c r="A303" s="158"/>
      <c r="B303" s="150"/>
      <c r="C303" s="159"/>
      <c r="D303" s="159"/>
      <c r="E303" s="160"/>
      <c r="F303" s="159"/>
      <c r="G303" s="161"/>
      <c r="H303" s="159"/>
      <c r="I303" s="159"/>
      <c r="J303" s="159"/>
      <c r="K303" s="159"/>
      <c r="L303" s="159"/>
      <c r="M303" s="159"/>
      <c r="N303" s="159"/>
      <c r="O303" s="159"/>
      <c r="P303" s="162"/>
      <c r="Q303" s="157"/>
    </row>
    <row r="304" spans="1:17" ht="13">
      <c r="A304" s="158"/>
      <c r="B304" s="150"/>
      <c r="C304" s="159"/>
      <c r="D304" s="159"/>
      <c r="E304" s="160"/>
      <c r="F304" s="159"/>
      <c r="G304" s="161"/>
      <c r="H304" s="159"/>
      <c r="I304" s="159"/>
      <c r="J304" s="159"/>
      <c r="K304" s="159"/>
      <c r="L304" s="159"/>
      <c r="M304" s="159"/>
      <c r="N304" s="159"/>
      <c r="O304" s="159"/>
      <c r="P304" s="162"/>
      <c r="Q304" s="157"/>
    </row>
    <row r="305" spans="1:17" ht="13">
      <c r="A305" s="158"/>
      <c r="B305" s="150"/>
      <c r="C305" s="159"/>
      <c r="D305" s="159"/>
      <c r="E305" s="160"/>
      <c r="F305" s="159"/>
      <c r="G305" s="161"/>
      <c r="H305" s="159"/>
      <c r="I305" s="159"/>
      <c r="J305" s="159"/>
      <c r="K305" s="159"/>
      <c r="L305" s="159"/>
      <c r="M305" s="159"/>
      <c r="N305" s="159"/>
      <c r="O305" s="159"/>
      <c r="P305" s="162"/>
      <c r="Q305" s="157"/>
    </row>
    <row r="306" spans="1:17" ht="13">
      <c r="A306" s="158"/>
      <c r="B306" s="150"/>
      <c r="C306" s="159"/>
      <c r="D306" s="159"/>
      <c r="E306" s="160"/>
      <c r="F306" s="159"/>
      <c r="G306" s="161"/>
      <c r="H306" s="159"/>
      <c r="I306" s="159"/>
      <c r="J306" s="159"/>
      <c r="K306" s="159"/>
      <c r="L306" s="159"/>
      <c r="M306" s="159"/>
      <c r="N306" s="159"/>
      <c r="O306" s="159"/>
      <c r="P306" s="162"/>
      <c r="Q306" s="157"/>
    </row>
    <row r="307" spans="1:17" ht="13">
      <c r="A307" s="158"/>
      <c r="B307" s="150"/>
      <c r="C307" s="159"/>
      <c r="D307" s="159"/>
      <c r="E307" s="160"/>
      <c r="F307" s="159"/>
      <c r="G307" s="161"/>
      <c r="H307" s="159"/>
      <c r="I307" s="159"/>
      <c r="J307" s="159"/>
      <c r="K307" s="159"/>
      <c r="L307" s="159"/>
      <c r="M307" s="159"/>
      <c r="N307" s="159"/>
      <c r="O307" s="159"/>
      <c r="P307" s="162"/>
      <c r="Q307" s="157"/>
    </row>
    <row r="308" spans="1:17" ht="13">
      <c r="A308" s="158"/>
      <c r="B308" s="150"/>
      <c r="C308" s="159"/>
      <c r="D308" s="159"/>
      <c r="E308" s="160"/>
      <c r="F308" s="159"/>
      <c r="G308" s="161"/>
      <c r="H308" s="159"/>
      <c r="I308" s="159"/>
      <c r="J308" s="159"/>
      <c r="K308" s="159"/>
      <c r="L308" s="159"/>
      <c r="M308" s="159"/>
      <c r="N308" s="159"/>
      <c r="O308" s="159"/>
      <c r="P308" s="162"/>
      <c r="Q308" s="157"/>
    </row>
    <row r="309" spans="1:17" ht="13">
      <c r="A309" s="158"/>
      <c r="B309" s="150"/>
      <c r="C309" s="159"/>
      <c r="D309" s="159"/>
      <c r="E309" s="160"/>
      <c r="F309" s="159"/>
      <c r="G309" s="161"/>
      <c r="H309" s="159"/>
      <c r="I309" s="159"/>
      <c r="J309" s="159"/>
      <c r="K309" s="159"/>
      <c r="L309" s="159"/>
      <c r="M309" s="159"/>
      <c r="N309" s="159"/>
      <c r="O309" s="159"/>
      <c r="P309" s="162"/>
      <c r="Q309" s="157"/>
    </row>
    <row r="310" spans="1:17" ht="13">
      <c r="A310" s="158"/>
      <c r="B310" s="150"/>
      <c r="C310" s="159"/>
      <c r="D310" s="159"/>
      <c r="E310" s="160"/>
      <c r="F310" s="159"/>
      <c r="G310" s="161"/>
      <c r="H310" s="159"/>
      <c r="I310" s="159"/>
      <c r="J310" s="159"/>
      <c r="K310" s="159"/>
      <c r="L310" s="159"/>
      <c r="M310" s="159"/>
      <c r="N310" s="159"/>
      <c r="O310" s="159"/>
      <c r="P310" s="162"/>
      <c r="Q310" s="157"/>
    </row>
    <row r="311" spans="1:17" ht="13">
      <c r="A311" s="158"/>
      <c r="B311" s="150"/>
      <c r="C311" s="159"/>
      <c r="D311" s="159"/>
      <c r="E311" s="160"/>
      <c r="F311" s="159"/>
      <c r="G311" s="161"/>
      <c r="H311" s="159"/>
      <c r="I311" s="159"/>
      <c r="J311" s="159"/>
      <c r="K311" s="159"/>
      <c r="L311" s="159"/>
      <c r="M311" s="159"/>
      <c r="N311" s="159"/>
      <c r="O311" s="159"/>
      <c r="P311" s="162"/>
      <c r="Q311" s="157"/>
    </row>
    <row r="312" spans="1:17" ht="13">
      <c r="A312" s="158"/>
      <c r="B312" s="150"/>
      <c r="C312" s="159"/>
      <c r="D312" s="159"/>
      <c r="E312" s="160"/>
      <c r="F312" s="159"/>
      <c r="G312" s="161"/>
      <c r="H312" s="159"/>
      <c r="I312" s="159"/>
      <c r="J312" s="159"/>
      <c r="K312" s="159"/>
      <c r="L312" s="159"/>
      <c r="M312" s="159"/>
      <c r="N312" s="159"/>
      <c r="O312" s="159"/>
      <c r="P312" s="162"/>
      <c r="Q312" s="157"/>
    </row>
    <row r="313" spans="1:17" ht="13">
      <c r="A313" s="158"/>
      <c r="B313" s="150"/>
      <c r="C313" s="159"/>
      <c r="D313" s="159"/>
      <c r="E313" s="160"/>
      <c r="F313" s="159"/>
      <c r="G313" s="161"/>
      <c r="H313" s="159"/>
      <c r="I313" s="159"/>
      <c r="J313" s="159"/>
      <c r="K313" s="159"/>
      <c r="L313" s="159"/>
      <c r="M313" s="159"/>
      <c r="N313" s="159"/>
      <c r="O313" s="159"/>
      <c r="P313" s="162"/>
      <c r="Q313" s="157"/>
    </row>
    <row r="314" spans="1:17" ht="13">
      <c r="A314" s="158"/>
      <c r="B314" s="150"/>
      <c r="C314" s="159"/>
      <c r="D314" s="159"/>
      <c r="E314" s="160"/>
      <c r="F314" s="159"/>
      <c r="G314" s="161"/>
      <c r="H314" s="159"/>
      <c r="I314" s="159"/>
      <c r="J314" s="159"/>
      <c r="K314" s="159"/>
      <c r="L314" s="159"/>
      <c r="M314" s="159"/>
      <c r="N314" s="159"/>
      <c r="O314" s="159"/>
      <c r="P314" s="162"/>
      <c r="Q314" s="157"/>
    </row>
    <row r="315" spans="1:17" ht="13">
      <c r="A315" s="158"/>
      <c r="B315" s="150"/>
      <c r="C315" s="159"/>
      <c r="D315" s="159"/>
      <c r="E315" s="160"/>
      <c r="F315" s="159"/>
      <c r="G315" s="161"/>
      <c r="H315" s="159"/>
      <c r="I315" s="159"/>
      <c r="J315" s="159"/>
      <c r="K315" s="159"/>
      <c r="L315" s="159"/>
      <c r="M315" s="159"/>
      <c r="N315" s="159"/>
      <c r="O315" s="159"/>
      <c r="P315" s="162"/>
      <c r="Q315" s="157"/>
    </row>
    <row r="316" spans="1:17" ht="13">
      <c r="A316" s="158"/>
      <c r="B316" s="150"/>
      <c r="C316" s="159"/>
      <c r="D316" s="159"/>
      <c r="E316" s="160"/>
      <c r="F316" s="159"/>
      <c r="G316" s="161"/>
      <c r="H316" s="159"/>
      <c r="I316" s="159"/>
      <c r="J316" s="159"/>
      <c r="K316" s="159"/>
      <c r="L316" s="159"/>
      <c r="M316" s="159"/>
      <c r="N316" s="159"/>
      <c r="O316" s="159"/>
      <c r="P316" s="162"/>
      <c r="Q316" s="157"/>
    </row>
    <row r="317" spans="1:17" ht="13">
      <c r="A317" s="158"/>
      <c r="B317" s="150"/>
      <c r="C317" s="159"/>
      <c r="D317" s="159"/>
      <c r="E317" s="160"/>
      <c r="F317" s="159"/>
      <c r="G317" s="161"/>
      <c r="H317" s="159"/>
      <c r="I317" s="159"/>
      <c r="J317" s="159"/>
      <c r="K317" s="159"/>
      <c r="L317" s="159"/>
      <c r="M317" s="159"/>
      <c r="N317" s="159"/>
      <c r="O317" s="159"/>
      <c r="P317" s="162"/>
      <c r="Q317" s="157"/>
    </row>
    <row r="318" spans="1:17" ht="13">
      <c r="A318" s="158"/>
      <c r="B318" s="150"/>
      <c r="C318" s="159"/>
      <c r="D318" s="159"/>
      <c r="E318" s="160"/>
      <c r="F318" s="159"/>
      <c r="G318" s="161"/>
      <c r="H318" s="159"/>
      <c r="I318" s="159"/>
      <c r="J318" s="159"/>
      <c r="K318" s="159"/>
      <c r="L318" s="159"/>
      <c r="M318" s="159"/>
      <c r="N318" s="159"/>
      <c r="O318" s="159"/>
      <c r="P318" s="162"/>
      <c r="Q318" s="157"/>
    </row>
    <row r="319" spans="1:17" ht="13">
      <c r="A319" s="158"/>
      <c r="B319" s="150"/>
      <c r="C319" s="159"/>
      <c r="D319" s="159"/>
      <c r="E319" s="160"/>
      <c r="F319" s="159"/>
      <c r="G319" s="161"/>
      <c r="H319" s="159"/>
      <c r="I319" s="159"/>
      <c r="J319" s="159"/>
      <c r="K319" s="159"/>
      <c r="L319" s="159"/>
      <c r="M319" s="159"/>
      <c r="N319" s="159"/>
      <c r="O319" s="159"/>
      <c r="P319" s="162"/>
      <c r="Q319" s="157"/>
    </row>
    <row r="320" spans="1:17" ht="13">
      <c r="A320" s="158"/>
      <c r="B320" s="150"/>
      <c r="C320" s="159"/>
      <c r="D320" s="159"/>
      <c r="E320" s="160"/>
      <c r="F320" s="159"/>
      <c r="G320" s="161"/>
      <c r="H320" s="159"/>
      <c r="I320" s="159"/>
      <c r="J320" s="159"/>
      <c r="K320" s="159"/>
      <c r="L320" s="159"/>
      <c r="M320" s="159"/>
      <c r="N320" s="159"/>
      <c r="O320" s="159"/>
      <c r="P320" s="162"/>
      <c r="Q320" s="157"/>
    </row>
    <row r="321" spans="1:17" ht="13">
      <c r="A321" s="158"/>
      <c r="B321" s="150"/>
      <c r="C321" s="159"/>
      <c r="D321" s="159"/>
      <c r="E321" s="160"/>
      <c r="F321" s="159"/>
      <c r="G321" s="161"/>
      <c r="H321" s="159"/>
      <c r="I321" s="159"/>
      <c r="J321" s="159"/>
      <c r="K321" s="159"/>
      <c r="L321" s="159"/>
      <c r="M321" s="159"/>
      <c r="N321" s="159"/>
      <c r="O321" s="159"/>
      <c r="P321" s="162"/>
      <c r="Q321" s="157"/>
    </row>
    <row r="322" spans="1:17" ht="13">
      <c r="A322" s="158"/>
      <c r="B322" s="150"/>
      <c r="C322" s="159"/>
      <c r="D322" s="159"/>
      <c r="E322" s="160"/>
      <c r="F322" s="159"/>
      <c r="G322" s="161"/>
      <c r="H322" s="159"/>
      <c r="I322" s="159"/>
      <c r="J322" s="159"/>
      <c r="K322" s="159"/>
      <c r="L322" s="159"/>
      <c r="M322" s="159"/>
      <c r="N322" s="159"/>
      <c r="O322" s="159"/>
      <c r="P322" s="162"/>
      <c r="Q322" s="157"/>
    </row>
    <row r="323" spans="1:17" ht="13">
      <c r="A323" s="158"/>
      <c r="B323" s="150"/>
      <c r="C323" s="159"/>
      <c r="D323" s="159"/>
      <c r="E323" s="160"/>
      <c r="F323" s="159"/>
      <c r="G323" s="161"/>
      <c r="H323" s="159"/>
      <c r="I323" s="159"/>
      <c r="J323" s="159"/>
      <c r="K323" s="159"/>
      <c r="L323" s="159"/>
      <c r="M323" s="159"/>
      <c r="N323" s="159"/>
      <c r="O323" s="159"/>
      <c r="P323" s="162"/>
      <c r="Q323" s="157"/>
    </row>
    <row r="324" spans="1:17" ht="13">
      <c r="A324" s="158"/>
      <c r="B324" s="150"/>
      <c r="C324" s="159"/>
      <c r="D324" s="159"/>
      <c r="E324" s="160"/>
      <c r="F324" s="159"/>
      <c r="G324" s="161"/>
      <c r="H324" s="159"/>
      <c r="I324" s="159"/>
      <c r="J324" s="159"/>
      <c r="K324" s="159"/>
      <c r="L324" s="159"/>
      <c r="M324" s="159"/>
      <c r="N324" s="159"/>
      <c r="O324" s="159"/>
      <c r="P324" s="162"/>
      <c r="Q324" s="157"/>
    </row>
    <row r="325" spans="1:17" ht="13">
      <c r="A325" s="158"/>
      <c r="B325" s="150"/>
      <c r="C325" s="159"/>
      <c r="D325" s="159"/>
      <c r="E325" s="160"/>
      <c r="F325" s="159"/>
      <c r="G325" s="161"/>
      <c r="H325" s="159"/>
      <c r="I325" s="159"/>
      <c r="J325" s="159"/>
      <c r="K325" s="159"/>
      <c r="L325" s="159"/>
      <c r="M325" s="159"/>
      <c r="N325" s="159"/>
      <c r="O325" s="159"/>
      <c r="P325" s="162"/>
      <c r="Q325" s="157"/>
    </row>
    <row r="326" spans="1:17" ht="13">
      <c r="A326" s="158"/>
      <c r="B326" s="150"/>
      <c r="C326" s="159"/>
      <c r="D326" s="159"/>
      <c r="E326" s="160"/>
      <c r="F326" s="159"/>
      <c r="G326" s="161"/>
      <c r="H326" s="159"/>
      <c r="I326" s="159"/>
      <c r="J326" s="159"/>
      <c r="K326" s="159"/>
      <c r="L326" s="159"/>
      <c r="M326" s="159"/>
      <c r="N326" s="159"/>
      <c r="O326" s="159"/>
      <c r="P326" s="162"/>
      <c r="Q326" s="157"/>
    </row>
    <row r="327" spans="1:17" ht="13">
      <c r="A327" s="158"/>
      <c r="B327" s="150"/>
      <c r="C327" s="159"/>
      <c r="D327" s="159"/>
      <c r="E327" s="160"/>
      <c r="F327" s="159"/>
      <c r="G327" s="161"/>
      <c r="H327" s="159"/>
      <c r="I327" s="159"/>
      <c r="J327" s="159"/>
      <c r="K327" s="159"/>
      <c r="L327" s="159"/>
      <c r="M327" s="159"/>
      <c r="N327" s="159"/>
      <c r="O327" s="159"/>
      <c r="P327" s="162"/>
      <c r="Q327" s="157"/>
    </row>
    <row r="328" spans="1:17" ht="13">
      <c r="A328" s="158"/>
      <c r="B328" s="150"/>
      <c r="C328" s="159"/>
      <c r="D328" s="159"/>
      <c r="E328" s="160"/>
      <c r="F328" s="159"/>
      <c r="G328" s="161"/>
      <c r="H328" s="159"/>
      <c r="I328" s="159"/>
      <c r="J328" s="159"/>
      <c r="K328" s="159"/>
      <c r="L328" s="159"/>
      <c r="M328" s="159"/>
      <c r="N328" s="159"/>
      <c r="O328" s="159"/>
      <c r="P328" s="162"/>
      <c r="Q328" s="157"/>
    </row>
    <row r="329" spans="1:17" ht="13">
      <c r="A329" s="158"/>
      <c r="B329" s="150"/>
      <c r="C329" s="159"/>
      <c r="D329" s="159"/>
      <c r="E329" s="160"/>
      <c r="F329" s="159"/>
      <c r="G329" s="161"/>
      <c r="H329" s="159"/>
      <c r="I329" s="159"/>
      <c r="J329" s="159"/>
      <c r="K329" s="159"/>
      <c r="L329" s="159"/>
      <c r="M329" s="159"/>
      <c r="N329" s="159"/>
      <c r="O329" s="159"/>
      <c r="P329" s="162"/>
      <c r="Q329" s="157"/>
    </row>
    <row r="330" spans="1:17" ht="13">
      <c r="A330" s="158"/>
      <c r="B330" s="150"/>
      <c r="C330" s="159"/>
      <c r="D330" s="159"/>
      <c r="E330" s="160"/>
      <c r="F330" s="159"/>
      <c r="G330" s="161"/>
      <c r="H330" s="159"/>
      <c r="I330" s="159"/>
      <c r="J330" s="159"/>
      <c r="K330" s="159"/>
      <c r="L330" s="159"/>
      <c r="M330" s="159"/>
      <c r="N330" s="159"/>
      <c r="O330" s="159"/>
      <c r="P330" s="162"/>
      <c r="Q330" s="157"/>
    </row>
    <row r="331" spans="1:17" ht="13">
      <c r="A331" s="158"/>
      <c r="B331" s="150"/>
      <c r="C331" s="159"/>
      <c r="D331" s="159"/>
      <c r="E331" s="160"/>
      <c r="F331" s="159"/>
      <c r="G331" s="161"/>
      <c r="H331" s="159"/>
      <c r="I331" s="159"/>
      <c r="J331" s="159"/>
      <c r="K331" s="159"/>
      <c r="L331" s="159"/>
      <c r="M331" s="159"/>
      <c r="N331" s="159"/>
      <c r="O331" s="159"/>
      <c r="P331" s="162"/>
      <c r="Q331" s="157"/>
    </row>
    <row r="332" spans="1:17" ht="13">
      <c r="A332" s="158"/>
      <c r="B332" s="150"/>
      <c r="C332" s="159"/>
      <c r="D332" s="159"/>
      <c r="E332" s="160"/>
      <c r="F332" s="159"/>
      <c r="G332" s="161"/>
      <c r="H332" s="159"/>
      <c r="I332" s="159"/>
      <c r="J332" s="159"/>
      <c r="K332" s="159"/>
      <c r="L332" s="159"/>
      <c r="M332" s="159"/>
      <c r="N332" s="159"/>
      <c r="O332" s="159"/>
      <c r="P332" s="162"/>
      <c r="Q332" s="157"/>
    </row>
    <row r="333" spans="1:17" ht="13">
      <c r="A333" s="158"/>
      <c r="B333" s="150"/>
      <c r="C333" s="159"/>
      <c r="D333" s="159"/>
      <c r="E333" s="160"/>
      <c r="F333" s="159"/>
      <c r="G333" s="161"/>
      <c r="H333" s="159"/>
      <c r="I333" s="159"/>
      <c r="J333" s="159"/>
      <c r="K333" s="159"/>
      <c r="L333" s="159"/>
      <c r="M333" s="159"/>
      <c r="N333" s="159"/>
      <c r="O333" s="159"/>
      <c r="P333" s="162"/>
      <c r="Q333" s="157"/>
    </row>
    <row r="334" spans="1:17" ht="13">
      <c r="A334" s="158"/>
      <c r="B334" s="150"/>
      <c r="C334" s="159"/>
      <c r="D334" s="159"/>
      <c r="E334" s="160"/>
      <c r="F334" s="159"/>
      <c r="G334" s="161"/>
      <c r="H334" s="159"/>
      <c r="I334" s="159"/>
      <c r="J334" s="159"/>
      <c r="K334" s="159"/>
      <c r="L334" s="159"/>
      <c r="M334" s="159"/>
      <c r="N334" s="159"/>
      <c r="O334" s="159"/>
      <c r="P334" s="162"/>
      <c r="Q334" s="157"/>
    </row>
    <row r="335" spans="1:17" ht="13">
      <c r="A335" s="158"/>
      <c r="B335" s="150"/>
      <c r="C335" s="159"/>
      <c r="D335" s="159"/>
      <c r="E335" s="160"/>
      <c r="F335" s="159"/>
      <c r="G335" s="161"/>
      <c r="H335" s="159"/>
      <c r="I335" s="159"/>
      <c r="J335" s="159"/>
      <c r="K335" s="159"/>
      <c r="L335" s="159"/>
      <c r="M335" s="159"/>
      <c r="N335" s="159"/>
      <c r="O335" s="159"/>
      <c r="P335" s="162"/>
      <c r="Q335" s="157"/>
    </row>
    <row r="336" spans="1:17" ht="13">
      <c r="A336" s="158"/>
      <c r="B336" s="150"/>
      <c r="C336" s="159"/>
      <c r="D336" s="159"/>
      <c r="E336" s="160"/>
      <c r="F336" s="159"/>
      <c r="G336" s="161"/>
      <c r="H336" s="159"/>
      <c r="I336" s="159"/>
      <c r="J336" s="159"/>
      <c r="K336" s="159"/>
      <c r="L336" s="159"/>
      <c r="M336" s="159"/>
      <c r="N336" s="159"/>
      <c r="O336" s="159"/>
      <c r="P336" s="162"/>
      <c r="Q336" s="157"/>
    </row>
    <row r="337" spans="1:17" ht="13">
      <c r="A337" s="158"/>
      <c r="B337" s="150"/>
      <c r="C337" s="159"/>
      <c r="D337" s="159"/>
      <c r="E337" s="160"/>
      <c r="F337" s="159"/>
      <c r="G337" s="161"/>
      <c r="H337" s="159"/>
      <c r="I337" s="159"/>
      <c r="J337" s="159"/>
      <c r="K337" s="159"/>
      <c r="L337" s="159"/>
      <c r="M337" s="159"/>
      <c r="N337" s="159"/>
      <c r="O337" s="159"/>
      <c r="P337" s="162"/>
      <c r="Q337" s="157"/>
    </row>
    <row r="338" spans="1:17" ht="13">
      <c r="A338" s="158"/>
      <c r="B338" s="150"/>
      <c r="C338" s="159"/>
      <c r="D338" s="159"/>
      <c r="E338" s="160"/>
      <c r="F338" s="159"/>
      <c r="G338" s="161"/>
      <c r="H338" s="159"/>
      <c r="I338" s="159"/>
      <c r="J338" s="159"/>
      <c r="K338" s="159"/>
      <c r="L338" s="159"/>
      <c r="M338" s="159"/>
      <c r="N338" s="159"/>
      <c r="O338" s="159"/>
      <c r="P338" s="162"/>
      <c r="Q338" s="157"/>
    </row>
    <row r="339" spans="1:17" ht="13">
      <c r="A339" s="158"/>
      <c r="B339" s="150"/>
      <c r="C339" s="159"/>
      <c r="D339" s="159"/>
      <c r="E339" s="160"/>
      <c r="F339" s="159"/>
      <c r="G339" s="161"/>
      <c r="H339" s="159"/>
      <c r="I339" s="159"/>
      <c r="J339" s="159"/>
      <c r="K339" s="159"/>
      <c r="L339" s="159"/>
      <c r="M339" s="159"/>
      <c r="N339" s="159"/>
      <c r="O339" s="159"/>
      <c r="P339" s="162"/>
      <c r="Q339" s="157"/>
    </row>
    <row r="340" spans="1:17" ht="13">
      <c r="A340" s="158"/>
      <c r="B340" s="150"/>
      <c r="C340" s="159"/>
      <c r="D340" s="159"/>
      <c r="E340" s="160"/>
      <c r="F340" s="159"/>
      <c r="G340" s="161"/>
      <c r="H340" s="159"/>
      <c r="I340" s="159"/>
      <c r="J340" s="159"/>
      <c r="K340" s="159"/>
      <c r="L340" s="159"/>
      <c r="M340" s="159"/>
      <c r="N340" s="159"/>
      <c r="O340" s="159"/>
      <c r="P340" s="162"/>
      <c r="Q340" s="157"/>
    </row>
    <row r="341" spans="1:17" ht="13">
      <c r="A341" s="158"/>
      <c r="B341" s="150"/>
      <c r="C341" s="159"/>
      <c r="D341" s="159"/>
      <c r="E341" s="160"/>
      <c r="F341" s="159"/>
      <c r="G341" s="161"/>
      <c r="H341" s="159"/>
      <c r="I341" s="159"/>
      <c r="J341" s="159"/>
      <c r="K341" s="159"/>
      <c r="L341" s="159"/>
      <c r="M341" s="159"/>
      <c r="N341" s="159"/>
      <c r="O341" s="159"/>
      <c r="P341" s="162"/>
      <c r="Q341" s="157"/>
    </row>
    <row r="342" spans="1:17" ht="13">
      <c r="A342" s="158"/>
      <c r="B342" s="150"/>
      <c r="C342" s="159"/>
      <c r="D342" s="159"/>
      <c r="E342" s="160"/>
      <c r="F342" s="159"/>
      <c r="G342" s="161"/>
      <c r="H342" s="159"/>
      <c r="I342" s="159"/>
      <c r="J342" s="159"/>
      <c r="K342" s="159"/>
      <c r="L342" s="159"/>
      <c r="M342" s="159"/>
      <c r="N342" s="159"/>
      <c r="O342" s="159"/>
      <c r="P342" s="162"/>
      <c r="Q342" s="157"/>
    </row>
    <row r="343" spans="1:17" ht="13">
      <c r="A343" s="158"/>
      <c r="B343" s="150"/>
      <c r="C343" s="159"/>
      <c r="D343" s="159"/>
      <c r="E343" s="160"/>
      <c r="F343" s="159"/>
      <c r="G343" s="161"/>
      <c r="H343" s="159"/>
      <c r="I343" s="159"/>
      <c r="J343" s="159"/>
      <c r="K343" s="159"/>
      <c r="L343" s="159"/>
      <c r="M343" s="159"/>
      <c r="N343" s="159"/>
      <c r="O343" s="159"/>
      <c r="P343" s="162"/>
      <c r="Q343" s="157"/>
    </row>
    <row r="344" spans="1:17" ht="13">
      <c r="A344" s="158"/>
      <c r="B344" s="150"/>
      <c r="C344" s="159"/>
      <c r="D344" s="159"/>
      <c r="E344" s="160"/>
      <c r="F344" s="159"/>
      <c r="G344" s="161"/>
      <c r="H344" s="159"/>
      <c r="I344" s="159"/>
      <c r="J344" s="159"/>
      <c r="K344" s="159"/>
      <c r="L344" s="159"/>
      <c r="M344" s="159"/>
      <c r="N344" s="159"/>
      <c r="O344" s="159"/>
      <c r="P344" s="162"/>
      <c r="Q344" s="157"/>
    </row>
    <row r="345" spans="1:17" ht="13">
      <c r="A345" s="158"/>
      <c r="B345" s="150"/>
      <c r="C345" s="159"/>
      <c r="D345" s="159"/>
      <c r="E345" s="160"/>
      <c r="F345" s="159"/>
      <c r="G345" s="161"/>
      <c r="H345" s="159"/>
      <c r="I345" s="159"/>
      <c r="J345" s="159"/>
      <c r="K345" s="159"/>
      <c r="L345" s="159"/>
      <c r="M345" s="159"/>
      <c r="N345" s="159"/>
      <c r="O345" s="159"/>
      <c r="P345" s="162"/>
      <c r="Q345" s="157"/>
    </row>
    <row r="346" spans="1:17" ht="13">
      <c r="A346" s="158"/>
      <c r="B346" s="150"/>
      <c r="C346" s="159"/>
      <c r="D346" s="159"/>
      <c r="E346" s="160"/>
      <c r="F346" s="159"/>
      <c r="G346" s="161"/>
      <c r="H346" s="159"/>
      <c r="I346" s="159"/>
      <c r="J346" s="159"/>
      <c r="K346" s="159"/>
      <c r="L346" s="159"/>
      <c r="M346" s="159"/>
      <c r="N346" s="159"/>
      <c r="O346" s="159"/>
      <c r="P346" s="162"/>
      <c r="Q346" s="157"/>
    </row>
    <row r="347" spans="1:17" ht="13">
      <c r="A347" s="158"/>
      <c r="B347" s="150"/>
      <c r="C347" s="159"/>
      <c r="D347" s="159"/>
      <c r="E347" s="160"/>
      <c r="F347" s="159"/>
      <c r="G347" s="161"/>
      <c r="H347" s="159"/>
      <c r="I347" s="159"/>
      <c r="J347" s="159"/>
      <c r="K347" s="159"/>
      <c r="L347" s="159"/>
      <c r="M347" s="159"/>
      <c r="N347" s="159"/>
      <c r="O347" s="159"/>
      <c r="P347" s="162"/>
      <c r="Q347" s="157"/>
    </row>
    <row r="348" spans="1:17" ht="13">
      <c r="A348" s="158"/>
      <c r="B348" s="150"/>
      <c r="C348" s="159"/>
      <c r="D348" s="159"/>
      <c r="E348" s="160"/>
      <c r="F348" s="159"/>
      <c r="G348" s="161"/>
      <c r="H348" s="159"/>
      <c r="I348" s="159"/>
      <c r="J348" s="159"/>
      <c r="K348" s="159"/>
      <c r="L348" s="159"/>
      <c r="M348" s="159"/>
      <c r="N348" s="159"/>
      <c r="O348" s="159"/>
      <c r="P348" s="162"/>
      <c r="Q348" s="157"/>
    </row>
    <row r="349" spans="1:17" ht="13">
      <c r="A349" s="158"/>
      <c r="B349" s="150"/>
      <c r="C349" s="159"/>
      <c r="D349" s="159"/>
      <c r="E349" s="160"/>
      <c r="F349" s="159"/>
      <c r="G349" s="161"/>
      <c r="H349" s="159"/>
      <c r="I349" s="159"/>
      <c r="J349" s="159"/>
      <c r="K349" s="159"/>
      <c r="L349" s="159"/>
      <c r="M349" s="159"/>
      <c r="N349" s="159"/>
      <c r="O349" s="159"/>
      <c r="P349" s="162"/>
      <c r="Q349" s="157"/>
    </row>
    <row r="350" spans="1:17" ht="13">
      <c r="A350" s="158"/>
      <c r="B350" s="150"/>
      <c r="C350" s="159"/>
      <c r="D350" s="159"/>
      <c r="E350" s="160"/>
      <c r="F350" s="159"/>
      <c r="G350" s="161"/>
      <c r="H350" s="159"/>
      <c r="I350" s="159"/>
      <c r="J350" s="159"/>
      <c r="K350" s="159"/>
      <c r="L350" s="159"/>
      <c r="M350" s="159"/>
      <c r="N350" s="159"/>
      <c r="O350" s="159"/>
      <c r="P350" s="162"/>
      <c r="Q350" s="157"/>
    </row>
    <row r="351" spans="1:17" ht="13">
      <c r="A351" s="158"/>
      <c r="B351" s="150"/>
      <c r="C351" s="159"/>
      <c r="D351" s="159"/>
      <c r="E351" s="160"/>
      <c r="F351" s="159"/>
      <c r="G351" s="161"/>
      <c r="H351" s="159"/>
      <c r="I351" s="159"/>
      <c r="J351" s="159"/>
      <c r="K351" s="159"/>
      <c r="L351" s="159"/>
      <c r="M351" s="159"/>
      <c r="N351" s="159"/>
      <c r="O351" s="159"/>
      <c r="P351" s="162"/>
      <c r="Q351" s="157"/>
    </row>
    <row r="352" spans="1:17" ht="13">
      <c r="A352" s="158"/>
      <c r="B352" s="150"/>
      <c r="C352" s="159"/>
      <c r="D352" s="159"/>
      <c r="E352" s="160"/>
      <c r="F352" s="159"/>
      <c r="G352" s="161"/>
      <c r="H352" s="159"/>
      <c r="I352" s="159"/>
      <c r="J352" s="159"/>
      <c r="K352" s="159"/>
      <c r="L352" s="159"/>
      <c r="M352" s="159"/>
      <c r="N352" s="159"/>
      <c r="O352" s="159"/>
      <c r="P352" s="162"/>
      <c r="Q352" s="157"/>
    </row>
    <row r="353" spans="1:17" ht="13">
      <c r="A353" s="158"/>
      <c r="B353" s="150"/>
      <c r="C353" s="159"/>
      <c r="D353" s="159"/>
      <c r="E353" s="160"/>
      <c r="F353" s="159"/>
      <c r="G353" s="161"/>
      <c r="H353" s="159"/>
      <c r="I353" s="159"/>
      <c r="J353" s="159"/>
      <c r="K353" s="159"/>
      <c r="L353" s="159"/>
      <c r="M353" s="159"/>
      <c r="N353" s="159"/>
      <c r="O353" s="159"/>
      <c r="P353" s="162"/>
      <c r="Q353" s="157"/>
    </row>
    <row r="354" spans="1:17" ht="13">
      <c r="A354" s="158"/>
      <c r="B354" s="150"/>
      <c r="C354" s="159"/>
      <c r="D354" s="159"/>
      <c r="E354" s="160"/>
      <c r="F354" s="159"/>
      <c r="G354" s="161"/>
      <c r="H354" s="159"/>
      <c r="I354" s="159"/>
      <c r="J354" s="159"/>
      <c r="K354" s="159"/>
      <c r="L354" s="159"/>
      <c r="M354" s="159"/>
      <c r="N354" s="159"/>
      <c r="O354" s="159"/>
      <c r="P354" s="162"/>
      <c r="Q354" s="157"/>
    </row>
    <row r="355" spans="1:17" ht="13">
      <c r="A355" s="158"/>
      <c r="B355" s="150"/>
      <c r="C355" s="159"/>
      <c r="D355" s="159"/>
      <c r="E355" s="160"/>
      <c r="F355" s="159"/>
      <c r="G355" s="161"/>
      <c r="H355" s="159"/>
      <c r="I355" s="159"/>
      <c r="J355" s="159"/>
      <c r="K355" s="159"/>
      <c r="L355" s="159"/>
      <c r="M355" s="159"/>
      <c r="N355" s="159"/>
      <c r="O355" s="159"/>
      <c r="P355" s="162"/>
      <c r="Q355" s="157"/>
    </row>
    <row r="356" spans="1:17" ht="13">
      <c r="A356" s="158"/>
      <c r="B356" s="150"/>
      <c r="C356" s="159"/>
      <c r="D356" s="159"/>
      <c r="E356" s="160"/>
      <c r="F356" s="159"/>
      <c r="G356" s="161"/>
      <c r="H356" s="159"/>
      <c r="I356" s="159"/>
      <c r="J356" s="159"/>
      <c r="K356" s="159"/>
      <c r="L356" s="159"/>
      <c r="M356" s="159"/>
      <c r="N356" s="159"/>
      <c r="O356" s="159"/>
      <c r="P356" s="162"/>
      <c r="Q356" s="157"/>
    </row>
    <row r="357" spans="1:17" ht="13">
      <c r="A357" s="158"/>
      <c r="B357" s="150"/>
      <c r="C357" s="159"/>
      <c r="D357" s="159"/>
      <c r="E357" s="160"/>
      <c r="F357" s="159"/>
      <c r="G357" s="161"/>
      <c r="H357" s="159"/>
      <c r="I357" s="159"/>
      <c r="J357" s="159"/>
      <c r="K357" s="159"/>
      <c r="L357" s="159"/>
      <c r="M357" s="159"/>
      <c r="N357" s="159"/>
      <c r="O357" s="159"/>
      <c r="P357" s="162"/>
      <c r="Q357" s="157"/>
    </row>
    <row r="358" spans="1:17" ht="13">
      <c r="A358" s="158"/>
      <c r="B358" s="150"/>
      <c r="C358" s="159"/>
      <c r="D358" s="159"/>
      <c r="E358" s="160"/>
      <c r="F358" s="159"/>
      <c r="G358" s="161"/>
      <c r="H358" s="159"/>
      <c r="I358" s="159"/>
      <c r="J358" s="159"/>
      <c r="K358" s="159"/>
      <c r="L358" s="159"/>
      <c r="M358" s="159"/>
      <c r="N358" s="159"/>
      <c r="O358" s="159"/>
      <c r="P358" s="162"/>
      <c r="Q358" s="157"/>
    </row>
    <row r="359" spans="1:17" ht="13">
      <c r="A359" s="158"/>
      <c r="B359" s="150"/>
      <c r="C359" s="159"/>
      <c r="D359" s="159"/>
      <c r="E359" s="160"/>
      <c r="F359" s="159"/>
      <c r="G359" s="161"/>
      <c r="H359" s="159"/>
      <c r="I359" s="159"/>
      <c r="J359" s="159"/>
      <c r="K359" s="159"/>
      <c r="L359" s="159"/>
      <c r="M359" s="159"/>
      <c r="N359" s="159"/>
      <c r="O359" s="159"/>
      <c r="P359" s="162"/>
      <c r="Q359" s="157"/>
    </row>
    <row r="360" spans="1:17" ht="13">
      <c r="A360" s="158"/>
      <c r="B360" s="150"/>
      <c r="C360" s="159"/>
      <c r="D360" s="159"/>
      <c r="E360" s="160"/>
      <c r="F360" s="159"/>
      <c r="G360" s="161"/>
      <c r="H360" s="159"/>
      <c r="I360" s="159"/>
      <c r="J360" s="159"/>
      <c r="K360" s="159"/>
      <c r="L360" s="159"/>
      <c r="M360" s="159"/>
      <c r="N360" s="159"/>
      <c r="O360" s="159"/>
      <c r="P360" s="162"/>
      <c r="Q360" s="157"/>
    </row>
    <row r="361" spans="1:17" ht="13">
      <c r="A361" s="158"/>
      <c r="B361" s="150"/>
      <c r="C361" s="159"/>
      <c r="D361" s="159"/>
      <c r="E361" s="160"/>
      <c r="F361" s="159"/>
      <c r="G361" s="161"/>
      <c r="H361" s="159"/>
      <c r="I361" s="159"/>
      <c r="J361" s="159"/>
      <c r="K361" s="159"/>
      <c r="L361" s="159"/>
      <c r="M361" s="159"/>
      <c r="N361" s="159"/>
      <c r="O361" s="159"/>
      <c r="P361" s="162"/>
      <c r="Q361" s="157"/>
    </row>
    <row r="362" spans="1:17" ht="13">
      <c r="A362" s="158"/>
      <c r="B362" s="150"/>
      <c r="C362" s="159"/>
      <c r="D362" s="159"/>
      <c r="E362" s="160"/>
      <c r="F362" s="159"/>
      <c r="G362" s="161"/>
      <c r="H362" s="159"/>
      <c r="I362" s="159"/>
      <c r="J362" s="159"/>
      <c r="K362" s="159"/>
      <c r="L362" s="159"/>
      <c r="M362" s="159"/>
      <c r="N362" s="159"/>
      <c r="O362" s="159"/>
      <c r="P362" s="162"/>
      <c r="Q362" s="157"/>
    </row>
    <row r="363" spans="1:17" ht="13">
      <c r="A363" s="158"/>
      <c r="B363" s="150"/>
      <c r="C363" s="159"/>
      <c r="D363" s="159"/>
      <c r="E363" s="160"/>
      <c r="F363" s="159"/>
      <c r="G363" s="161"/>
      <c r="H363" s="159"/>
      <c r="I363" s="159"/>
      <c r="J363" s="159"/>
      <c r="K363" s="159"/>
      <c r="L363" s="159"/>
      <c r="M363" s="159"/>
      <c r="N363" s="159"/>
      <c r="O363" s="159"/>
      <c r="P363" s="162"/>
      <c r="Q363" s="157"/>
    </row>
    <row r="364" spans="1:17" ht="13">
      <c r="A364" s="158"/>
      <c r="B364" s="150"/>
      <c r="C364" s="159"/>
      <c r="D364" s="159"/>
      <c r="E364" s="160"/>
      <c r="F364" s="159"/>
      <c r="G364" s="161"/>
      <c r="H364" s="159"/>
      <c r="I364" s="159"/>
      <c r="J364" s="159"/>
      <c r="K364" s="159"/>
      <c r="L364" s="159"/>
      <c r="M364" s="159"/>
      <c r="N364" s="159"/>
      <c r="O364" s="159"/>
      <c r="P364" s="162"/>
      <c r="Q364" s="157"/>
    </row>
    <row r="365" spans="1:17" ht="13">
      <c r="A365" s="158"/>
      <c r="B365" s="150"/>
      <c r="C365" s="159"/>
      <c r="D365" s="159"/>
      <c r="E365" s="160"/>
      <c r="F365" s="159"/>
      <c r="G365" s="161"/>
      <c r="H365" s="159"/>
      <c r="I365" s="159"/>
      <c r="J365" s="159"/>
      <c r="K365" s="159"/>
      <c r="L365" s="159"/>
      <c r="M365" s="159"/>
      <c r="N365" s="159"/>
      <c r="O365" s="159"/>
      <c r="P365" s="162"/>
      <c r="Q365" s="157"/>
    </row>
    <row r="366" spans="1:17" ht="13">
      <c r="A366" s="158"/>
      <c r="B366" s="150"/>
      <c r="C366" s="159"/>
      <c r="D366" s="159"/>
      <c r="E366" s="160"/>
      <c r="F366" s="159"/>
      <c r="G366" s="161"/>
      <c r="H366" s="159"/>
      <c r="I366" s="159"/>
      <c r="J366" s="159"/>
      <c r="K366" s="159"/>
      <c r="L366" s="159"/>
      <c r="M366" s="159"/>
      <c r="N366" s="159"/>
      <c r="O366" s="159"/>
      <c r="P366" s="162"/>
      <c r="Q366" s="157"/>
    </row>
    <row r="367" spans="1:17" ht="13">
      <c r="A367" s="158"/>
      <c r="B367" s="150"/>
      <c r="C367" s="159"/>
      <c r="D367" s="159"/>
      <c r="E367" s="160"/>
      <c r="F367" s="159"/>
      <c r="G367" s="161"/>
      <c r="H367" s="159"/>
      <c r="I367" s="159"/>
      <c r="J367" s="159"/>
      <c r="K367" s="159"/>
      <c r="L367" s="159"/>
      <c r="M367" s="159"/>
      <c r="N367" s="159"/>
      <c r="O367" s="159"/>
      <c r="P367" s="162"/>
      <c r="Q367" s="157"/>
    </row>
    <row r="368" spans="1:17" ht="13">
      <c r="A368" s="158"/>
      <c r="B368" s="150"/>
      <c r="C368" s="159"/>
      <c r="D368" s="159"/>
      <c r="E368" s="160"/>
      <c r="F368" s="159"/>
      <c r="G368" s="161"/>
      <c r="H368" s="159"/>
      <c r="I368" s="159"/>
      <c r="J368" s="159"/>
      <c r="K368" s="159"/>
      <c r="L368" s="159"/>
      <c r="M368" s="159"/>
      <c r="N368" s="159"/>
      <c r="O368" s="159"/>
      <c r="P368" s="162"/>
      <c r="Q368" s="157"/>
    </row>
    <row r="369" spans="1:17" ht="13">
      <c r="A369" s="158"/>
      <c r="B369" s="150"/>
      <c r="C369" s="159"/>
      <c r="D369" s="159"/>
      <c r="E369" s="160"/>
      <c r="F369" s="159"/>
      <c r="G369" s="161"/>
      <c r="H369" s="159"/>
      <c r="I369" s="159"/>
      <c r="J369" s="159"/>
      <c r="K369" s="159"/>
      <c r="L369" s="159"/>
      <c r="M369" s="159"/>
      <c r="N369" s="159"/>
      <c r="O369" s="159"/>
      <c r="P369" s="162"/>
      <c r="Q369" s="157"/>
    </row>
    <row r="370" spans="1:17" ht="13">
      <c r="A370" s="158"/>
      <c r="B370" s="150"/>
      <c r="C370" s="159"/>
      <c r="D370" s="159"/>
      <c r="E370" s="160"/>
      <c r="F370" s="159"/>
      <c r="G370" s="161"/>
      <c r="H370" s="159"/>
      <c r="I370" s="159"/>
      <c r="J370" s="159"/>
      <c r="K370" s="159"/>
      <c r="L370" s="159"/>
      <c r="M370" s="159"/>
      <c r="N370" s="159"/>
      <c r="O370" s="159"/>
      <c r="P370" s="162"/>
      <c r="Q370" s="157"/>
    </row>
    <row r="371" spans="1:17" ht="13">
      <c r="A371" s="158"/>
      <c r="B371" s="150"/>
      <c r="C371" s="159"/>
      <c r="D371" s="159"/>
      <c r="E371" s="160"/>
      <c r="F371" s="159"/>
      <c r="G371" s="161"/>
      <c r="H371" s="159"/>
      <c r="I371" s="159"/>
      <c r="J371" s="159"/>
      <c r="K371" s="159"/>
      <c r="L371" s="159"/>
      <c r="M371" s="159"/>
      <c r="N371" s="159"/>
      <c r="O371" s="159"/>
      <c r="P371" s="162"/>
      <c r="Q371" s="157"/>
    </row>
    <row r="372" spans="1:17" ht="13">
      <c r="A372" s="158"/>
      <c r="B372" s="150"/>
      <c r="C372" s="159"/>
      <c r="D372" s="159"/>
      <c r="E372" s="160"/>
      <c r="F372" s="159"/>
      <c r="G372" s="161"/>
      <c r="H372" s="159"/>
      <c r="I372" s="159"/>
      <c r="J372" s="159"/>
      <c r="K372" s="159"/>
      <c r="L372" s="159"/>
      <c r="M372" s="159"/>
      <c r="N372" s="159"/>
      <c r="O372" s="159"/>
      <c r="P372" s="162"/>
      <c r="Q372" s="157"/>
    </row>
    <row r="373" spans="1:17" ht="13">
      <c r="A373" s="158"/>
      <c r="B373" s="150"/>
      <c r="C373" s="159"/>
      <c r="D373" s="159"/>
      <c r="E373" s="160"/>
      <c r="F373" s="159"/>
      <c r="G373" s="161"/>
      <c r="H373" s="159"/>
      <c r="I373" s="159"/>
      <c r="J373" s="159"/>
      <c r="K373" s="159"/>
      <c r="L373" s="159"/>
      <c r="M373" s="159"/>
      <c r="N373" s="159"/>
      <c r="O373" s="159"/>
      <c r="P373" s="162"/>
      <c r="Q373" s="157"/>
    </row>
    <row r="374" spans="1:17" ht="13">
      <c r="A374" s="158"/>
      <c r="B374" s="150"/>
      <c r="C374" s="159"/>
      <c r="D374" s="159"/>
      <c r="E374" s="160"/>
      <c r="F374" s="159"/>
      <c r="G374" s="161"/>
      <c r="H374" s="159"/>
      <c r="I374" s="159"/>
      <c r="J374" s="159"/>
      <c r="K374" s="159"/>
      <c r="L374" s="159"/>
      <c r="M374" s="159"/>
      <c r="N374" s="159"/>
      <c r="O374" s="159"/>
      <c r="P374" s="162"/>
      <c r="Q374" s="157"/>
    </row>
    <row r="375" spans="1:17" ht="13">
      <c r="A375" s="158"/>
      <c r="B375" s="150"/>
      <c r="C375" s="159"/>
      <c r="D375" s="159"/>
      <c r="E375" s="160"/>
      <c r="F375" s="159"/>
      <c r="G375" s="161"/>
      <c r="H375" s="159"/>
      <c r="I375" s="159"/>
      <c r="J375" s="159"/>
      <c r="K375" s="159"/>
      <c r="L375" s="159"/>
      <c r="M375" s="159"/>
      <c r="N375" s="159"/>
      <c r="O375" s="159"/>
      <c r="P375" s="162"/>
      <c r="Q375" s="157"/>
    </row>
    <row r="376" spans="1:17" ht="13">
      <c r="A376" s="158"/>
      <c r="B376" s="150"/>
      <c r="C376" s="159"/>
      <c r="D376" s="159"/>
      <c r="E376" s="160"/>
      <c r="F376" s="159"/>
      <c r="G376" s="161"/>
      <c r="H376" s="159"/>
      <c r="I376" s="159"/>
      <c r="J376" s="159"/>
      <c r="K376" s="159"/>
      <c r="L376" s="159"/>
      <c r="M376" s="159"/>
      <c r="N376" s="159"/>
      <c r="O376" s="159"/>
      <c r="P376" s="162"/>
      <c r="Q376" s="157"/>
    </row>
    <row r="377" spans="1:17" ht="13">
      <c r="A377" s="158"/>
      <c r="B377" s="150"/>
      <c r="C377" s="159"/>
      <c r="D377" s="159"/>
      <c r="E377" s="160"/>
      <c r="F377" s="159"/>
      <c r="G377" s="161"/>
      <c r="H377" s="159"/>
      <c r="I377" s="159"/>
      <c r="J377" s="159"/>
      <c r="K377" s="159"/>
      <c r="L377" s="159"/>
      <c r="M377" s="159"/>
      <c r="N377" s="159"/>
      <c r="O377" s="159"/>
      <c r="P377" s="162"/>
      <c r="Q377" s="157"/>
    </row>
    <row r="378" spans="1:17" ht="13">
      <c r="A378" s="158"/>
      <c r="B378" s="150"/>
      <c r="C378" s="159"/>
      <c r="D378" s="159"/>
      <c r="E378" s="160"/>
      <c r="F378" s="159"/>
      <c r="G378" s="161"/>
      <c r="H378" s="159"/>
      <c r="I378" s="159"/>
      <c r="J378" s="159"/>
      <c r="K378" s="159"/>
      <c r="L378" s="159"/>
      <c r="M378" s="159"/>
      <c r="N378" s="159"/>
      <c r="O378" s="159"/>
      <c r="P378" s="162"/>
      <c r="Q378" s="157"/>
    </row>
    <row r="379" spans="1:17" ht="13">
      <c r="A379" s="158"/>
      <c r="B379" s="150"/>
      <c r="C379" s="159"/>
      <c r="D379" s="159"/>
      <c r="E379" s="160"/>
      <c r="F379" s="159"/>
      <c r="G379" s="161"/>
      <c r="H379" s="159"/>
      <c r="I379" s="159"/>
      <c r="J379" s="159"/>
      <c r="K379" s="159"/>
      <c r="L379" s="159"/>
      <c r="M379" s="159"/>
      <c r="N379" s="159"/>
      <c r="O379" s="159"/>
      <c r="P379" s="162"/>
      <c r="Q379" s="157"/>
    </row>
    <row r="380" spans="1:17" ht="13">
      <c r="A380" s="158"/>
      <c r="B380" s="150"/>
      <c r="C380" s="159"/>
      <c r="D380" s="159"/>
      <c r="E380" s="160"/>
      <c r="F380" s="159"/>
      <c r="G380" s="161"/>
      <c r="H380" s="159"/>
      <c r="I380" s="159"/>
      <c r="J380" s="159"/>
      <c r="K380" s="159"/>
      <c r="L380" s="159"/>
      <c r="M380" s="159"/>
      <c r="N380" s="159"/>
      <c r="O380" s="159"/>
      <c r="P380" s="162"/>
      <c r="Q380" s="157"/>
    </row>
    <row r="381" spans="1:17" ht="13">
      <c r="A381" s="158"/>
      <c r="B381" s="150"/>
      <c r="C381" s="159"/>
      <c r="D381" s="159"/>
      <c r="E381" s="160"/>
      <c r="F381" s="159"/>
      <c r="G381" s="161"/>
      <c r="H381" s="159"/>
      <c r="I381" s="159"/>
      <c r="J381" s="159"/>
      <c r="K381" s="159"/>
      <c r="L381" s="159"/>
      <c r="M381" s="159"/>
      <c r="N381" s="159"/>
      <c r="O381" s="159"/>
      <c r="P381" s="162"/>
      <c r="Q381" s="157"/>
    </row>
    <row r="382" spans="1:17" ht="13">
      <c r="A382" s="158"/>
      <c r="B382" s="150"/>
      <c r="C382" s="159"/>
      <c r="D382" s="159"/>
      <c r="E382" s="160"/>
      <c r="F382" s="159"/>
      <c r="G382" s="161"/>
      <c r="H382" s="159"/>
      <c r="I382" s="159"/>
      <c r="J382" s="159"/>
      <c r="K382" s="159"/>
      <c r="L382" s="159"/>
      <c r="M382" s="159"/>
      <c r="N382" s="159"/>
      <c r="O382" s="159"/>
      <c r="P382" s="162"/>
      <c r="Q382" s="157"/>
    </row>
    <row r="383" spans="1:17" ht="13">
      <c r="A383" s="158"/>
      <c r="B383" s="150"/>
      <c r="C383" s="159"/>
      <c r="D383" s="159"/>
      <c r="E383" s="160"/>
      <c r="F383" s="159"/>
      <c r="G383" s="161"/>
      <c r="H383" s="159"/>
      <c r="I383" s="159"/>
      <c r="J383" s="159"/>
      <c r="K383" s="159"/>
      <c r="L383" s="159"/>
      <c r="M383" s="159"/>
      <c r="N383" s="159"/>
      <c r="O383" s="159"/>
      <c r="P383" s="162"/>
      <c r="Q383" s="157"/>
    </row>
    <row r="384" spans="1:17" ht="13">
      <c r="A384" s="158"/>
      <c r="B384" s="150"/>
      <c r="C384" s="159"/>
      <c r="D384" s="159"/>
      <c r="E384" s="160"/>
      <c r="F384" s="159"/>
      <c r="G384" s="161"/>
      <c r="H384" s="159"/>
      <c r="I384" s="159"/>
      <c r="J384" s="159"/>
      <c r="K384" s="159"/>
      <c r="L384" s="159"/>
      <c r="M384" s="159"/>
      <c r="N384" s="159"/>
      <c r="O384" s="159"/>
      <c r="P384" s="162"/>
      <c r="Q384" s="157"/>
    </row>
    <row r="385" spans="1:17" ht="13">
      <c r="A385" s="158"/>
      <c r="B385" s="150"/>
      <c r="C385" s="159"/>
      <c r="D385" s="159"/>
      <c r="E385" s="160"/>
      <c r="F385" s="159"/>
      <c r="G385" s="161"/>
      <c r="H385" s="159"/>
      <c r="I385" s="159"/>
      <c r="J385" s="159"/>
      <c r="K385" s="159"/>
      <c r="L385" s="159"/>
      <c r="M385" s="159"/>
      <c r="N385" s="159"/>
      <c r="O385" s="159"/>
      <c r="P385" s="162"/>
      <c r="Q385" s="157"/>
    </row>
    <row r="386" spans="1:17" ht="13">
      <c r="A386" s="158"/>
      <c r="B386" s="150"/>
      <c r="C386" s="159"/>
      <c r="D386" s="159"/>
      <c r="E386" s="160"/>
      <c r="F386" s="159"/>
      <c r="G386" s="161"/>
      <c r="H386" s="159"/>
      <c r="I386" s="159"/>
      <c r="J386" s="159"/>
      <c r="K386" s="159"/>
      <c r="L386" s="159"/>
      <c r="M386" s="159"/>
      <c r="N386" s="159"/>
      <c r="O386" s="159"/>
      <c r="P386" s="162"/>
      <c r="Q386" s="157"/>
    </row>
    <row r="387" spans="1:17" ht="13">
      <c r="A387" s="158"/>
      <c r="B387" s="150"/>
      <c r="C387" s="159"/>
      <c r="D387" s="159"/>
      <c r="E387" s="160"/>
      <c r="F387" s="159"/>
      <c r="G387" s="161"/>
      <c r="H387" s="159"/>
      <c r="I387" s="159"/>
      <c r="J387" s="159"/>
      <c r="K387" s="159"/>
      <c r="L387" s="159"/>
      <c r="M387" s="159"/>
      <c r="N387" s="159"/>
      <c r="O387" s="159"/>
      <c r="P387" s="162"/>
      <c r="Q387" s="157"/>
    </row>
    <row r="388" spans="1:17" ht="13">
      <c r="A388" s="158"/>
      <c r="B388" s="150"/>
      <c r="C388" s="159"/>
      <c r="D388" s="159"/>
      <c r="E388" s="160"/>
      <c r="F388" s="159"/>
      <c r="G388" s="161"/>
      <c r="H388" s="159"/>
      <c r="I388" s="159"/>
      <c r="J388" s="159"/>
      <c r="K388" s="159"/>
      <c r="L388" s="159"/>
      <c r="M388" s="159"/>
      <c r="N388" s="159"/>
      <c r="O388" s="159"/>
      <c r="P388" s="162"/>
      <c r="Q388" s="157"/>
    </row>
    <row r="389" spans="1:17" ht="13">
      <c r="A389" s="158"/>
      <c r="B389" s="150"/>
      <c r="C389" s="159"/>
      <c r="D389" s="159"/>
      <c r="E389" s="160"/>
      <c r="F389" s="159"/>
      <c r="G389" s="161"/>
      <c r="H389" s="159"/>
      <c r="I389" s="159"/>
      <c r="J389" s="159"/>
      <c r="K389" s="159"/>
      <c r="L389" s="159"/>
      <c r="M389" s="159"/>
      <c r="N389" s="159"/>
      <c r="O389" s="159"/>
      <c r="P389" s="162"/>
      <c r="Q389" s="157"/>
    </row>
    <row r="390" spans="1:17" ht="13">
      <c r="A390" s="158"/>
      <c r="B390" s="150"/>
      <c r="C390" s="159"/>
      <c r="D390" s="159"/>
      <c r="E390" s="160"/>
      <c r="F390" s="159"/>
      <c r="G390" s="161"/>
      <c r="H390" s="159"/>
      <c r="I390" s="159"/>
      <c r="J390" s="159"/>
      <c r="K390" s="159"/>
      <c r="L390" s="159"/>
      <c r="M390" s="159"/>
      <c r="N390" s="159"/>
      <c r="O390" s="159"/>
      <c r="P390" s="162"/>
      <c r="Q390" s="157"/>
    </row>
    <row r="391" spans="1:17" ht="13">
      <c r="A391" s="158"/>
      <c r="B391" s="150"/>
      <c r="C391" s="159"/>
      <c r="D391" s="159"/>
      <c r="E391" s="160"/>
      <c r="F391" s="159"/>
      <c r="G391" s="161"/>
      <c r="H391" s="159"/>
      <c r="I391" s="159"/>
      <c r="J391" s="159"/>
      <c r="K391" s="159"/>
      <c r="L391" s="159"/>
      <c r="M391" s="159"/>
      <c r="N391" s="159"/>
      <c r="O391" s="159"/>
      <c r="P391" s="162"/>
      <c r="Q391" s="157"/>
    </row>
    <row r="392" spans="1:17" ht="13">
      <c r="A392" s="158"/>
      <c r="B392" s="150"/>
      <c r="C392" s="159"/>
      <c r="D392" s="159"/>
      <c r="E392" s="160"/>
      <c r="F392" s="159"/>
      <c r="G392" s="161"/>
      <c r="H392" s="159"/>
      <c r="I392" s="159"/>
      <c r="J392" s="159"/>
      <c r="K392" s="159"/>
      <c r="L392" s="159"/>
      <c r="M392" s="159"/>
      <c r="N392" s="159"/>
      <c r="O392" s="159"/>
      <c r="P392" s="162"/>
      <c r="Q392" s="157"/>
    </row>
    <row r="393" spans="1:17" ht="13">
      <c r="A393" s="158"/>
      <c r="B393" s="150"/>
      <c r="C393" s="159"/>
      <c r="D393" s="159"/>
      <c r="E393" s="160"/>
      <c r="F393" s="159"/>
      <c r="G393" s="161"/>
      <c r="H393" s="159"/>
      <c r="I393" s="159"/>
      <c r="J393" s="159"/>
      <c r="K393" s="159"/>
      <c r="L393" s="159"/>
      <c r="M393" s="159"/>
      <c r="N393" s="159"/>
      <c r="O393" s="159"/>
      <c r="P393" s="162"/>
      <c r="Q393" s="157"/>
    </row>
    <row r="394" spans="1:17" ht="13">
      <c r="A394" s="158"/>
      <c r="B394" s="150"/>
      <c r="C394" s="159"/>
      <c r="D394" s="159"/>
      <c r="E394" s="160"/>
      <c r="F394" s="159"/>
      <c r="G394" s="161"/>
      <c r="H394" s="159"/>
      <c r="I394" s="159"/>
      <c r="J394" s="159"/>
      <c r="K394" s="159"/>
      <c r="L394" s="159"/>
      <c r="M394" s="159"/>
      <c r="N394" s="159"/>
      <c r="O394" s="159"/>
      <c r="P394" s="162"/>
      <c r="Q394" s="157"/>
    </row>
    <row r="395" spans="1:17" ht="13">
      <c r="A395" s="158"/>
      <c r="B395" s="150"/>
      <c r="C395" s="159"/>
      <c r="D395" s="159"/>
      <c r="E395" s="160"/>
      <c r="F395" s="159"/>
      <c r="G395" s="161"/>
      <c r="H395" s="159"/>
      <c r="I395" s="159"/>
      <c r="J395" s="159"/>
      <c r="K395" s="159"/>
      <c r="L395" s="159"/>
      <c r="M395" s="159"/>
      <c r="N395" s="159"/>
      <c r="O395" s="159"/>
      <c r="P395" s="162"/>
      <c r="Q395" s="157"/>
    </row>
    <row r="396" spans="1:17" ht="13">
      <c r="A396" s="158"/>
      <c r="B396" s="150"/>
      <c r="C396" s="159"/>
      <c r="D396" s="159"/>
      <c r="E396" s="160"/>
      <c r="F396" s="159"/>
      <c r="G396" s="161"/>
      <c r="H396" s="159"/>
      <c r="I396" s="159"/>
      <c r="J396" s="159"/>
      <c r="K396" s="159"/>
      <c r="L396" s="159"/>
      <c r="M396" s="159"/>
      <c r="N396" s="159"/>
      <c r="O396" s="159"/>
      <c r="P396" s="162"/>
      <c r="Q396" s="157"/>
    </row>
    <row r="397" spans="1:17" ht="13">
      <c r="A397" s="158"/>
      <c r="B397" s="150"/>
      <c r="C397" s="159"/>
      <c r="D397" s="159"/>
      <c r="E397" s="160"/>
      <c r="F397" s="159"/>
      <c r="G397" s="161"/>
      <c r="H397" s="159"/>
      <c r="I397" s="159"/>
      <c r="J397" s="159"/>
      <c r="K397" s="159"/>
      <c r="L397" s="159"/>
      <c r="M397" s="159"/>
      <c r="N397" s="159"/>
      <c r="O397" s="159"/>
      <c r="P397" s="162"/>
      <c r="Q397" s="157"/>
    </row>
    <row r="398" spans="1:17" ht="13">
      <c r="A398" s="158"/>
      <c r="B398" s="150"/>
      <c r="C398" s="159"/>
      <c r="D398" s="159"/>
      <c r="E398" s="160"/>
      <c r="F398" s="159"/>
      <c r="G398" s="161"/>
      <c r="H398" s="159"/>
      <c r="I398" s="159"/>
      <c r="J398" s="159"/>
      <c r="K398" s="159"/>
      <c r="L398" s="159"/>
      <c r="M398" s="159"/>
      <c r="N398" s="159"/>
      <c r="O398" s="159"/>
      <c r="P398" s="162"/>
      <c r="Q398" s="157"/>
    </row>
    <row r="399" spans="1:17" ht="13">
      <c r="A399" s="158"/>
      <c r="B399" s="150"/>
      <c r="C399" s="159"/>
      <c r="D399" s="159"/>
      <c r="E399" s="160"/>
      <c r="F399" s="159"/>
      <c r="G399" s="161"/>
      <c r="H399" s="159"/>
      <c r="I399" s="159"/>
      <c r="J399" s="159"/>
      <c r="K399" s="159"/>
      <c r="L399" s="159"/>
      <c r="M399" s="159"/>
      <c r="N399" s="159"/>
      <c r="O399" s="159"/>
      <c r="P399" s="162"/>
      <c r="Q399" s="157"/>
    </row>
    <row r="400" spans="1:17" ht="13">
      <c r="A400" s="158"/>
      <c r="B400" s="150"/>
      <c r="C400" s="159"/>
      <c r="D400" s="159"/>
      <c r="E400" s="160"/>
      <c r="F400" s="159"/>
      <c r="G400" s="161"/>
      <c r="H400" s="159"/>
      <c r="I400" s="159"/>
      <c r="J400" s="159"/>
      <c r="K400" s="159"/>
      <c r="L400" s="159"/>
      <c r="M400" s="159"/>
      <c r="N400" s="159"/>
      <c r="O400" s="159"/>
      <c r="P400" s="162"/>
      <c r="Q400" s="157"/>
    </row>
    <row r="401" spans="1:17" ht="13">
      <c r="A401" s="158"/>
      <c r="B401" s="150"/>
      <c r="C401" s="159"/>
      <c r="D401" s="159"/>
      <c r="E401" s="160"/>
      <c r="F401" s="159"/>
      <c r="G401" s="161"/>
      <c r="H401" s="159"/>
      <c r="I401" s="159"/>
      <c r="J401" s="159"/>
      <c r="K401" s="159"/>
      <c r="L401" s="159"/>
      <c r="M401" s="159"/>
      <c r="N401" s="159"/>
      <c r="O401" s="159"/>
      <c r="P401" s="162"/>
      <c r="Q401" s="157"/>
    </row>
    <row r="402" spans="1:17" ht="13">
      <c r="A402" s="158"/>
      <c r="B402" s="150"/>
      <c r="C402" s="159"/>
      <c r="D402" s="159"/>
      <c r="E402" s="160"/>
      <c r="F402" s="159"/>
      <c r="G402" s="161"/>
      <c r="H402" s="159"/>
      <c r="I402" s="159"/>
      <c r="J402" s="159"/>
      <c r="K402" s="159"/>
      <c r="L402" s="159"/>
      <c r="M402" s="159"/>
      <c r="N402" s="159"/>
      <c r="O402" s="159"/>
      <c r="P402" s="162"/>
      <c r="Q402" s="157"/>
    </row>
    <row r="403" spans="1:17" ht="13">
      <c r="A403" s="158"/>
      <c r="B403" s="150"/>
      <c r="C403" s="159"/>
      <c r="D403" s="159"/>
      <c r="E403" s="160"/>
      <c r="F403" s="159"/>
      <c r="G403" s="161"/>
      <c r="H403" s="159"/>
      <c r="I403" s="159"/>
      <c r="J403" s="159"/>
      <c r="K403" s="159"/>
      <c r="L403" s="159"/>
      <c r="M403" s="159"/>
      <c r="N403" s="159"/>
      <c r="O403" s="159"/>
      <c r="P403" s="162"/>
      <c r="Q403" s="157"/>
    </row>
    <row r="404" spans="1:17" ht="13">
      <c r="A404" s="158"/>
      <c r="B404" s="150"/>
      <c r="C404" s="159"/>
      <c r="D404" s="159"/>
      <c r="E404" s="160"/>
      <c r="F404" s="159"/>
      <c r="G404" s="161"/>
      <c r="H404" s="159"/>
      <c r="I404" s="159"/>
      <c r="J404" s="159"/>
      <c r="K404" s="159"/>
      <c r="L404" s="159"/>
      <c r="M404" s="159"/>
      <c r="N404" s="159"/>
      <c r="O404" s="159"/>
      <c r="P404" s="162"/>
      <c r="Q404" s="157"/>
    </row>
    <row r="405" spans="1:17" ht="13">
      <c r="A405" s="158"/>
      <c r="B405" s="150"/>
      <c r="C405" s="159"/>
      <c r="D405" s="159"/>
      <c r="E405" s="160"/>
      <c r="F405" s="159"/>
      <c r="G405" s="161"/>
      <c r="H405" s="159"/>
      <c r="I405" s="159"/>
      <c r="J405" s="159"/>
      <c r="K405" s="159"/>
      <c r="L405" s="159"/>
      <c r="M405" s="159"/>
      <c r="N405" s="159"/>
      <c r="O405" s="159"/>
      <c r="P405" s="162"/>
      <c r="Q405" s="157"/>
    </row>
    <row r="406" spans="1:17" ht="13">
      <c r="A406" s="158"/>
      <c r="B406" s="150"/>
      <c r="C406" s="159"/>
      <c r="D406" s="159"/>
      <c r="E406" s="160"/>
      <c r="F406" s="159"/>
      <c r="G406" s="161"/>
      <c r="H406" s="159"/>
      <c r="I406" s="159"/>
      <c r="J406" s="159"/>
      <c r="K406" s="159"/>
      <c r="L406" s="159"/>
      <c r="M406" s="159"/>
      <c r="N406" s="159"/>
      <c r="O406" s="159"/>
      <c r="P406" s="162"/>
      <c r="Q406" s="157"/>
    </row>
    <row r="407" spans="1:17" ht="13">
      <c r="A407" s="158"/>
      <c r="B407" s="150"/>
      <c r="C407" s="159"/>
      <c r="D407" s="159"/>
      <c r="E407" s="160"/>
      <c r="F407" s="159"/>
      <c r="G407" s="161"/>
      <c r="H407" s="159"/>
      <c r="I407" s="159"/>
      <c r="J407" s="159"/>
      <c r="K407" s="159"/>
      <c r="L407" s="159"/>
      <c r="M407" s="159"/>
      <c r="N407" s="159"/>
      <c r="O407" s="159"/>
      <c r="P407" s="162"/>
      <c r="Q407" s="157"/>
    </row>
    <row r="408" spans="1:17" ht="13">
      <c r="A408" s="158"/>
      <c r="B408" s="150"/>
      <c r="C408" s="159"/>
      <c r="D408" s="159"/>
      <c r="E408" s="160"/>
      <c r="F408" s="159"/>
      <c r="G408" s="161"/>
      <c r="H408" s="159"/>
      <c r="I408" s="159"/>
      <c r="J408" s="159"/>
      <c r="K408" s="159"/>
      <c r="L408" s="159"/>
      <c r="M408" s="159"/>
      <c r="N408" s="159"/>
      <c r="O408" s="159"/>
      <c r="P408" s="162"/>
      <c r="Q408" s="157"/>
    </row>
    <row r="409" spans="1:17" ht="13">
      <c r="A409" s="158"/>
      <c r="B409" s="150"/>
      <c r="C409" s="159"/>
      <c r="D409" s="159"/>
      <c r="E409" s="160"/>
      <c r="F409" s="159"/>
      <c r="G409" s="161"/>
      <c r="H409" s="159"/>
      <c r="I409" s="159"/>
      <c r="J409" s="159"/>
      <c r="K409" s="159"/>
      <c r="L409" s="159"/>
      <c r="M409" s="159"/>
      <c r="N409" s="159"/>
      <c r="O409" s="159"/>
      <c r="P409" s="162"/>
      <c r="Q409" s="157"/>
    </row>
    <row r="410" spans="1:17" ht="13">
      <c r="A410" s="158"/>
      <c r="B410" s="150"/>
      <c r="C410" s="159"/>
      <c r="D410" s="159"/>
      <c r="E410" s="160"/>
      <c r="F410" s="159"/>
      <c r="G410" s="161"/>
      <c r="H410" s="159"/>
      <c r="I410" s="159"/>
      <c r="J410" s="159"/>
      <c r="K410" s="159"/>
      <c r="L410" s="159"/>
      <c r="M410" s="159"/>
      <c r="N410" s="159"/>
      <c r="O410" s="159"/>
      <c r="P410" s="162"/>
      <c r="Q410" s="157"/>
    </row>
    <row r="411" spans="1:17" ht="13">
      <c r="A411" s="158"/>
      <c r="B411" s="150"/>
      <c r="C411" s="159"/>
      <c r="D411" s="159"/>
      <c r="E411" s="160"/>
      <c r="F411" s="159"/>
      <c r="G411" s="161"/>
      <c r="H411" s="159"/>
      <c r="I411" s="159"/>
      <c r="J411" s="159"/>
      <c r="K411" s="159"/>
      <c r="L411" s="159"/>
      <c r="M411" s="159"/>
      <c r="N411" s="159"/>
      <c r="O411" s="159"/>
      <c r="P411" s="162"/>
      <c r="Q411" s="157"/>
    </row>
    <row r="412" spans="1:17" ht="13">
      <c r="A412" s="158"/>
      <c r="B412" s="150"/>
      <c r="C412" s="159"/>
      <c r="D412" s="159"/>
      <c r="E412" s="160"/>
      <c r="F412" s="159"/>
      <c r="G412" s="161"/>
      <c r="H412" s="159"/>
      <c r="I412" s="159"/>
      <c r="J412" s="159"/>
      <c r="K412" s="159"/>
      <c r="L412" s="159"/>
      <c r="M412" s="159"/>
      <c r="N412" s="159"/>
      <c r="O412" s="159"/>
      <c r="P412" s="162"/>
      <c r="Q412" s="157"/>
    </row>
    <row r="413" spans="1:17" ht="13">
      <c r="A413" s="158"/>
      <c r="B413" s="150"/>
      <c r="C413" s="159"/>
      <c r="D413" s="159"/>
      <c r="E413" s="160"/>
      <c r="F413" s="159"/>
      <c r="G413" s="161"/>
      <c r="H413" s="159"/>
      <c r="I413" s="159"/>
      <c r="J413" s="159"/>
      <c r="K413" s="159"/>
      <c r="L413" s="159"/>
      <c r="M413" s="159"/>
      <c r="N413" s="159"/>
      <c r="O413" s="159"/>
      <c r="P413" s="162"/>
      <c r="Q413" s="157"/>
    </row>
    <row r="414" spans="1:17" ht="13">
      <c r="A414" s="158"/>
      <c r="B414" s="150"/>
      <c r="C414" s="159"/>
      <c r="D414" s="159"/>
      <c r="E414" s="160"/>
      <c r="F414" s="159"/>
      <c r="G414" s="161"/>
      <c r="H414" s="159"/>
      <c r="I414" s="159"/>
      <c r="J414" s="159"/>
      <c r="K414" s="159"/>
      <c r="L414" s="159"/>
      <c r="M414" s="159"/>
      <c r="N414" s="159"/>
      <c r="O414" s="159"/>
      <c r="P414" s="162"/>
      <c r="Q414" s="157"/>
    </row>
    <row r="415" spans="1:17" ht="13">
      <c r="A415" s="158"/>
      <c r="B415" s="150"/>
      <c r="C415" s="159"/>
      <c r="D415" s="159"/>
      <c r="E415" s="160"/>
      <c r="F415" s="159"/>
      <c r="G415" s="161"/>
      <c r="H415" s="159"/>
      <c r="I415" s="159"/>
      <c r="J415" s="159"/>
      <c r="K415" s="159"/>
      <c r="L415" s="159"/>
      <c r="M415" s="159"/>
      <c r="N415" s="159"/>
      <c r="O415" s="159"/>
      <c r="P415" s="162"/>
      <c r="Q415" s="157"/>
    </row>
    <row r="416" spans="1:17" ht="13">
      <c r="A416" s="158"/>
      <c r="B416" s="150"/>
      <c r="C416" s="159"/>
      <c r="D416" s="159"/>
      <c r="E416" s="160"/>
      <c r="F416" s="159"/>
      <c r="G416" s="161"/>
      <c r="H416" s="159"/>
      <c r="I416" s="159"/>
      <c r="J416" s="159"/>
      <c r="K416" s="159"/>
      <c r="L416" s="159"/>
      <c r="M416" s="159"/>
      <c r="N416" s="159"/>
      <c r="O416" s="159"/>
      <c r="P416" s="162"/>
      <c r="Q416" s="157"/>
    </row>
    <row r="417" spans="1:17" ht="13">
      <c r="A417" s="158"/>
      <c r="B417" s="150"/>
      <c r="C417" s="159"/>
      <c r="D417" s="159"/>
      <c r="E417" s="160"/>
      <c r="F417" s="159"/>
      <c r="G417" s="161"/>
      <c r="H417" s="159"/>
      <c r="I417" s="159"/>
      <c r="J417" s="159"/>
      <c r="K417" s="159"/>
      <c r="L417" s="159"/>
      <c r="M417" s="159"/>
      <c r="N417" s="159"/>
      <c r="O417" s="159"/>
      <c r="P417" s="162"/>
      <c r="Q417" s="157"/>
    </row>
    <row r="418" spans="1:17" ht="13">
      <c r="A418" s="158"/>
      <c r="B418" s="150"/>
      <c r="C418" s="159"/>
      <c r="D418" s="159"/>
      <c r="E418" s="160"/>
      <c r="F418" s="159"/>
      <c r="G418" s="161"/>
      <c r="H418" s="159"/>
      <c r="I418" s="159"/>
      <c r="J418" s="159"/>
      <c r="K418" s="159"/>
      <c r="L418" s="159"/>
      <c r="M418" s="159"/>
      <c r="N418" s="159"/>
      <c r="O418" s="159"/>
      <c r="P418" s="162"/>
      <c r="Q418" s="157"/>
    </row>
    <row r="419" spans="1:17" ht="13">
      <c r="A419" s="158"/>
      <c r="B419" s="150"/>
      <c r="C419" s="159"/>
      <c r="D419" s="159"/>
      <c r="E419" s="160"/>
      <c r="F419" s="159"/>
      <c r="G419" s="161"/>
      <c r="H419" s="159"/>
      <c r="I419" s="159"/>
      <c r="J419" s="159"/>
      <c r="K419" s="159"/>
      <c r="L419" s="159"/>
      <c r="M419" s="159"/>
      <c r="N419" s="159"/>
      <c r="O419" s="159"/>
      <c r="P419" s="162"/>
      <c r="Q419" s="157"/>
    </row>
    <row r="420" spans="1:17" ht="13">
      <c r="A420" s="158"/>
      <c r="B420" s="150"/>
      <c r="C420" s="159"/>
      <c r="D420" s="159"/>
      <c r="E420" s="160"/>
      <c r="F420" s="159"/>
      <c r="G420" s="161"/>
      <c r="H420" s="159"/>
      <c r="I420" s="159"/>
      <c r="J420" s="159"/>
      <c r="K420" s="159"/>
      <c r="L420" s="159"/>
      <c r="M420" s="159"/>
      <c r="N420" s="159"/>
      <c r="O420" s="159"/>
      <c r="P420" s="162"/>
      <c r="Q420" s="157"/>
    </row>
    <row r="421" spans="1:17" ht="13">
      <c r="A421" s="158"/>
      <c r="B421" s="150"/>
      <c r="C421" s="159"/>
      <c r="D421" s="159"/>
      <c r="E421" s="160"/>
      <c r="F421" s="159"/>
      <c r="G421" s="161"/>
      <c r="H421" s="159"/>
      <c r="I421" s="159"/>
      <c r="J421" s="159"/>
      <c r="K421" s="159"/>
      <c r="L421" s="159"/>
      <c r="M421" s="159"/>
      <c r="N421" s="159"/>
      <c r="O421" s="159"/>
      <c r="P421" s="162"/>
      <c r="Q421" s="157"/>
    </row>
    <row r="422" spans="1:17" ht="13">
      <c r="A422" s="158"/>
      <c r="B422" s="150"/>
      <c r="C422" s="159"/>
      <c r="D422" s="159"/>
      <c r="E422" s="160"/>
      <c r="F422" s="159"/>
      <c r="G422" s="161"/>
      <c r="H422" s="159"/>
      <c r="I422" s="159"/>
      <c r="J422" s="159"/>
      <c r="K422" s="159"/>
      <c r="L422" s="159"/>
      <c r="M422" s="159"/>
      <c r="N422" s="159"/>
      <c r="O422" s="159"/>
      <c r="P422" s="162"/>
      <c r="Q422" s="157"/>
    </row>
    <row r="423" spans="1:17" ht="13">
      <c r="A423" s="158"/>
      <c r="B423" s="150"/>
      <c r="C423" s="159"/>
      <c r="D423" s="159"/>
      <c r="E423" s="160"/>
      <c r="F423" s="159"/>
      <c r="G423" s="161"/>
      <c r="H423" s="159"/>
      <c r="I423" s="159"/>
      <c r="J423" s="159"/>
      <c r="K423" s="159"/>
      <c r="L423" s="159"/>
      <c r="M423" s="159"/>
      <c r="N423" s="159"/>
      <c r="O423" s="159"/>
      <c r="P423" s="162"/>
      <c r="Q423" s="157"/>
    </row>
    <row r="424" spans="1:17" ht="13">
      <c r="A424" s="158"/>
      <c r="B424" s="150"/>
      <c r="C424" s="159"/>
      <c r="D424" s="159"/>
      <c r="E424" s="160"/>
      <c r="F424" s="159"/>
      <c r="G424" s="161"/>
      <c r="H424" s="159"/>
      <c r="I424" s="159"/>
      <c r="J424" s="159"/>
      <c r="K424" s="159"/>
      <c r="L424" s="159"/>
      <c r="M424" s="159"/>
      <c r="N424" s="159"/>
      <c r="O424" s="159"/>
      <c r="P424" s="162"/>
      <c r="Q424" s="157"/>
    </row>
    <row r="425" spans="1:17" ht="13">
      <c r="A425" s="158"/>
      <c r="B425" s="150"/>
      <c r="C425" s="159"/>
      <c r="D425" s="159"/>
      <c r="E425" s="160"/>
      <c r="F425" s="159"/>
      <c r="G425" s="161"/>
      <c r="H425" s="159"/>
      <c r="I425" s="159"/>
      <c r="J425" s="159"/>
      <c r="K425" s="159"/>
      <c r="L425" s="159"/>
      <c r="M425" s="159"/>
      <c r="N425" s="159"/>
      <c r="O425" s="159"/>
      <c r="P425" s="162"/>
      <c r="Q425" s="157"/>
    </row>
    <row r="426" spans="1:17" ht="13">
      <c r="A426" s="158"/>
      <c r="B426" s="150"/>
      <c r="C426" s="159"/>
      <c r="D426" s="159"/>
      <c r="E426" s="160"/>
      <c r="F426" s="159"/>
      <c r="G426" s="161"/>
      <c r="H426" s="159"/>
      <c r="I426" s="159"/>
      <c r="J426" s="159"/>
      <c r="K426" s="159"/>
      <c r="L426" s="159"/>
      <c r="M426" s="159"/>
      <c r="N426" s="159"/>
      <c r="O426" s="159"/>
      <c r="P426" s="162"/>
      <c r="Q426" s="157"/>
    </row>
    <row r="427" spans="1:17" ht="13">
      <c r="A427" s="158"/>
      <c r="B427" s="150"/>
      <c r="C427" s="159"/>
      <c r="D427" s="159"/>
      <c r="E427" s="160"/>
      <c r="F427" s="159"/>
      <c r="G427" s="161"/>
      <c r="H427" s="159"/>
      <c r="I427" s="159"/>
      <c r="J427" s="159"/>
      <c r="K427" s="159"/>
      <c r="L427" s="159"/>
      <c r="M427" s="159"/>
      <c r="N427" s="159"/>
      <c r="O427" s="159"/>
      <c r="P427" s="162"/>
      <c r="Q427" s="157"/>
    </row>
    <row r="428" spans="1:17" ht="13">
      <c r="A428" s="158"/>
      <c r="B428" s="150"/>
      <c r="C428" s="159"/>
      <c r="D428" s="159"/>
      <c r="E428" s="160"/>
      <c r="F428" s="159"/>
      <c r="G428" s="161"/>
      <c r="H428" s="159"/>
      <c r="I428" s="159"/>
      <c r="J428" s="159"/>
      <c r="K428" s="159"/>
      <c r="L428" s="159"/>
      <c r="M428" s="159"/>
      <c r="N428" s="159"/>
      <c r="O428" s="159"/>
      <c r="P428" s="162"/>
      <c r="Q428" s="157"/>
    </row>
    <row r="429" spans="1:17" ht="13">
      <c r="A429" s="158"/>
      <c r="B429" s="150"/>
      <c r="C429" s="159"/>
      <c r="D429" s="159"/>
      <c r="E429" s="160"/>
      <c r="F429" s="159"/>
      <c r="G429" s="161"/>
      <c r="H429" s="159"/>
      <c r="I429" s="159"/>
      <c r="J429" s="159"/>
      <c r="K429" s="159"/>
      <c r="L429" s="159"/>
      <c r="M429" s="159"/>
      <c r="N429" s="159"/>
      <c r="O429" s="159"/>
      <c r="P429" s="162"/>
      <c r="Q429" s="157"/>
    </row>
    <row r="430" spans="1:17" ht="13">
      <c r="A430" s="158"/>
      <c r="B430" s="150"/>
      <c r="C430" s="159"/>
      <c r="D430" s="159"/>
      <c r="E430" s="160"/>
      <c r="F430" s="159"/>
      <c r="G430" s="161"/>
      <c r="H430" s="159"/>
      <c r="I430" s="159"/>
      <c r="J430" s="159"/>
      <c r="K430" s="159"/>
      <c r="L430" s="159"/>
      <c r="M430" s="159"/>
      <c r="N430" s="159"/>
      <c r="O430" s="159"/>
      <c r="P430" s="162"/>
      <c r="Q430" s="157"/>
    </row>
    <row r="431" spans="1:17" ht="13">
      <c r="A431" s="158"/>
      <c r="B431" s="150"/>
      <c r="C431" s="159"/>
      <c r="D431" s="159"/>
      <c r="E431" s="160"/>
      <c r="F431" s="159"/>
      <c r="G431" s="161"/>
      <c r="H431" s="159"/>
      <c r="I431" s="159"/>
      <c r="J431" s="159"/>
      <c r="K431" s="159"/>
      <c r="L431" s="159"/>
      <c r="M431" s="159"/>
      <c r="N431" s="159"/>
      <c r="O431" s="159"/>
      <c r="P431" s="162"/>
      <c r="Q431" s="157"/>
    </row>
    <row r="432" spans="1:17" ht="13">
      <c r="A432" s="158"/>
      <c r="B432" s="150"/>
      <c r="C432" s="159"/>
      <c r="D432" s="159"/>
      <c r="E432" s="160"/>
      <c r="F432" s="159"/>
      <c r="G432" s="161"/>
      <c r="H432" s="159"/>
      <c r="I432" s="159"/>
      <c r="J432" s="159"/>
      <c r="K432" s="159"/>
      <c r="L432" s="159"/>
      <c r="M432" s="159"/>
      <c r="N432" s="159"/>
      <c r="O432" s="159"/>
      <c r="P432" s="162"/>
      <c r="Q432" s="157"/>
    </row>
    <row r="433" spans="1:17" ht="13">
      <c r="A433" s="158"/>
      <c r="B433" s="150"/>
      <c r="C433" s="159"/>
      <c r="D433" s="159"/>
      <c r="E433" s="160"/>
      <c r="F433" s="159"/>
      <c r="G433" s="161"/>
      <c r="H433" s="159"/>
      <c r="I433" s="159"/>
      <c r="J433" s="159"/>
      <c r="K433" s="159"/>
      <c r="L433" s="159"/>
      <c r="M433" s="159"/>
      <c r="N433" s="159"/>
      <c r="O433" s="159"/>
      <c r="P433" s="162"/>
      <c r="Q433" s="157"/>
    </row>
    <row r="434" spans="1:17" ht="13">
      <c r="A434" s="158"/>
      <c r="B434" s="150"/>
      <c r="C434" s="159"/>
      <c r="D434" s="159"/>
      <c r="E434" s="160"/>
      <c r="F434" s="159"/>
      <c r="G434" s="161"/>
      <c r="H434" s="159"/>
      <c r="I434" s="159"/>
      <c r="J434" s="159"/>
      <c r="K434" s="159"/>
      <c r="L434" s="159"/>
      <c r="M434" s="159"/>
      <c r="N434" s="159"/>
      <c r="O434" s="159"/>
      <c r="P434" s="162"/>
      <c r="Q434" s="157"/>
    </row>
    <row r="435" spans="1:17" ht="13">
      <c r="A435" s="158"/>
      <c r="B435" s="150"/>
      <c r="C435" s="159"/>
      <c r="D435" s="159"/>
      <c r="E435" s="160"/>
      <c r="F435" s="159"/>
      <c r="G435" s="161"/>
      <c r="H435" s="159"/>
      <c r="I435" s="159"/>
      <c r="J435" s="159"/>
      <c r="K435" s="159"/>
      <c r="L435" s="159"/>
      <c r="M435" s="159"/>
      <c r="N435" s="159"/>
      <c r="O435" s="159"/>
      <c r="P435" s="162"/>
      <c r="Q435" s="157"/>
    </row>
    <row r="436" spans="1:17" ht="13">
      <c r="A436" s="158"/>
      <c r="B436" s="150"/>
      <c r="C436" s="159"/>
      <c r="D436" s="159"/>
      <c r="E436" s="160"/>
      <c r="F436" s="159"/>
      <c r="G436" s="161"/>
      <c r="H436" s="159"/>
      <c r="I436" s="159"/>
      <c r="J436" s="159"/>
      <c r="K436" s="159"/>
      <c r="L436" s="159"/>
      <c r="M436" s="159"/>
      <c r="N436" s="159"/>
      <c r="O436" s="159"/>
      <c r="P436" s="162"/>
      <c r="Q436" s="157"/>
    </row>
    <row r="437" spans="1:17" ht="13">
      <c r="A437" s="158"/>
      <c r="B437" s="150"/>
      <c r="C437" s="159"/>
      <c r="D437" s="159"/>
      <c r="E437" s="160"/>
      <c r="F437" s="159"/>
      <c r="G437" s="161"/>
      <c r="H437" s="159"/>
      <c r="I437" s="159"/>
      <c r="J437" s="159"/>
      <c r="K437" s="159"/>
      <c r="L437" s="159"/>
      <c r="M437" s="159"/>
      <c r="N437" s="159"/>
      <c r="O437" s="159"/>
      <c r="P437" s="162"/>
      <c r="Q437" s="157"/>
    </row>
    <row r="438" spans="1:17" ht="13">
      <c r="A438" s="158"/>
      <c r="B438" s="150"/>
      <c r="C438" s="159"/>
      <c r="D438" s="159"/>
      <c r="E438" s="160"/>
      <c r="F438" s="159"/>
      <c r="G438" s="161"/>
      <c r="H438" s="159"/>
      <c r="I438" s="159"/>
      <c r="J438" s="159"/>
      <c r="K438" s="159"/>
      <c r="L438" s="159"/>
      <c r="M438" s="159"/>
      <c r="N438" s="159"/>
      <c r="O438" s="159"/>
      <c r="P438" s="162"/>
      <c r="Q438" s="157"/>
    </row>
    <row r="439" spans="1:17" ht="13">
      <c r="A439" s="158"/>
      <c r="B439" s="150"/>
      <c r="C439" s="159"/>
      <c r="D439" s="159"/>
      <c r="E439" s="160"/>
      <c r="F439" s="159"/>
      <c r="G439" s="161"/>
      <c r="H439" s="159"/>
      <c r="I439" s="159"/>
      <c r="J439" s="159"/>
      <c r="K439" s="159"/>
      <c r="L439" s="159"/>
      <c r="M439" s="159"/>
      <c r="N439" s="159"/>
      <c r="O439" s="159"/>
      <c r="P439" s="162"/>
      <c r="Q439" s="157"/>
    </row>
    <row r="440" spans="1:17" ht="13">
      <c r="A440" s="158"/>
      <c r="B440" s="150"/>
      <c r="C440" s="159"/>
      <c r="D440" s="159"/>
      <c r="E440" s="160"/>
      <c r="F440" s="159"/>
      <c r="G440" s="161"/>
      <c r="H440" s="159"/>
      <c r="I440" s="159"/>
      <c r="J440" s="159"/>
      <c r="K440" s="159"/>
      <c r="L440" s="159"/>
      <c r="M440" s="159"/>
      <c r="N440" s="159"/>
      <c r="O440" s="159"/>
      <c r="P440" s="162"/>
      <c r="Q440" s="157"/>
    </row>
    <row r="441" spans="1:17" ht="13">
      <c r="A441" s="158"/>
      <c r="B441" s="150"/>
      <c r="C441" s="159"/>
      <c r="D441" s="159"/>
      <c r="E441" s="160"/>
      <c r="F441" s="159"/>
      <c r="G441" s="161"/>
      <c r="H441" s="159"/>
      <c r="I441" s="159"/>
      <c r="J441" s="159"/>
      <c r="K441" s="159"/>
      <c r="L441" s="159"/>
      <c r="M441" s="159"/>
      <c r="N441" s="159"/>
      <c r="O441" s="159"/>
      <c r="P441" s="162"/>
      <c r="Q441" s="157"/>
    </row>
    <row r="442" spans="1:17" ht="13">
      <c r="A442" s="158"/>
      <c r="B442" s="150"/>
      <c r="C442" s="159"/>
      <c r="D442" s="159"/>
      <c r="E442" s="160"/>
      <c r="F442" s="159"/>
      <c r="G442" s="161"/>
      <c r="H442" s="159"/>
      <c r="I442" s="159"/>
      <c r="J442" s="159"/>
      <c r="K442" s="159"/>
      <c r="L442" s="159"/>
      <c r="M442" s="159"/>
      <c r="N442" s="159"/>
      <c r="O442" s="159"/>
      <c r="P442" s="162"/>
      <c r="Q442" s="157"/>
    </row>
    <row r="443" spans="1:17" ht="13">
      <c r="A443" s="158"/>
      <c r="B443" s="150"/>
      <c r="C443" s="159"/>
      <c r="D443" s="159"/>
      <c r="E443" s="160"/>
      <c r="F443" s="159"/>
      <c r="G443" s="161"/>
      <c r="H443" s="159"/>
      <c r="I443" s="159"/>
      <c r="J443" s="159"/>
      <c r="K443" s="159"/>
      <c r="L443" s="159"/>
      <c r="M443" s="159"/>
      <c r="N443" s="159"/>
      <c r="O443" s="159"/>
      <c r="P443" s="162"/>
      <c r="Q443" s="157"/>
    </row>
    <row r="444" spans="1:17" ht="13">
      <c r="A444" s="158"/>
      <c r="B444" s="150"/>
      <c r="C444" s="159"/>
      <c r="D444" s="159"/>
      <c r="E444" s="160"/>
      <c r="F444" s="159"/>
      <c r="G444" s="161"/>
      <c r="H444" s="159"/>
      <c r="I444" s="159"/>
      <c r="J444" s="159"/>
      <c r="K444" s="159"/>
      <c r="L444" s="159"/>
      <c r="M444" s="159"/>
      <c r="N444" s="159"/>
      <c r="O444" s="159"/>
      <c r="P444" s="162"/>
      <c r="Q444" s="157"/>
    </row>
    <row r="445" spans="1:17" ht="13">
      <c r="A445" s="158"/>
      <c r="B445" s="150"/>
      <c r="C445" s="159"/>
      <c r="D445" s="159"/>
      <c r="E445" s="160"/>
      <c r="F445" s="159"/>
      <c r="G445" s="161"/>
      <c r="H445" s="159"/>
      <c r="I445" s="159"/>
      <c r="J445" s="159"/>
      <c r="K445" s="159"/>
      <c r="L445" s="159"/>
      <c r="M445" s="159"/>
      <c r="N445" s="159"/>
      <c r="O445" s="159"/>
      <c r="P445" s="162"/>
      <c r="Q445" s="157"/>
    </row>
    <row r="446" spans="1:17" ht="13">
      <c r="A446" s="158"/>
      <c r="B446" s="150"/>
      <c r="C446" s="159"/>
      <c r="D446" s="159"/>
      <c r="E446" s="160"/>
      <c r="F446" s="159"/>
      <c r="G446" s="161"/>
      <c r="H446" s="159"/>
      <c r="I446" s="159"/>
      <c r="J446" s="159"/>
      <c r="K446" s="159"/>
      <c r="L446" s="159"/>
      <c r="M446" s="159"/>
      <c r="N446" s="159"/>
      <c r="O446" s="159"/>
      <c r="P446" s="162"/>
      <c r="Q446" s="157"/>
    </row>
    <row r="447" spans="1:17" ht="13">
      <c r="A447" s="158"/>
      <c r="B447" s="150"/>
      <c r="C447" s="159"/>
      <c r="D447" s="159"/>
      <c r="E447" s="160"/>
      <c r="F447" s="159"/>
      <c r="G447" s="161"/>
      <c r="H447" s="159"/>
      <c r="I447" s="159"/>
      <c r="J447" s="159"/>
      <c r="K447" s="159"/>
      <c r="L447" s="159"/>
      <c r="M447" s="159"/>
      <c r="N447" s="159"/>
      <c r="O447" s="159"/>
      <c r="P447" s="162"/>
      <c r="Q447" s="157"/>
    </row>
    <row r="448" spans="1:17" ht="13">
      <c r="A448" s="158"/>
      <c r="B448" s="150"/>
      <c r="C448" s="159"/>
      <c r="D448" s="159"/>
      <c r="E448" s="160"/>
      <c r="F448" s="159"/>
      <c r="G448" s="161"/>
      <c r="H448" s="159"/>
      <c r="I448" s="159"/>
      <c r="J448" s="159"/>
      <c r="K448" s="159"/>
      <c r="L448" s="159"/>
      <c r="M448" s="159"/>
      <c r="N448" s="159"/>
      <c r="O448" s="159"/>
      <c r="P448" s="162"/>
      <c r="Q448" s="157"/>
    </row>
    <row r="449" spans="1:17" ht="13">
      <c r="A449" s="158"/>
      <c r="B449" s="150"/>
      <c r="C449" s="159"/>
      <c r="D449" s="159"/>
      <c r="E449" s="160"/>
      <c r="F449" s="159"/>
      <c r="G449" s="161"/>
      <c r="H449" s="159"/>
      <c r="I449" s="159"/>
      <c r="J449" s="159"/>
      <c r="K449" s="159"/>
      <c r="L449" s="159"/>
      <c r="M449" s="159"/>
      <c r="N449" s="159"/>
      <c r="O449" s="159"/>
      <c r="P449" s="162"/>
      <c r="Q449" s="157"/>
    </row>
    <row r="450" spans="1:17" ht="13">
      <c r="A450" s="158"/>
      <c r="B450" s="150"/>
      <c r="C450" s="159"/>
      <c r="D450" s="159"/>
      <c r="E450" s="160"/>
      <c r="F450" s="159"/>
      <c r="G450" s="161"/>
      <c r="H450" s="159"/>
      <c r="I450" s="159"/>
      <c r="J450" s="159"/>
      <c r="K450" s="159"/>
      <c r="L450" s="159"/>
      <c r="M450" s="159"/>
      <c r="N450" s="159"/>
      <c r="O450" s="159"/>
      <c r="P450" s="162"/>
      <c r="Q450" s="157"/>
    </row>
    <row r="451" spans="1:17" ht="13">
      <c r="A451" s="158"/>
      <c r="B451" s="150"/>
      <c r="C451" s="159"/>
      <c r="D451" s="159"/>
      <c r="E451" s="160"/>
      <c r="F451" s="159"/>
      <c r="G451" s="161"/>
      <c r="H451" s="159"/>
      <c r="I451" s="159"/>
      <c r="J451" s="159"/>
      <c r="K451" s="159"/>
      <c r="L451" s="159"/>
      <c r="M451" s="159"/>
      <c r="N451" s="159"/>
      <c r="O451" s="159"/>
      <c r="P451" s="162"/>
      <c r="Q451" s="157"/>
    </row>
    <row r="452" spans="1:17" ht="13">
      <c r="A452" s="158"/>
      <c r="B452" s="150"/>
      <c r="C452" s="159"/>
      <c r="D452" s="159"/>
      <c r="E452" s="160"/>
      <c r="F452" s="159"/>
      <c r="G452" s="161"/>
      <c r="H452" s="159"/>
      <c r="I452" s="159"/>
      <c r="J452" s="159"/>
      <c r="K452" s="159"/>
      <c r="L452" s="159"/>
      <c r="M452" s="159"/>
      <c r="N452" s="159"/>
      <c r="O452" s="159"/>
      <c r="P452" s="162"/>
      <c r="Q452" s="157"/>
    </row>
    <row r="453" spans="1:17" ht="13">
      <c r="A453" s="158"/>
      <c r="B453" s="150"/>
      <c r="C453" s="159"/>
      <c r="D453" s="159"/>
      <c r="E453" s="160"/>
      <c r="F453" s="159"/>
      <c r="G453" s="161"/>
      <c r="H453" s="159"/>
      <c r="I453" s="159"/>
      <c r="J453" s="159"/>
      <c r="K453" s="159"/>
      <c r="L453" s="159"/>
      <c r="M453" s="159"/>
      <c r="N453" s="159"/>
      <c r="O453" s="159"/>
      <c r="P453" s="162"/>
      <c r="Q453" s="157"/>
    </row>
    <row r="454" spans="1:17" ht="13">
      <c r="A454" s="158"/>
      <c r="B454" s="150"/>
      <c r="C454" s="159"/>
      <c r="D454" s="159"/>
      <c r="E454" s="160"/>
      <c r="F454" s="159"/>
      <c r="G454" s="161"/>
      <c r="H454" s="159"/>
      <c r="I454" s="159"/>
      <c r="J454" s="159"/>
      <c r="K454" s="159"/>
      <c r="L454" s="159"/>
      <c r="M454" s="159"/>
      <c r="N454" s="159"/>
      <c r="O454" s="159"/>
      <c r="P454" s="162"/>
      <c r="Q454" s="157"/>
    </row>
    <row r="455" spans="1:17" ht="13">
      <c r="A455" s="158"/>
      <c r="B455" s="150"/>
      <c r="C455" s="159"/>
      <c r="D455" s="159"/>
      <c r="E455" s="160"/>
      <c r="F455" s="159"/>
      <c r="G455" s="161"/>
      <c r="H455" s="159"/>
      <c r="I455" s="159"/>
      <c r="J455" s="159"/>
      <c r="K455" s="159"/>
      <c r="L455" s="159"/>
      <c r="M455" s="159"/>
      <c r="N455" s="159"/>
      <c r="O455" s="159"/>
      <c r="P455" s="162"/>
      <c r="Q455" s="157"/>
    </row>
    <row r="456" spans="1:17" ht="13">
      <c r="A456" s="158"/>
      <c r="B456" s="150"/>
      <c r="C456" s="159"/>
      <c r="D456" s="159"/>
      <c r="E456" s="160"/>
      <c r="F456" s="159"/>
      <c r="G456" s="161"/>
      <c r="H456" s="159"/>
      <c r="I456" s="159"/>
      <c r="J456" s="159"/>
      <c r="K456" s="159"/>
      <c r="L456" s="159"/>
      <c r="M456" s="159"/>
      <c r="N456" s="159"/>
      <c r="O456" s="159"/>
      <c r="P456" s="162"/>
      <c r="Q456" s="157"/>
    </row>
    <row r="457" spans="1:17" ht="13">
      <c r="A457" s="158"/>
      <c r="B457" s="150"/>
      <c r="C457" s="159"/>
      <c r="D457" s="159"/>
      <c r="E457" s="160"/>
      <c r="F457" s="159"/>
      <c r="G457" s="161"/>
      <c r="H457" s="159"/>
      <c r="I457" s="159"/>
      <c r="J457" s="159"/>
      <c r="K457" s="159"/>
      <c r="L457" s="159"/>
      <c r="M457" s="159"/>
      <c r="N457" s="159"/>
      <c r="O457" s="159"/>
      <c r="P457" s="162"/>
      <c r="Q457" s="157"/>
    </row>
    <row r="458" spans="1:17" ht="13">
      <c r="A458" s="158"/>
      <c r="B458" s="150"/>
      <c r="C458" s="159"/>
      <c r="D458" s="159"/>
      <c r="E458" s="160"/>
      <c r="F458" s="159"/>
      <c r="G458" s="161"/>
      <c r="H458" s="159"/>
      <c r="I458" s="159"/>
      <c r="J458" s="159"/>
      <c r="K458" s="159"/>
      <c r="L458" s="159"/>
      <c r="M458" s="159"/>
      <c r="N458" s="159"/>
      <c r="O458" s="159"/>
      <c r="P458" s="162"/>
      <c r="Q458" s="157"/>
    </row>
    <row r="459" spans="1:17" ht="13">
      <c r="A459" s="158"/>
      <c r="B459" s="150"/>
      <c r="C459" s="159"/>
      <c r="D459" s="159"/>
      <c r="E459" s="160"/>
      <c r="F459" s="159"/>
      <c r="G459" s="161"/>
      <c r="H459" s="159"/>
      <c r="I459" s="159"/>
      <c r="J459" s="159"/>
      <c r="K459" s="159"/>
      <c r="L459" s="159"/>
      <c r="M459" s="159"/>
      <c r="N459" s="159"/>
      <c r="O459" s="159"/>
      <c r="P459" s="162"/>
      <c r="Q459" s="157"/>
    </row>
    <row r="460" spans="1:17" ht="13">
      <c r="A460" s="158"/>
      <c r="B460" s="150"/>
      <c r="C460" s="159"/>
      <c r="D460" s="159"/>
      <c r="E460" s="160"/>
      <c r="F460" s="159"/>
      <c r="G460" s="161"/>
      <c r="H460" s="159"/>
      <c r="I460" s="159"/>
      <c r="J460" s="159"/>
      <c r="K460" s="159"/>
      <c r="L460" s="159"/>
      <c r="M460" s="159"/>
      <c r="N460" s="159"/>
      <c r="O460" s="159"/>
      <c r="P460" s="162"/>
      <c r="Q460" s="157"/>
    </row>
    <row r="461" spans="1:17" ht="13">
      <c r="A461" s="158"/>
      <c r="B461" s="150"/>
      <c r="C461" s="159"/>
      <c r="D461" s="159"/>
      <c r="E461" s="160"/>
      <c r="F461" s="159"/>
      <c r="G461" s="161"/>
      <c r="H461" s="159"/>
      <c r="I461" s="159"/>
      <c r="J461" s="159"/>
      <c r="K461" s="159"/>
      <c r="L461" s="159"/>
      <c r="M461" s="159"/>
      <c r="N461" s="159"/>
      <c r="O461" s="159"/>
      <c r="P461" s="162"/>
      <c r="Q461" s="157"/>
    </row>
    <row r="462" spans="1:17" ht="13">
      <c r="A462" s="158"/>
      <c r="B462" s="150"/>
      <c r="C462" s="159"/>
      <c r="D462" s="159"/>
      <c r="E462" s="160"/>
      <c r="F462" s="159"/>
      <c r="G462" s="161"/>
      <c r="H462" s="159"/>
      <c r="I462" s="159"/>
      <c r="J462" s="159"/>
      <c r="K462" s="159"/>
      <c r="L462" s="159"/>
      <c r="M462" s="159"/>
      <c r="N462" s="159"/>
      <c r="O462" s="159"/>
      <c r="P462" s="162"/>
      <c r="Q462" s="157"/>
    </row>
    <row r="463" spans="1:17" ht="13">
      <c r="A463" s="158"/>
      <c r="B463" s="150"/>
      <c r="C463" s="159"/>
      <c r="D463" s="159"/>
      <c r="E463" s="160"/>
      <c r="F463" s="159"/>
      <c r="G463" s="161"/>
      <c r="H463" s="159"/>
      <c r="I463" s="159"/>
      <c r="J463" s="159"/>
      <c r="K463" s="159"/>
      <c r="L463" s="159"/>
      <c r="M463" s="159"/>
      <c r="N463" s="159"/>
      <c r="O463" s="159"/>
      <c r="P463" s="162"/>
      <c r="Q463" s="157"/>
    </row>
    <row r="464" spans="1:17" ht="13">
      <c r="A464" s="158"/>
      <c r="B464" s="150"/>
      <c r="C464" s="159"/>
      <c r="D464" s="159"/>
      <c r="E464" s="160"/>
      <c r="F464" s="159"/>
      <c r="G464" s="161"/>
      <c r="H464" s="159"/>
      <c r="I464" s="159"/>
      <c r="J464" s="159"/>
      <c r="K464" s="159"/>
      <c r="L464" s="159"/>
      <c r="M464" s="159"/>
      <c r="N464" s="159"/>
      <c r="O464" s="159"/>
      <c r="P464" s="162"/>
      <c r="Q464" s="157"/>
    </row>
    <row r="465" spans="1:17" ht="13">
      <c r="A465" s="158"/>
      <c r="B465" s="150"/>
      <c r="C465" s="159"/>
      <c r="D465" s="159"/>
      <c r="E465" s="160"/>
      <c r="F465" s="159"/>
      <c r="G465" s="161"/>
      <c r="H465" s="159"/>
      <c r="I465" s="159"/>
      <c r="J465" s="159"/>
      <c r="K465" s="159"/>
      <c r="L465" s="159"/>
      <c r="M465" s="159"/>
      <c r="N465" s="159"/>
      <c r="O465" s="159"/>
      <c r="P465" s="162"/>
      <c r="Q465" s="157"/>
    </row>
    <row r="466" spans="1:17" ht="13">
      <c r="A466" s="158"/>
      <c r="B466" s="150"/>
      <c r="C466" s="159"/>
      <c r="D466" s="159"/>
      <c r="E466" s="160"/>
      <c r="F466" s="159"/>
      <c r="G466" s="161"/>
      <c r="H466" s="159"/>
      <c r="I466" s="159"/>
      <c r="J466" s="159"/>
      <c r="K466" s="159"/>
      <c r="L466" s="159"/>
      <c r="M466" s="159"/>
      <c r="N466" s="159"/>
      <c r="O466" s="159"/>
      <c r="P466" s="162"/>
      <c r="Q466" s="157"/>
    </row>
    <row r="467" spans="1:17" ht="13">
      <c r="A467" s="158"/>
      <c r="B467" s="150"/>
      <c r="C467" s="159"/>
      <c r="D467" s="159"/>
      <c r="E467" s="160"/>
      <c r="F467" s="159"/>
      <c r="G467" s="161"/>
      <c r="H467" s="159"/>
      <c r="I467" s="159"/>
      <c r="J467" s="159"/>
      <c r="K467" s="159"/>
      <c r="L467" s="159"/>
      <c r="M467" s="159"/>
      <c r="N467" s="159"/>
      <c r="O467" s="159"/>
      <c r="P467" s="162"/>
      <c r="Q467" s="157"/>
    </row>
    <row r="468" spans="1:17" ht="13">
      <c r="A468" s="158"/>
      <c r="B468" s="150"/>
      <c r="C468" s="159"/>
      <c r="D468" s="159"/>
      <c r="E468" s="160"/>
      <c r="F468" s="159"/>
      <c r="G468" s="161"/>
      <c r="H468" s="159"/>
      <c r="I468" s="159"/>
      <c r="J468" s="159"/>
      <c r="K468" s="159"/>
      <c r="L468" s="159"/>
      <c r="M468" s="159"/>
      <c r="N468" s="159"/>
      <c r="O468" s="159"/>
      <c r="P468" s="162"/>
      <c r="Q468" s="157"/>
    </row>
    <row r="469" spans="1:17" ht="13">
      <c r="A469" s="158"/>
      <c r="B469" s="150"/>
      <c r="C469" s="159"/>
      <c r="D469" s="159"/>
      <c r="E469" s="160"/>
      <c r="F469" s="159"/>
      <c r="G469" s="161"/>
      <c r="H469" s="159"/>
      <c r="I469" s="159"/>
      <c r="J469" s="159"/>
      <c r="K469" s="159"/>
      <c r="L469" s="159"/>
      <c r="M469" s="159"/>
      <c r="N469" s="159"/>
      <c r="O469" s="159"/>
      <c r="P469" s="162"/>
      <c r="Q469" s="157"/>
    </row>
    <row r="470" spans="1:17" ht="13">
      <c r="A470" s="158"/>
      <c r="B470" s="150"/>
      <c r="C470" s="159"/>
      <c r="D470" s="159"/>
      <c r="E470" s="160"/>
      <c r="F470" s="159"/>
      <c r="G470" s="161"/>
      <c r="H470" s="159"/>
      <c r="I470" s="159"/>
      <c r="J470" s="159"/>
      <c r="K470" s="159"/>
      <c r="L470" s="159"/>
      <c r="M470" s="159"/>
      <c r="N470" s="159"/>
      <c r="O470" s="159"/>
      <c r="P470" s="162"/>
      <c r="Q470" s="157"/>
    </row>
    <row r="471" spans="1:17" ht="13">
      <c r="A471" s="158"/>
      <c r="B471" s="150"/>
      <c r="C471" s="159"/>
      <c r="D471" s="159"/>
      <c r="E471" s="160"/>
      <c r="F471" s="159"/>
      <c r="G471" s="161"/>
      <c r="H471" s="159"/>
      <c r="I471" s="159"/>
      <c r="J471" s="159"/>
      <c r="K471" s="159"/>
      <c r="L471" s="159"/>
      <c r="M471" s="159"/>
      <c r="N471" s="159"/>
      <c r="O471" s="159"/>
      <c r="P471" s="162"/>
      <c r="Q471" s="157"/>
    </row>
    <row r="472" spans="1:17" ht="13">
      <c r="A472" s="158"/>
      <c r="B472" s="150"/>
      <c r="C472" s="159"/>
      <c r="D472" s="159"/>
      <c r="E472" s="160"/>
      <c r="F472" s="159"/>
      <c r="G472" s="161"/>
      <c r="H472" s="159"/>
      <c r="I472" s="159"/>
      <c r="J472" s="159"/>
      <c r="K472" s="159"/>
      <c r="L472" s="159"/>
      <c r="M472" s="159"/>
      <c r="N472" s="159"/>
      <c r="O472" s="159"/>
      <c r="P472" s="162"/>
      <c r="Q472" s="157"/>
    </row>
    <row r="473" spans="1:17" ht="13">
      <c r="A473" s="158"/>
      <c r="B473" s="150"/>
      <c r="C473" s="159"/>
      <c r="D473" s="159"/>
      <c r="E473" s="160"/>
      <c r="F473" s="159"/>
      <c r="G473" s="161"/>
      <c r="H473" s="159"/>
      <c r="I473" s="159"/>
      <c r="J473" s="159"/>
      <c r="K473" s="159"/>
      <c r="L473" s="159"/>
      <c r="M473" s="159"/>
      <c r="N473" s="159"/>
      <c r="O473" s="159"/>
      <c r="P473" s="162"/>
      <c r="Q473" s="157"/>
    </row>
    <row r="474" spans="1:17" ht="13">
      <c r="A474" s="158"/>
      <c r="B474" s="150"/>
      <c r="C474" s="159"/>
      <c r="D474" s="159"/>
      <c r="E474" s="160"/>
      <c r="F474" s="159"/>
      <c r="G474" s="161"/>
      <c r="H474" s="159"/>
      <c r="I474" s="159"/>
      <c r="J474" s="159"/>
      <c r="K474" s="159"/>
      <c r="L474" s="159"/>
      <c r="M474" s="159"/>
      <c r="N474" s="159"/>
      <c r="O474" s="159"/>
      <c r="P474" s="162"/>
      <c r="Q474" s="157"/>
    </row>
    <row r="475" spans="1:17" ht="13">
      <c r="A475" s="158"/>
      <c r="B475" s="150"/>
      <c r="C475" s="159"/>
      <c r="D475" s="159"/>
      <c r="E475" s="160"/>
      <c r="F475" s="159"/>
      <c r="G475" s="161"/>
      <c r="H475" s="159"/>
      <c r="I475" s="159"/>
      <c r="J475" s="159"/>
      <c r="K475" s="159"/>
      <c r="L475" s="159"/>
      <c r="M475" s="159"/>
      <c r="N475" s="159"/>
      <c r="O475" s="159"/>
      <c r="P475" s="162"/>
      <c r="Q475" s="157"/>
    </row>
    <row r="476" spans="1:17" ht="13">
      <c r="A476" s="158"/>
      <c r="B476" s="150"/>
      <c r="C476" s="159"/>
      <c r="D476" s="159"/>
      <c r="E476" s="160"/>
      <c r="F476" s="159"/>
      <c r="G476" s="161"/>
      <c r="H476" s="159"/>
      <c r="I476" s="159"/>
      <c r="J476" s="159"/>
      <c r="K476" s="159"/>
      <c r="L476" s="159"/>
      <c r="M476" s="159"/>
      <c r="N476" s="159"/>
      <c r="O476" s="159"/>
      <c r="P476" s="162"/>
      <c r="Q476" s="157"/>
    </row>
    <row r="477" spans="1:17" ht="13">
      <c r="A477" s="158"/>
      <c r="B477" s="150"/>
      <c r="C477" s="159"/>
      <c r="D477" s="159"/>
      <c r="E477" s="160"/>
      <c r="F477" s="159"/>
      <c r="G477" s="161"/>
      <c r="H477" s="159"/>
      <c r="I477" s="159"/>
      <c r="J477" s="159"/>
      <c r="K477" s="159"/>
      <c r="L477" s="159"/>
      <c r="M477" s="159"/>
      <c r="N477" s="159"/>
      <c r="O477" s="159"/>
      <c r="P477" s="162"/>
      <c r="Q477" s="157"/>
    </row>
    <row r="478" spans="1:17" ht="13">
      <c r="A478" s="158"/>
      <c r="B478" s="150"/>
      <c r="C478" s="159"/>
      <c r="D478" s="159"/>
      <c r="E478" s="160"/>
      <c r="F478" s="159"/>
      <c r="G478" s="161"/>
      <c r="H478" s="159"/>
      <c r="I478" s="159"/>
      <c r="J478" s="159"/>
      <c r="K478" s="159"/>
      <c r="L478" s="159"/>
      <c r="M478" s="159"/>
      <c r="N478" s="159"/>
      <c r="O478" s="159"/>
      <c r="P478" s="162"/>
      <c r="Q478" s="157"/>
    </row>
    <row r="479" spans="1:17" ht="13">
      <c r="A479" s="158"/>
      <c r="B479" s="150"/>
      <c r="C479" s="159"/>
      <c r="D479" s="159"/>
      <c r="E479" s="160"/>
      <c r="F479" s="159"/>
      <c r="G479" s="161"/>
      <c r="H479" s="159"/>
      <c r="I479" s="159"/>
      <c r="J479" s="159"/>
      <c r="K479" s="159"/>
      <c r="L479" s="159"/>
      <c r="M479" s="159"/>
      <c r="N479" s="159"/>
      <c r="O479" s="159"/>
      <c r="P479" s="162"/>
      <c r="Q479" s="157"/>
    </row>
    <row r="480" spans="1:17" ht="13">
      <c r="A480" s="158"/>
      <c r="B480" s="150"/>
      <c r="C480" s="159"/>
      <c r="D480" s="159"/>
      <c r="E480" s="160"/>
      <c r="F480" s="159"/>
      <c r="G480" s="161"/>
      <c r="H480" s="159"/>
      <c r="I480" s="159"/>
      <c r="J480" s="159"/>
      <c r="K480" s="159"/>
      <c r="L480" s="159"/>
      <c r="M480" s="159"/>
      <c r="N480" s="159"/>
      <c r="O480" s="159"/>
      <c r="P480" s="162"/>
      <c r="Q480" s="157"/>
    </row>
    <row r="481" spans="1:17" ht="13">
      <c r="A481" s="158"/>
      <c r="B481" s="150"/>
      <c r="C481" s="159"/>
      <c r="D481" s="159"/>
      <c r="E481" s="160"/>
      <c r="F481" s="159"/>
      <c r="G481" s="161"/>
      <c r="H481" s="159"/>
      <c r="I481" s="159"/>
      <c r="J481" s="159"/>
      <c r="K481" s="159"/>
      <c r="L481" s="159"/>
      <c r="M481" s="159"/>
      <c r="N481" s="159"/>
      <c r="O481" s="159"/>
      <c r="P481" s="162"/>
      <c r="Q481" s="157"/>
    </row>
    <row r="482" spans="1:17" ht="13">
      <c r="A482" s="158"/>
      <c r="B482" s="150"/>
      <c r="C482" s="159"/>
      <c r="D482" s="159"/>
      <c r="E482" s="160"/>
      <c r="F482" s="159"/>
      <c r="G482" s="161"/>
      <c r="H482" s="159"/>
      <c r="I482" s="159"/>
      <c r="J482" s="159"/>
      <c r="K482" s="159"/>
      <c r="L482" s="159"/>
      <c r="M482" s="159"/>
      <c r="N482" s="159"/>
      <c r="O482" s="159"/>
      <c r="P482" s="162"/>
      <c r="Q482" s="157"/>
    </row>
    <row r="483" spans="1:17" ht="13">
      <c r="A483" s="158"/>
      <c r="B483" s="150"/>
      <c r="C483" s="159"/>
      <c r="D483" s="159"/>
      <c r="E483" s="160"/>
      <c r="F483" s="159"/>
      <c r="G483" s="161"/>
      <c r="H483" s="159"/>
      <c r="I483" s="159"/>
      <c r="J483" s="159"/>
      <c r="K483" s="159"/>
      <c r="L483" s="159"/>
      <c r="M483" s="159"/>
      <c r="N483" s="159"/>
      <c r="O483" s="159"/>
      <c r="P483" s="162"/>
      <c r="Q483" s="157"/>
    </row>
    <row r="484" spans="1:17" ht="13">
      <c r="A484" s="158"/>
      <c r="B484" s="150"/>
      <c r="C484" s="159"/>
      <c r="D484" s="159"/>
      <c r="E484" s="160"/>
      <c r="F484" s="159"/>
      <c r="G484" s="161"/>
      <c r="H484" s="159"/>
      <c r="I484" s="159"/>
      <c r="J484" s="159"/>
      <c r="K484" s="159"/>
      <c r="L484" s="159"/>
      <c r="M484" s="159"/>
      <c r="N484" s="159"/>
      <c r="O484" s="159"/>
      <c r="P484" s="162"/>
      <c r="Q484" s="157"/>
    </row>
    <row r="485" spans="1:17" ht="13">
      <c r="A485" s="158"/>
      <c r="B485" s="150"/>
      <c r="C485" s="159"/>
      <c r="D485" s="159"/>
      <c r="E485" s="160"/>
      <c r="F485" s="159"/>
      <c r="G485" s="161"/>
      <c r="H485" s="159"/>
      <c r="I485" s="159"/>
      <c r="J485" s="159"/>
      <c r="K485" s="159"/>
      <c r="L485" s="159"/>
      <c r="M485" s="159"/>
      <c r="N485" s="159"/>
      <c r="O485" s="159"/>
      <c r="P485" s="162"/>
      <c r="Q485" s="157"/>
    </row>
    <row r="486" spans="1:17" ht="13">
      <c r="A486" s="158"/>
      <c r="B486" s="150"/>
      <c r="C486" s="159"/>
      <c r="D486" s="159"/>
      <c r="E486" s="160"/>
      <c r="F486" s="159"/>
      <c r="G486" s="161"/>
      <c r="H486" s="159"/>
      <c r="I486" s="159"/>
      <c r="J486" s="159"/>
      <c r="K486" s="159"/>
      <c r="L486" s="159"/>
      <c r="M486" s="159"/>
      <c r="N486" s="159"/>
      <c r="O486" s="159"/>
      <c r="P486" s="162"/>
      <c r="Q486" s="157"/>
    </row>
    <row r="487" spans="1:17" ht="13">
      <c r="A487" s="158"/>
      <c r="B487" s="150"/>
      <c r="C487" s="159"/>
      <c r="D487" s="159"/>
      <c r="E487" s="160"/>
      <c r="F487" s="159"/>
      <c r="G487" s="161"/>
      <c r="H487" s="159"/>
      <c r="I487" s="159"/>
      <c r="J487" s="159"/>
      <c r="K487" s="159"/>
      <c r="L487" s="159"/>
      <c r="M487" s="159"/>
      <c r="N487" s="159"/>
      <c r="O487" s="159"/>
      <c r="P487" s="162"/>
      <c r="Q487" s="157"/>
    </row>
    <row r="488" spans="1:17" ht="13">
      <c r="A488" s="158"/>
      <c r="B488" s="150"/>
      <c r="C488" s="159"/>
      <c r="D488" s="159"/>
      <c r="E488" s="160"/>
      <c r="F488" s="159"/>
      <c r="G488" s="161"/>
      <c r="H488" s="159"/>
      <c r="I488" s="159"/>
      <c r="J488" s="159"/>
      <c r="K488" s="159"/>
      <c r="L488" s="159"/>
      <c r="M488" s="159"/>
      <c r="N488" s="159"/>
      <c r="O488" s="159"/>
      <c r="P488" s="162"/>
      <c r="Q488" s="157"/>
    </row>
    <row r="489" spans="1:17" ht="13">
      <c r="A489" s="158"/>
      <c r="B489" s="150"/>
      <c r="C489" s="159"/>
      <c r="D489" s="159"/>
      <c r="E489" s="160"/>
      <c r="F489" s="159"/>
      <c r="G489" s="161"/>
      <c r="H489" s="159"/>
      <c r="I489" s="159"/>
      <c r="J489" s="159"/>
      <c r="K489" s="159"/>
      <c r="L489" s="159"/>
      <c r="M489" s="159"/>
      <c r="N489" s="159"/>
      <c r="O489" s="159"/>
      <c r="P489" s="162"/>
      <c r="Q489" s="157"/>
    </row>
    <row r="490" spans="1:17" ht="13">
      <c r="A490" s="158"/>
      <c r="B490" s="150"/>
      <c r="C490" s="159"/>
      <c r="D490" s="159"/>
      <c r="E490" s="160"/>
      <c r="F490" s="159"/>
      <c r="G490" s="161"/>
      <c r="H490" s="159"/>
      <c r="I490" s="159"/>
      <c r="J490" s="159"/>
      <c r="K490" s="159"/>
      <c r="L490" s="159"/>
      <c r="M490" s="159"/>
      <c r="N490" s="159"/>
      <c r="O490" s="159"/>
      <c r="P490" s="162"/>
      <c r="Q490" s="157"/>
    </row>
    <row r="491" spans="1:17" ht="13">
      <c r="A491" s="158"/>
      <c r="B491" s="150"/>
      <c r="C491" s="159"/>
      <c r="D491" s="159"/>
      <c r="E491" s="160"/>
      <c r="F491" s="159"/>
      <c r="G491" s="161"/>
      <c r="H491" s="159"/>
      <c r="I491" s="159"/>
      <c r="J491" s="159"/>
      <c r="K491" s="159"/>
      <c r="L491" s="159"/>
      <c r="M491" s="159"/>
      <c r="N491" s="159"/>
      <c r="O491" s="159"/>
      <c r="P491" s="162"/>
      <c r="Q491" s="157"/>
    </row>
    <row r="492" spans="1:17" ht="13">
      <c r="A492" s="158"/>
      <c r="B492" s="150"/>
      <c r="C492" s="159"/>
      <c r="D492" s="159"/>
      <c r="E492" s="160"/>
      <c r="F492" s="159"/>
      <c r="G492" s="161"/>
      <c r="H492" s="159"/>
      <c r="I492" s="159"/>
      <c r="J492" s="159"/>
      <c r="K492" s="159"/>
      <c r="L492" s="159"/>
      <c r="M492" s="159"/>
      <c r="N492" s="159"/>
      <c r="O492" s="159"/>
      <c r="P492" s="162"/>
      <c r="Q492" s="157"/>
    </row>
    <row r="493" spans="1:17" ht="13">
      <c r="A493" s="158"/>
      <c r="B493" s="150"/>
      <c r="C493" s="159"/>
      <c r="D493" s="159"/>
      <c r="E493" s="160"/>
      <c r="F493" s="159"/>
      <c r="G493" s="161"/>
      <c r="H493" s="159"/>
      <c r="I493" s="159"/>
      <c r="J493" s="159"/>
      <c r="K493" s="159"/>
      <c r="L493" s="159"/>
      <c r="M493" s="159"/>
      <c r="N493" s="159"/>
      <c r="O493" s="159"/>
      <c r="P493" s="162"/>
      <c r="Q493" s="157"/>
    </row>
    <row r="494" spans="1:17" ht="13">
      <c r="A494" s="158"/>
      <c r="B494" s="150"/>
      <c r="C494" s="159"/>
      <c r="D494" s="159"/>
      <c r="E494" s="160"/>
      <c r="F494" s="159"/>
      <c r="G494" s="161"/>
      <c r="H494" s="159"/>
      <c r="I494" s="159"/>
      <c r="J494" s="159"/>
      <c r="K494" s="159"/>
      <c r="L494" s="159"/>
      <c r="M494" s="159"/>
      <c r="N494" s="159"/>
      <c r="O494" s="159"/>
      <c r="P494" s="162"/>
      <c r="Q494" s="157"/>
    </row>
    <row r="495" spans="1:17" ht="13">
      <c r="A495" s="158"/>
      <c r="B495" s="150"/>
      <c r="C495" s="159"/>
      <c r="D495" s="159"/>
      <c r="E495" s="160"/>
      <c r="F495" s="159"/>
      <c r="G495" s="161"/>
      <c r="H495" s="159"/>
      <c r="I495" s="159"/>
      <c r="J495" s="159"/>
      <c r="K495" s="159"/>
      <c r="L495" s="159"/>
      <c r="M495" s="159"/>
      <c r="N495" s="159"/>
      <c r="O495" s="159"/>
      <c r="P495" s="162"/>
      <c r="Q495" s="157"/>
    </row>
    <row r="496" spans="1:17" ht="13">
      <c r="A496" s="158"/>
      <c r="B496" s="150"/>
      <c r="C496" s="159"/>
      <c r="D496" s="159"/>
      <c r="E496" s="160"/>
      <c r="F496" s="159"/>
      <c r="G496" s="161"/>
      <c r="H496" s="159"/>
      <c r="I496" s="159"/>
      <c r="J496" s="159"/>
      <c r="K496" s="159"/>
      <c r="L496" s="159"/>
      <c r="M496" s="159"/>
      <c r="N496" s="159"/>
      <c r="O496" s="159"/>
      <c r="P496" s="162"/>
      <c r="Q496" s="157"/>
    </row>
    <row r="497" spans="1:17" ht="13">
      <c r="A497" s="158"/>
      <c r="B497" s="150"/>
      <c r="C497" s="159"/>
      <c r="D497" s="159"/>
      <c r="E497" s="160"/>
      <c r="F497" s="159"/>
      <c r="G497" s="161"/>
      <c r="H497" s="159"/>
      <c r="I497" s="159"/>
      <c r="J497" s="159"/>
      <c r="K497" s="159"/>
      <c r="L497" s="159"/>
      <c r="M497" s="159"/>
      <c r="N497" s="159"/>
      <c r="O497" s="159"/>
      <c r="P497" s="162"/>
      <c r="Q497" s="157"/>
    </row>
    <row r="498" spans="1:17" ht="13">
      <c r="A498" s="158"/>
      <c r="B498" s="150"/>
      <c r="C498" s="159"/>
      <c r="D498" s="159"/>
      <c r="E498" s="160"/>
      <c r="F498" s="159"/>
      <c r="G498" s="161"/>
      <c r="H498" s="159"/>
      <c r="I498" s="159"/>
      <c r="J498" s="159"/>
      <c r="K498" s="159"/>
      <c r="L498" s="159"/>
      <c r="M498" s="159"/>
      <c r="N498" s="159"/>
      <c r="O498" s="159"/>
      <c r="P498" s="162"/>
      <c r="Q498" s="157"/>
    </row>
    <row r="499" spans="1:17" ht="13">
      <c r="A499" s="158"/>
      <c r="B499" s="150"/>
      <c r="C499" s="159"/>
      <c r="D499" s="159"/>
      <c r="E499" s="160"/>
      <c r="F499" s="159"/>
      <c r="G499" s="161"/>
      <c r="H499" s="159"/>
      <c r="I499" s="159"/>
      <c r="J499" s="159"/>
      <c r="K499" s="159"/>
      <c r="L499" s="159"/>
      <c r="M499" s="159"/>
      <c r="N499" s="159"/>
      <c r="O499" s="159"/>
      <c r="P499" s="162"/>
      <c r="Q499" s="157"/>
    </row>
    <row r="500" spans="1:17" ht="13">
      <c r="A500" s="158"/>
      <c r="B500" s="150"/>
      <c r="C500" s="159"/>
      <c r="D500" s="159"/>
      <c r="E500" s="160"/>
      <c r="F500" s="159"/>
      <c r="G500" s="161"/>
      <c r="H500" s="159"/>
      <c r="I500" s="159"/>
      <c r="J500" s="159"/>
      <c r="K500" s="159"/>
      <c r="L500" s="159"/>
      <c r="M500" s="159"/>
      <c r="N500" s="159"/>
      <c r="O500" s="159"/>
      <c r="P500" s="162"/>
      <c r="Q500" s="157"/>
    </row>
    <row r="501" spans="1:17" ht="13">
      <c r="A501" s="158"/>
      <c r="B501" s="150"/>
      <c r="C501" s="159"/>
      <c r="D501" s="159"/>
      <c r="E501" s="160"/>
      <c r="F501" s="159"/>
      <c r="G501" s="161"/>
      <c r="H501" s="159"/>
      <c r="I501" s="159"/>
      <c r="J501" s="159"/>
      <c r="K501" s="159"/>
      <c r="L501" s="159"/>
      <c r="M501" s="159"/>
      <c r="N501" s="159"/>
      <c r="O501" s="159"/>
      <c r="P501" s="162"/>
      <c r="Q501" s="157"/>
    </row>
    <row r="502" spans="1:17" ht="13">
      <c r="A502" s="158"/>
      <c r="B502" s="150"/>
      <c r="C502" s="159"/>
      <c r="D502" s="159"/>
      <c r="E502" s="160"/>
      <c r="F502" s="159"/>
      <c r="G502" s="161"/>
      <c r="H502" s="159"/>
      <c r="I502" s="159"/>
      <c r="J502" s="159"/>
      <c r="K502" s="159"/>
      <c r="L502" s="159"/>
      <c r="M502" s="159"/>
      <c r="N502" s="159"/>
      <c r="O502" s="159"/>
      <c r="P502" s="162"/>
      <c r="Q502" s="157"/>
    </row>
    <row r="503" spans="1:17" ht="13">
      <c r="A503" s="158"/>
      <c r="B503" s="150"/>
      <c r="C503" s="159"/>
      <c r="D503" s="159"/>
      <c r="E503" s="160"/>
      <c r="F503" s="159"/>
      <c r="G503" s="161"/>
      <c r="H503" s="159"/>
      <c r="I503" s="159"/>
      <c r="J503" s="159"/>
      <c r="K503" s="159"/>
      <c r="L503" s="159"/>
      <c r="M503" s="159"/>
      <c r="N503" s="159"/>
      <c r="O503" s="159"/>
      <c r="P503" s="162"/>
      <c r="Q503" s="157"/>
    </row>
    <row r="504" spans="1:17" ht="13">
      <c r="A504" s="158"/>
      <c r="B504" s="150"/>
      <c r="C504" s="159"/>
      <c r="D504" s="159"/>
      <c r="E504" s="160"/>
      <c r="F504" s="159"/>
      <c r="G504" s="161"/>
      <c r="H504" s="159"/>
      <c r="I504" s="159"/>
      <c r="J504" s="159"/>
      <c r="K504" s="159"/>
      <c r="L504" s="159"/>
      <c r="M504" s="159"/>
      <c r="N504" s="159"/>
      <c r="O504" s="159"/>
      <c r="P504" s="162"/>
      <c r="Q504" s="157"/>
    </row>
    <row r="505" spans="1:17" ht="13">
      <c r="A505" s="158"/>
      <c r="B505" s="150"/>
      <c r="C505" s="159"/>
      <c r="D505" s="159"/>
      <c r="E505" s="160"/>
      <c r="F505" s="159"/>
      <c r="G505" s="161"/>
      <c r="H505" s="159"/>
      <c r="I505" s="159"/>
      <c r="J505" s="159"/>
      <c r="K505" s="159"/>
      <c r="L505" s="159"/>
      <c r="M505" s="159"/>
      <c r="N505" s="159"/>
      <c r="O505" s="159"/>
      <c r="P505" s="162"/>
      <c r="Q505" s="157"/>
    </row>
    <row r="506" spans="1:17" ht="13">
      <c r="A506" s="158"/>
      <c r="B506" s="150"/>
      <c r="C506" s="159"/>
      <c r="D506" s="159"/>
      <c r="E506" s="160"/>
      <c r="F506" s="159"/>
      <c r="G506" s="161"/>
      <c r="H506" s="159"/>
      <c r="I506" s="159"/>
      <c r="J506" s="159"/>
      <c r="K506" s="159"/>
      <c r="L506" s="159"/>
      <c r="M506" s="159"/>
      <c r="N506" s="159"/>
      <c r="O506" s="159"/>
      <c r="P506" s="162"/>
      <c r="Q506" s="157"/>
    </row>
    <row r="507" spans="1:17" ht="13">
      <c r="A507" s="158"/>
      <c r="B507" s="150"/>
      <c r="C507" s="159"/>
      <c r="D507" s="159"/>
      <c r="E507" s="160"/>
      <c r="F507" s="159"/>
      <c r="G507" s="161"/>
      <c r="H507" s="159"/>
      <c r="I507" s="159"/>
      <c r="J507" s="159"/>
      <c r="K507" s="159"/>
      <c r="L507" s="159"/>
      <c r="M507" s="159"/>
      <c r="N507" s="159"/>
      <c r="O507" s="159"/>
      <c r="P507" s="162"/>
      <c r="Q507" s="157"/>
    </row>
    <row r="508" spans="1:17" ht="13">
      <c r="A508" s="158"/>
      <c r="B508" s="150"/>
      <c r="C508" s="159"/>
      <c r="D508" s="159"/>
      <c r="E508" s="160"/>
      <c r="F508" s="159"/>
      <c r="G508" s="161"/>
      <c r="H508" s="159"/>
      <c r="I508" s="159"/>
      <c r="J508" s="159"/>
      <c r="K508" s="159"/>
      <c r="L508" s="159"/>
      <c r="M508" s="159"/>
      <c r="N508" s="159"/>
      <c r="O508" s="159"/>
      <c r="P508" s="162"/>
      <c r="Q508" s="157"/>
    </row>
    <row r="509" spans="1:17" ht="13">
      <c r="A509" s="158"/>
      <c r="B509" s="150"/>
      <c r="C509" s="159"/>
      <c r="D509" s="159"/>
      <c r="E509" s="160"/>
      <c r="F509" s="159"/>
      <c r="G509" s="161"/>
      <c r="H509" s="159"/>
      <c r="I509" s="159"/>
      <c r="J509" s="159"/>
      <c r="K509" s="159"/>
      <c r="L509" s="159"/>
      <c r="M509" s="159"/>
      <c r="N509" s="159"/>
      <c r="O509" s="159"/>
      <c r="P509" s="162"/>
      <c r="Q509" s="157"/>
    </row>
    <row r="510" spans="1:17" ht="13">
      <c r="A510" s="158"/>
      <c r="B510" s="150"/>
      <c r="C510" s="159"/>
      <c r="D510" s="159"/>
      <c r="E510" s="160"/>
      <c r="F510" s="159"/>
      <c r="G510" s="161"/>
      <c r="H510" s="159"/>
      <c r="I510" s="159"/>
      <c r="J510" s="159"/>
      <c r="K510" s="159"/>
      <c r="L510" s="159"/>
      <c r="M510" s="159"/>
      <c r="N510" s="159"/>
      <c r="O510" s="159"/>
      <c r="P510" s="162"/>
      <c r="Q510" s="157"/>
    </row>
    <row r="511" spans="1:17" ht="13">
      <c r="A511" s="158"/>
      <c r="B511" s="150"/>
      <c r="C511" s="159"/>
      <c r="D511" s="159"/>
      <c r="E511" s="160"/>
      <c r="F511" s="159"/>
      <c r="G511" s="161"/>
      <c r="H511" s="159"/>
      <c r="I511" s="159"/>
      <c r="J511" s="159"/>
      <c r="K511" s="159"/>
      <c r="L511" s="159"/>
      <c r="M511" s="159"/>
      <c r="N511" s="159"/>
      <c r="O511" s="159"/>
      <c r="P511" s="162"/>
      <c r="Q511" s="157"/>
    </row>
    <row r="512" spans="1:17" ht="13">
      <c r="A512" s="158"/>
      <c r="B512" s="150"/>
      <c r="C512" s="159"/>
      <c r="D512" s="159"/>
      <c r="E512" s="160"/>
      <c r="F512" s="159"/>
      <c r="G512" s="161"/>
      <c r="H512" s="159"/>
      <c r="I512" s="159"/>
      <c r="J512" s="159"/>
      <c r="K512" s="159"/>
      <c r="L512" s="159"/>
      <c r="M512" s="159"/>
      <c r="N512" s="159"/>
      <c r="O512" s="159"/>
      <c r="P512" s="162"/>
      <c r="Q512" s="157"/>
    </row>
    <row r="513" spans="1:17" ht="13">
      <c r="A513" s="158"/>
      <c r="B513" s="150"/>
      <c r="C513" s="159"/>
      <c r="D513" s="159"/>
      <c r="E513" s="160"/>
      <c r="F513" s="159"/>
      <c r="G513" s="161"/>
      <c r="H513" s="159"/>
      <c r="I513" s="159"/>
      <c r="J513" s="159"/>
      <c r="K513" s="159"/>
      <c r="L513" s="159"/>
      <c r="M513" s="159"/>
      <c r="N513" s="159"/>
      <c r="O513" s="159"/>
      <c r="P513" s="162"/>
      <c r="Q513" s="157"/>
    </row>
    <row r="514" spans="1:17" ht="13">
      <c r="A514" s="158"/>
      <c r="B514" s="150"/>
      <c r="C514" s="159"/>
      <c r="D514" s="159"/>
      <c r="E514" s="160"/>
      <c r="F514" s="159"/>
      <c r="G514" s="161"/>
      <c r="H514" s="159"/>
      <c r="I514" s="159"/>
      <c r="J514" s="159"/>
      <c r="K514" s="159"/>
      <c r="L514" s="159"/>
      <c r="M514" s="159"/>
      <c r="N514" s="159"/>
      <c r="O514" s="159"/>
      <c r="P514" s="162"/>
      <c r="Q514" s="157"/>
    </row>
    <row r="515" spans="1:17" ht="13">
      <c r="A515" s="158"/>
      <c r="B515" s="150"/>
      <c r="C515" s="159"/>
      <c r="D515" s="159"/>
      <c r="E515" s="160"/>
      <c r="F515" s="159"/>
      <c r="G515" s="161"/>
      <c r="H515" s="159"/>
      <c r="I515" s="159"/>
      <c r="J515" s="159"/>
      <c r="K515" s="159"/>
      <c r="L515" s="159"/>
      <c r="M515" s="159"/>
      <c r="N515" s="159"/>
      <c r="O515" s="159"/>
      <c r="P515" s="162"/>
      <c r="Q515" s="157"/>
    </row>
    <row r="516" spans="1:17" ht="13">
      <c r="A516" s="158"/>
      <c r="B516" s="150"/>
      <c r="C516" s="159"/>
      <c r="D516" s="159"/>
      <c r="E516" s="160"/>
      <c r="F516" s="159"/>
      <c r="G516" s="161"/>
      <c r="H516" s="159"/>
      <c r="I516" s="159"/>
      <c r="J516" s="159"/>
      <c r="K516" s="159"/>
      <c r="L516" s="159"/>
      <c r="M516" s="159"/>
      <c r="N516" s="159"/>
      <c r="O516" s="159"/>
      <c r="P516" s="162"/>
      <c r="Q516" s="157"/>
    </row>
    <row r="517" spans="1:17" ht="13">
      <c r="A517" s="158"/>
      <c r="B517" s="150"/>
      <c r="C517" s="159"/>
      <c r="D517" s="159"/>
      <c r="E517" s="160"/>
      <c r="F517" s="159"/>
      <c r="G517" s="161"/>
      <c r="H517" s="159"/>
      <c r="I517" s="159"/>
      <c r="J517" s="159"/>
      <c r="K517" s="159"/>
      <c r="L517" s="159"/>
      <c r="M517" s="159"/>
      <c r="N517" s="159"/>
      <c r="O517" s="159"/>
      <c r="P517" s="162"/>
      <c r="Q517" s="157"/>
    </row>
    <row r="518" spans="1:17" ht="13">
      <c r="A518" s="158"/>
      <c r="B518" s="150"/>
      <c r="C518" s="159"/>
      <c r="D518" s="159"/>
      <c r="E518" s="160"/>
      <c r="F518" s="159"/>
      <c r="G518" s="161"/>
      <c r="H518" s="159"/>
      <c r="I518" s="159"/>
      <c r="J518" s="159"/>
      <c r="K518" s="159"/>
      <c r="L518" s="159"/>
      <c r="M518" s="159"/>
      <c r="N518" s="159"/>
      <c r="O518" s="159"/>
      <c r="P518" s="162"/>
      <c r="Q518" s="157"/>
    </row>
    <row r="519" spans="1:17" ht="13">
      <c r="A519" s="158"/>
      <c r="B519" s="150"/>
      <c r="C519" s="159"/>
      <c r="D519" s="159"/>
      <c r="E519" s="160"/>
      <c r="F519" s="159"/>
      <c r="G519" s="161"/>
      <c r="H519" s="159"/>
      <c r="I519" s="159"/>
      <c r="J519" s="159"/>
      <c r="K519" s="159"/>
      <c r="L519" s="159"/>
      <c r="M519" s="159"/>
      <c r="N519" s="159"/>
      <c r="O519" s="159"/>
      <c r="P519" s="162"/>
      <c r="Q519" s="157"/>
    </row>
    <row r="520" spans="1:17" ht="13">
      <c r="A520" s="158"/>
      <c r="B520" s="150"/>
      <c r="C520" s="159"/>
      <c r="D520" s="159"/>
      <c r="E520" s="160"/>
      <c r="F520" s="159"/>
      <c r="G520" s="161"/>
      <c r="H520" s="159"/>
      <c r="I520" s="159"/>
      <c r="J520" s="159"/>
      <c r="K520" s="159"/>
      <c r="L520" s="159"/>
      <c r="M520" s="159"/>
      <c r="N520" s="159"/>
      <c r="O520" s="159"/>
      <c r="P520" s="162"/>
      <c r="Q520" s="157"/>
    </row>
    <row r="521" spans="1:17" ht="13">
      <c r="A521" s="158"/>
      <c r="B521" s="150"/>
      <c r="C521" s="159"/>
      <c r="D521" s="159"/>
      <c r="E521" s="160"/>
      <c r="F521" s="159"/>
      <c r="G521" s="161"/>
      <c r="H521" s="159"/>
      <c r="I521" s="159"/>
      <c r="J521" s="159"/>
      <c r="K521" s="159"/>
      <c r="L521" s="159"/>
      <c r="M521" s="159"/>
      <c r="N521" s="159"/>
      <c r="O521" s="159"/>
      <c r="P521" s="162"/>
      <c r="Q521" s="157"/>
    </row>
    <row r="522" spans="1:17" ht="13">
      <c r="A522" s="158"/>
      <c r="B522" s="150"/>
      <c r="C522" s="159"/>
      <c r="D522" s="159"/>
      <c r="E522" s="160"/>
      <c r="F522" s="159"/>
      <c r="G522" s="161"/>
      <c r="H522" s="159"/>
      <c r="I522" s="159"/>
      <c r="J522" s="159"/>
      <c r="K522" s="159"/>
      <c r="L522" s="159"/>
      <c r="M522" s="159"/>
      <c r="N522" s="159"/>
      <c r="O522" s="159"/>
      <c r="P522" s="162"/>
      <c r="Q522" s="157"/>
    </row>
    <row r="523" spans="1:17" ht="13">
      <c r="A523" s="158"/>
      <c r="B523" s="150"/>
      <c r="C523" s="159"/>
      <c r="D523" s="159"/>
      <c r="E523" s="160"/>
      <c r="F523" s="159"/>
      <c r="G523" s="161"/>
      <c r="H523" s="159"/>
      <c r="I523" s="159"/>
      <c r="J523" s="159"/>
      <c r="K523" s="159"/>
      <c r="L523" s="159"/>
      <c r="M523" s="159"/>
      <c r="N523" s="159"/>
      <c r="O523" s="159"/>
      <c r="P523" s="162"/>
      <c r="Q523" s="157"/>
    </row>
    <row r="524" spans="1:17" ht="13">
      <c r="A524" s="158"/>
      <c r="B524" s="150"/>
      <c r="C524" s="159"/>
      <c r="D524" s="159"/>
      <c r="E524" s="160"/>
      <c r="F524" s="159"/>
      <c r="G524" s="161"/>
      <c r="H524" s="159"/>
      <c r="I524" s="159"/>
      <c r="J524" s="159"/>
      <c r="K524" s="159"/>
      <c r="L524" s="159"/>
      <c r="M524" s="159"/>
      <c r="N524" s="159"/>
      <c r="O524" s="159"/>
      <c r="P524" s="162"/>
      <c r="Q524" s="157"/>
    </row>
    <row r="525" spans="1:17" ht="13">
      <c r="A525" s="158"/>
      <c r="B525" s="150"/>
      <c r="C525" s="159"/>
      <c r="D525" s="159"/>
      <c r="E525" s="160"/>
      <c r="F525" s="159"/>
      <c r="G525" s="161"/>
      <c r="H525" s="159"/>
      <c r="I525" s="159"/>
      <c r="J525" s="159"/>
      <c r="K525" s="159"/>
      <c r="L525" s="159"/>
      <c r="M525" s="159"/>
      <c r="N525" s="159"/>
      <c r="O525" s="159"/>
      <c r="P525" s="162"/>
      <c r="Q525" s="157"/>
    </row>
    <row r="526" spans="1:17" ht="13">
      <c r="A526" s="158"/>
      <c r="B526" s="150"/>
      <c r="C526" s="159"/>
      <c r="D526" s="159"/>
      <c r="E526" s="160"/>
      <c r="F526" s="159"/>
      <c r="G526" s="161"/>
      <c r="H526" s="159"/>
      <c r="I526" s="159"/>
      <c r="J526" s="159"/>
      <c r="K526" s="159"/>
      <c r="L526" s="159"/>
      <c r="M526" s="159"/>
      <c r="N526" s="159"/>
      <c r="O526" s="159"/>
      <c r="P526" s="162"/>
      <c r="Q526" s="157"/>
    </row>
    <row r="527" spans="1:17" ht="13">
      <c r="A527" s="158"/>
      <c r="B527" s="150"/>
      <c r="C527" s="159"/>
      <c r="D527" s="159"/>
      <c r="E527" s="160"/>
      <c r="F527" s="159"/>
      <c r="G527" s="161"/>
      <c r="H527" s="159"/>
      <c r="I527" s="159"/>
      <c r="J527" s="159"/>
      <c r="K527" s="159"/>
      <c r="L527" s="159"/>
      <c r="M527" s="159"/>
      <c r="N527" s="159"/>
      <c r="O527" s="159"/>
      <c r="P527" s="162"/>
      <c r="Q527" s="157"/>
    </row>
    <row r="528" spans="1:17" ht="13">
      <c r="A528" s="158"/>
      <c r="B528" s="150"/>
      <c r="C528" s="159"/>
      <c r="D528" s="159"/>
      <c r="E528" s="160"/>
      <c r="F528" s="159"/>
      <c r="G528" s="161"/>
      <c r="H528" s="159"/>
      <c r="I528" s="159"/>
      <c r="J528" s="159"/>
      <c r="K528" s="159"/>
      <c r="L528" s="159"/>
      <c r="M528" s="159"/>
      <c r="N528" s="159"/>
      <c r="O528" s="159"/>
      <c r="P528" s="162"/>
      <c r="Q528" s="157"/>
    </row>
    <row r="529" spans="1:17" ht="13">
      <c r="A529" s="158"/>
      <c r="B529" s="150"/>
      <c r="C529" s="159"/>
      <c r="D529" s="159"/>
      <c r="E529" s="160"/>
      <c r="F529" s="159"/>
      <c r="G529" s="161"/>
      <c r="H529" s="159"/>
      <c r="I529" s="159"/>
      <c r="J529" s="159"/>
      <c r="K529" s="159"/>
      <c r="L529" s="159"/>
      <c r="M529" s="159"/>
      <c r="N529" s="159"/>
      <c r="O529" s="159"/>
      <c r="P529" s="162"/>
      <c r="Q529" s="157"/>
    </row>
    <row r="530" spans="1:17" ht="13">
      <c r="A530" s="158"/>
      <c r="B530" s="150"/>
      <c r="C530" s="159"/>
      <c r="D530" s="159"/>
      <c r="E530" s="160"/>
      <c r="F530" s="159"/>
      <c r="G530" s="161"/>
      <c r="H530" s="159"/>
      <c r="I530" s="159"/>
      <c r="J530" s="159"/>
      <c r="K530" s="159"/>
      <c r="L530" s="159"/>
      <c r="M530" s="159"/>
      <c r="N530" s="159"/>
      <c r="O530" s="159"/>
      <c r="P530" s="162"/>
      <c r="Q530" s="157"/>
    </row>
    <row r="531" spans="1:17" ht="13">
      <c r="A531" s="158"/>
      <c r="B531" s="150"/>
      <c r="C531" s="159"/>
      <c r="D531" s="159"/>
      <c r="E531" s="160"/>
      <c r="F531" s="159"/>
      <c r="G531" s="161"/>
      <c r="H531" s="159"/>
      <c r="I531" s="159"/>
      <c r="J531" s="159"/>
      <c r="K531" s="159"/>
      <c r="L531" s="159"/>
      <c r="M531" s="159"/>
      <c r="N531" s="159"/>
      <c r="O531" s="159"/>
      <c r="P531" s="162"/>
      <c r="Q531" s="157"/>
    </row>
    <row r="532" spans="1:17" ht="13">
      <c r="A532" s="158"/>
      <c r="B532" s="150"/>
      <c r="C532" s="159"/>
      <c r="D532" s="159"/>
      <c r="E532" s="160"/>
      <c r="F532" s="159"/>
      <c r="G532" s="161"/>
      <c r="H532" s="159"/>
      <c r="I532" s="159"/>
      <c r="J532" s="159"/>
      <c r="K532" s="159"/>
      <c r="L532" s="159"/>
      <c r="M532" s="159"/>
      <c r="N532" s="159"/>
      <c r="O532" s="159"/>
      <c r="P532" s="162"/>
      <c r="Q532" s="157"/>
    </row>
    <row r="533" spans="1:17" ht="13">
      <c r="A533" s="158"/>
      <c r="B533" s="150"/>
      <c r="C533" s="159"/>
      <c r="D533" s="159"/>
      <c r="E533" s="160"/>
      <c r="F533" s="159"/>
      <c r="G533" s="161"/>
      <c r="H533" s="159"/>
      <c r="I533" s="159"/>
      <c r="J533" s="159"/>
      <c r="K533" s="159"/>
      <c r="L533" s="159"/>
      <c r="M533" s="159"/>
      <c r="N533" s="159"/>
      <c r="O533" s="159"/>
      <c r="P533" s="162"/>
      <c r="Q533" s="157"/>
    </row>
    <row r="534" spans="1:17" ht="13">
      <c r="A534" s="158"/>
      <c r="B534" s="150"/>
      <c r="C534" s="159"/>
      <c r="D534" s="159"/>
      <c r="E534" s="160"/>
      <c r="F534" s="159"/>
      <c r="G534" s="161"/>
      <c r="H534" s="159"/>
      <c r="I534" s="159"/>
      <c r="J534" s="159"/>
      <c r="K534" s="159"/>
      <c r="L534" s="159"/>
      <c r="M534" s="159"/>
      <c r="N534" s="159"/>
      <c r="O534" s="159"/>
      <c r="P534" s="162"/>
      <c r="Q534" s="157"/>
    </row>
    <row r="535" spans="1:17" ht="13">
      <c r="A535" s="158"/>
      <c r="B535" s="150"/>
      <c r="C535" s="159"/>
      <c r="D535" s="159"/>
      <c r="E535" s="160"/>
      <c r="F535" s="159"/>
      <c r="G535" s="161"/>
      <c r="H535" s="159"/>
      <c r="I535" s="159"/>
      <c r="J535" s="159"/>
      <c r="K535" s="159"/>
      <c r="L535" s="159"/>
      <c r="M535" s="159"/>
      <c r="N535" s="159"/>
      <c r="O535" s="159"/>
      <c r="P535" s="162"/>
      <c r="Q535" s="157"/>
    </row>
    <row r="536" spans="1:17" ht="13">
      <c r="A536" s="158"/>
      <c r="B536" s="150"/>
      <c r="C536" s="159"/>
      <c r="D536" s="159"/>
      <c r="E536" s="160"/>
      <c r="F536" s="159"/>
      <c r="G536" s="161"/>
      <c r="H536" s="159"/>
      <c r="I536" s="159"/>
      <c r="J536" s="159"/>
      <c r="K536" s="159"/>
      <c r="L536" s="159"/>
      <c r="M536" s="159"/>
      <c r="N536" s="159"/>
      <c r="O536" s="159"/>
      <c r="P536" s="162"/>
      <c r="Q536" s="157"/>
    </row>
    <row r="537" spans="1:17" ht="13">
      <c r="A537" s="158"/>
      <c r="B537" s="150"/>
      <c r="C537" s="159"/>
      <c r="D537" s="159"/>
      <c r="E537" s="160"/>
      <c r="F537" s="159"/>
      <c r="G537" s="161"/>
      <c r="H537" s="159"/>
      <c r="I537" s="159"/>
      <c r="J537" s="159"/>
      <c r="K537" s="159"/>
      <c r="L537" s="159"/>
      <c r="M537" s="159"/>
      <c r="N537" s="159"/>
      <c r="O537" s="159"/>
      <c r="P537" s="162"/>
      <c r="Q537" s="157"/>
    </row>
    <row r="538" spans="1:17" ht="13">
      <c r="A538" s="158"/>
      <c r="B538" s="150"/>
      <c r="C538" s="159"/>
      <c r="D538" s="159"/>
      <c r="E538" s="160"/>
      <c r="F538" s="159"/>
      <c r="G538" s="161"/>
      <c r="H538" s="159"/>
      <c r="I538" s="159"/>
      <c r="J538" s="159"/>
      <c r="K538" s="159"/>
      <c r="L538" s="159"/>
      <c r="M538" s="159"/>
      <c r="N538" s="159"/>
      <c r="O538" s="159"/>
      <c r="P538" s="162"/>
      <c r="Q538" s="157"/>
    </row>
    <row r="539" spans="1:17" ht="13">
      <c r="A539" s="158"/>
      <c r="B539" s="150"/>
      <c r="C539" s="159"/>
      <c r="D539" s="159"/>
      <c r="E539" s="160"/>
      <c r="F539" s="159"/>
      <c r="G539" s="161"/>
      <c r="H539" s="159"/>
      <c r="I539" s="159"/>
      <c r="J539" s="159"/>
      <c r="K539" s="159"/>
      <c r="L539" s="159"/>
      <c r="M539" s="159"/>
      <c r="N539" s="159"/>
      <c r="O539" s="159"/>
      <c r="P539" s="162"/>
      <c r="Q539" s="157"/>
    </row>
    <row r="540" spans="1:17" ht="13">
      <c r="A540" s="158"/>
      <c r="B540" s="150"/>
      <c r="C540" s="159"/>
      <c r="D540" s="159"/>
      <c r="E540" s="160"/>
      <c r="F540" s="159"/>
      <c r="G540" s="161"/>
      <c r="H540" s="159"/>
      <c r="I540" s="159"/>
      <c r="J540" s="159"/>
      <c r="K540" s="159"/>
      <c r="L540" s="159"/>
      <c r="M540" s="159"/>
      <c r="N540" s="159"/>
      <c r="O540" s="159"/>
      <c r="P540" s="162"/>
      <c r="Q540" s="157"/>
    </row>
    <row r="541" spans="1:17" ht="13">
      <c r="A541" s="158"/>
      <c r="B541" s="150"/>
      <c r="C541" s="159"/>
      <c r="D541" s="159"/>
      <c r="E541" s="160"/>
      <c r="F541" s="159"/>
      <c r="G541" s="161"/>
      <c r="H541" s="159"/>
      <c r="I541" s="159"/>
      <c r="J541" s="159"/>
      <c r="K541" s="159"/>
      <c r="L541" s="159"/>
      <c r="M541" s="159"/>
      <c r="N541" s="159"/>
      <c r="O541" s="159"/>
      <c r="P541" s="162"/>
      <c r="Q541" s="157"/>
    </row>
    <row r="542" spans="1:17" ht="13">
      <c r="A542" s="158"/>
      <c r="B542" s="150"/>
      <c r="C542" s="159"/>
      <c r="D542" s="159"/>
      <c r="E542" s="160"/>
      <c r="F542" s="159"/>
      <c r="G542" s="161"/>
      <c r="H542" s="159"/>
      <c r="I542" s="159"/>
      <c r="J542" s="159"/>
      <c r="K542" s="159"/>
      <c r="L542" s="159"/>
      <c r="M542" s="159"/>
      <c r="N542" s="159"/>
      <c r="O542" s="159"/>
      <c r="P542" s="162"/>
      <c r="Q542" s="157"/>
    </row>
    <row r="543" spans="1:17" ht="13">
      <c r="A543" s="158"/>
      <c r="B543" s="150"/>
      <c r="C543" s="159"/>
      <c r="D543" s="159"/>
      <c r="E543" s="160"/>
      <c r="F543" s="159"/>
      <c r="G543" s="161"/>
      <c r="H543" s="159"/>
      <c r="I543" s="159"/>
      <c r="J543" s="159"/>
      <c r="K543" s="159"/>
      <c r="L543" s="159"/>
      <c r="M543" s="159"/>
      <c r="N543" s="159"/>
      <c r="O543" s="159"/>
      <c r="P543" s="162"/>
      <c r="Q543" s="157"/>
    </row>
    <row r="544" spans="1:17" ht="13">
      <c r="A544" s="158"/>
      <c r="B544" s="150"/>
      <c r="C544" s="159"/>
      <c r="D544" s="159"/>
      <c r="E544" s="160"/>
      <c r="F544" s="159"/>
      <c r="G544" s="161"/>
      <c r="H544" s="159"/>
      <c r="I544" s="159"/>
      <c r="J544" s="159"/>
      <c r="K544" s="159"/>
      <c r="L544" s="159"/>
      <c r="M544" s="159"/>
      <c r="N544" s="159"/>
      <c r="O544" s="159"/>
      <c r="P544" s="162"/>
      <c r="Q544" s="157"/>
    </row>
    <row r="545" spans="1:17" ht="13">
      <c r="A545" s="158"/>
      <c r="B545" s="150"/>
      <c r="C545" s="159"/>
      <c r="D545" s="159"/>
      <c r="E545" s="160"/>
      <c r="F545" s="159"/>
      <c r="G545" s="161"/>
      <c r="H545" s="159"/>
      <c r="I545" s="159"/>
      <c r="J545" s="159"/>
      <c r="K545" s="159"/>
      <c r="L545" s="159"/>
      <c r="M545" s="159"/>
      <c r="N545" s="159"/>
      <c r="O545" s="159"/>
      <c r="P545" s="162"/>
      <c r="Q545" s="157"/>
    </row>
    <row r="546" spans="1:17" ht="13">
      <c r="A546" s="158"/>
      <c r="B546" s="150"/>
      <c r="C546" s="159"/>
      <c r="D546" s="159"/>
      <c r="E546" s="160"/>
      <c r="F546" s="159"/>
      <c r="G546" s="161"/>
      <c r="H546" s="159"/>
      <c r="I546" s="159"/>
      <c r="J546" s="159"/>
      <c r="K546" s="159"/>
      <c r="L546" s="159"/>
      <c r="M546" s="159"/>
      <c r="N546" s="159"/>
      <c r="O546" s="159"/>
      <c r="P546" s="162"/>
      <c r="Q546" s="157"/>
    </row>
    <row r="547" spans="1:17" ht="13">
      <c r="A547" s="158"/>
      <c r="B547" s="150"/>
      <c r="C547" s="159"/>
      <c r="D547" s="159"/>
      <c r="E547" s="160"/>
      <c r="F547" s="159"/>
      <c r="G547" s="161"/>
      <c r="H547" s="159"/>
      <c r="I547" s="159"/>
      <c r="J547" s="159"/>
      <c r="K547" s="159"/>
      <c r="L547" s="159"/>
      <c r="M547" s="159"/>
      <c r="N547" s="159"/>
      <c r="O547" s="159"/>
      <c r="P547" s="162"/>
      <c r="Q547" s="157"/>
    </row>
    <row r="548" spans="1:17" ht="13">
      <c r="A548" s="158"/>
      <c r="B548" s="150"/>
      <c r="C548" s="159"/>
      <c r="D548" s="159"/>
      <c r="E548" s="160"/>
      <c r="F548" s="159"/>
      <c r="G548" s="161"/>
      <c r="H548" s="159"/>
      <c r="I548" s="159"/>
      <c r="J548" s="159"/>
      <c r="K548" s="159"/>
      <c r="L548" s="159"/>
      <c r="M548" s="159"/>
      <c r="N548" s="159"/>
      <c r="O548" s="159"/>
      <c r="P548" s="162"/>
      <c r="Q548" s="157"/>
    </row>
    <row r="549" spans="1:17" ht="13">
      <c r="A549" s="158"/>
      <c r="B549" s="150"/>
      <c r="C549" s="159"/>
      <c r="D549" s="159"/>
      <c r="E549" s="160"/>
      <c r="F549" s="159"/>
      <c r="G549" s="161"/>
      <c r="H549" s="159"/>
      <c r="I549" s="159"/>
      <c r="J549" s="159"/>
      <c r="K549" s="159"/>
      <c r="L549" s="159"/>
      <c r="M549" s="159"/>
      <c r="N549" s="159"/>
      <c r="O549" s="159"/>
      <c r="P549" s="162"/>
      <c r="Q549" s="157"/>
    </row>
    <row r="550" spans="1:17" ht="13">
      <c r="A550" s="158"/>
      <c r="B550" s="150"/>
      <c r="C550" s="159"/>
      <c r="D550" s="159"/>
      <c r="E550" s="160"/>
      <c r="F550" s="159"/>
      <c r="G550" s="161"/>
      <c r="H550" s="159"/>
      <c r="I550" s="159"/>
      <c r="J550" s="159"/>
      <c r="K550" s="159"/>
      <c r="L550" s="159"/>
      <c r="M550" s="159"/>
      <c r="N550" s="159"/>
      <c r="O550" s="159"/>
      <c r="P550" s="162"/>
      <c r="Q550" s="157"/>
    </row>
    <row r="551" spans="1:17" ht="13">
      <c r="A551" s="158"/>
      <c r="B551" s="150"/>
      <c r="C551" s="159"/>
      <c r="D551" s="159"/>
      <c r="E551" s="160"/>
      <c r="F551" s="159"/>
      <c r="G551" s="161"/>
      <c r="H551" s="159"/>
      <c r="I551" s="159"/>
      <c r="J551" s="159"/>
      <c r="K551" s="159"/>
      <c r="L551" s="159"/>
      <c r="M551" s="159"/>
      <c r="N551" s="159"/>
      <c r="O551" s="159"/>
      <c r="P551" s="162"/>
      <c r="Q551" s="157"/>
    </row>
    <row r="552" spans="1:17" ht="13">
      <c r="A552" s="158"/>
      <c r="B552" s="150"/>
      <c r="C552" s="159"/>
      <c r="D552" s="159"/>
      <c r="E552" s="160"/>
      <c r="F552" s="159"/>
      <c r="G552" s="161"/>
      <c r="H552" s="159"/>
      <c r="I552" s="159"/>
      <c r="J552" s="159"/>
      <c r="K552" s="159"/>
      <c r="L552" s="159"/>
      <c r="M552" s="159"/>
      <c r="N552" s="159"/>
      <c r="O552" s="159"/>
      <c r="P552" s="162"/>
      <c r="Q552" s="157"/>
    </row>
  </sheetData>
  <sheetProtection algorithmName="SHA-512" hashValue="Uy4gBle77EKtw5In3+KYvDpBm1fFDSDRwfFSUeHSicY87xdwDHvzZOCw8QoJ7lYS6X7fQpT0FJYBaoM0LblhOA==" saltValue="7otSTVc6Bk50HEVEEgXpKA==" spinCount="100000" sheet="1" formatColumns="0" formatRows="0" pivotTables="0"/>
  <mergeCells count="11">
    <mergeCell ref="A5:Q5"/>
    <mergeCell ref="A1:J1"/>
    <mergeCell ref="A2:H2"/>
    <mergeCell ref="A3:G3"/>
    <mergeCell ref="Q7:Q8"/>
    <mergeCell ref="H7:O7"/>
    <mergeCell ref="A7:A8"/>
    <mergeCell ref="P7:P8"/>
    <mergeCell ref="C7:C8"/>
    <mergeCell ref="B7:B8"/>
    <mergeCell ref="D7:G7"/>
  </mergeCells>
  <phoneticPr fontId="22" type="noConversion"/>
  <dataValidations count="3">
    <dataValidation type="list" allowBlank="1" showInputMessage="1" showErrorMessage="1" sqref="A9:A552" xr:uid="{CEFB4929-14BF-4264-B17E-761E35007EDF}">
      <formula1>"Select,Fatality, Serious Injury,Permanent Total Disability,Permanent Partial Disability,Occupational Illness,Dangerous Occurrence,Restricted Workday Cases,Medical Treatment Cases,First Aid Injury,Property Damage,Near Misses,Env.Major,Env.Medium,Env.Minor"</formula1>
    </dataValidation>
    <dataValidation type="list" allowBlank="1" showInputMessage="1" showErrorMessage="1" sqref="L9:L12" xr:uid="{FEF9E0F3-1DA7-484C-816D-89C3189739F0}">
      <formula1>"Contractor, Consultant, Sub-Contractor, Supply Manpower, Visiter"</formula1>
    </dataValidation>
    <dataValidation type="list" allowBlank="1" showInputMessage="1" showErrorMessage="1" sqref="B9:B552" xr:uid="{5A878D59-F055-4832-B6EB-BC0B37B0008B}">
      <formula1>"Contractor, Consultant, Sub-Contractor"</formula1>
    </dataValidation>
  </dataValidations>
  <printOptions horizontalCentered="1"/>
  <pageMargins left="0.43307086614173201" right="0.23622047244094499" top="0.78740157480314998" bottom="0.78740157480314998" header="0" footer="0"/>
  <pageSetup paperSize="9" scale="42" fitToHeight="21"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5F0E-86AD-4018-9A40-86D1D5075B74}">
  <sheetPr>
    <tabColor rgb="FF009900"/>
    <pageSetUpPr fitToPage="1"/>
  </sheetPr>
  <dimension ref="A1:J302"/>
  <sheetViews>
    <sheetView zoomScale="75" zoomScaleNormal="75" zoomScaleSheetLayoutView="100" workbookViewId="0">
      <pane ySplit="7" topLeftCell="A8" activePane="bottomLeft" state="frozen"/>
      <selection pane="bottomLeft" activeCell="C11" sqref="C11"/>
    </sheetView>
  </sheetViews>
  <sheetFormatPr defaultColWidth="9.08984375" defaultRowHeight="13"/>
  <cols>
    <col min="1" max="1" width="7" style="131" customWidth="1"/>
    <col min="2" max="2" width="32" style="131" customWidth="1"/>
    <col min="3" max="3" width="55.6328125" style="131" customWidth="1"/>
    <col min="4" max="4" width="12.453125" style="131" customWidth="1"/>
    <col min="5" max="6" width="15.453125" style="131" customWidth="1"/>
    <col min="7" max="7" width="14.90625" style="138" customWidth="1"/>
    <col min="8" max="8" width="15.54296875" style="139" customWidth="1"/>
    <col min="9" max="9" width="30.1796875" style="139" customWidth="1"/>
    <col min="10" max="10" width="35.36328125" style="131" customWidth="1"/>
    <col min="11" max="16384" width="9.08984375" style="131"/>
  </cols>
  <sheetData>
    <row r="1" spans="1:10" s="39" customFormat="1" ht="5.15" customHeight="1">
      <c r="A1" s="962"/>
      <c r="B1" s="962"/>
      <c r="C1" s="962"/>
      <c r="D1" s="962"/>
      <c r="E1" s="962"/>
      <c r="F1" s="962"/>
      <c r="G1" s="962"/>
      <c r="H1" s="962"/>
      <c r="I1" s="962"/>
      <c r="J1" s="962"/>
    </row>
    <row r="2" spans="1:10" s="42" customFormat="1" ht="18" customHeight="1">
      <c r="A2" s="140" t="str">
        <f>"Project Name : " &amp;'Covering Page'!$D$4</f>
        <v>Project Name : Project X</v>
      </c>
      <c r="B2" s="79"/>
      <c r="C2" s="79"/>
      <c r="D2" s="41"/>
      <c r="E2" s="41"/>
      <c r="F2" s="41"/>
      <c r="G2" s="41"/>
      <c r="H2" s="41"/>
      <c r="I2" s="41"/>
      <c r="J2" s="41"/>
    </row>
    <row r="3" spans="1:10" s="42" customFormat="1" ht="18" customHeight="1">
      <c r="A3" s="141" t="str">
        <f>'Covering Page'!D6</f>
        <v>xxx - xxxxxxx- xx</v>
      </c>
      <c r="B3" s="40"/>
      <c r="C3" s="40"/>
      <c r="D3" s="41"/>
      <c r="E3" s="41"/>
      <c r="F3" s="41"/>
      <c r="G3" s="41"/>
      <c r="H3" s="41"/>
      <c r="I3" s="41"/>
      <c r="J3" s="41"/>
    </row>
    <row r="4" spans="1:10" s="42" customFormat="1" ht="6.65" customHeight="1">
      <c r="A4" s="43"/>
      <c r="B4" s="43"/>
      <c r="C4" s="43"/>
    </row>
    <row r="5" spans="1:10" s="142" customFormat="1" ht="28.75" customHeight="1">
      <c r="A5" s="1197" t="s">
        <v>510</v>
      </c>
      <c r="B5" s="1197"/>
      <c r="C5" s="1197"/>
      <c r="D5" s="1197"/>
      <c r="E5" s="1197"/>
      <c r="F5" s="1197"/>
      <c r="G5" s="1197"/>
      <c r="H5" s="1197"/>
      <c r="I5" s="1197"/>
      <c r="J5" s="1197"/>
    </row>
    <row r="6" spans="1:10" s="143" customFormat="1" ht="7.75" customHeight="1">
      <c r="A6" s="1198"/>
      <c r="B6" s="1199"/>
      <c r="C6" s="1199"/>
      <c r="D6" s="1199"/>
      <c r="E6" s="1199"/>
      <c r="F6" s="1199"/>
      <c r="G6" s="1200"/>
      <c r="H6" s="1200"/>
      <c r="I6" s="1200"/>
      <c r="J6" s="1200"/>
    </row>
    <row r="7" spans="1:10" s="143" customFormat="1" ht="26.4" customHeight="1">
      <c r="A7" s="144" t="s">
        <v>49</v>
      </c>
      <c r="B7" s="144" t="s">
        <v>178</v>
      </c>
      <c r="C7" s="144" t="s">
        <v>12</v>
      </c>
      <c r="D7" s="144" t="s">
        <v>179</v>
      </c>
      <c r="E7" s="144" t="s">
        <v>180</v>
      </c>
      <c r="F7" s="144" t="s">
        <v>181</v>
      </c>
      <c r="G7" s="145" t="s">
        <v>182</v>
      </c>
      <c r="H7" s="145" t="s">
        <v>183</v>
      </c>
      <c r="I7" s="145" t="s">
        <v>184</v>
      </c>
      <c r="J7" s="144" t="s">
        <v>43</v>
      </c>
    </row>
    <row r="8" spans="1:10" s="130" customFormat="1" ht="56.4" customHeight="1">
      <c r="A8" s="132">
        <v>1</v>
      </c>
      <c r="B8" s="133" t="s">
        <v>185</v>
      </c>
      <c r="C8" s="134" t="s">
        <v>186</v>
      </c>
      <c r="D8" s="135" t="s">
        <v>14</v>
      </c>
      <c r="E8" s="136">
        <v>43393</v>
      </c>
      <c r="F8" s="136">
        <v>43400</v>
      </c>
      <c r="G8" s="135" t="s">
        <v>227</v>
      </c>
      <c r="H8" s="137">
        <v>5</v>
      </c>
      <c r="I8" s="135" t="s">
        <v>549</v>
      </c>
      <c r="J8" s="132"/>
    </row>
    <row r="9" spans="1:10" s="130" customFormat="1" ht="52.25" customHeight="1">
      <c r="A9" s="132"/>
      <c r="B9" s="133"/>
      <c r="C9" s="134"/>
      <c r="D9" s="135"/>
      <c r="E9" s="136"/>
      <c r="F9" s="136"/>
      <c r="G9" s="135"/>
      <c r="H9" s="135"/>
      <c r="I9" s="135"/>
      <c r="J9" s="132"/>
    </row>
    <row r="10" spans="1:10" ht="52.25" customHeight="1">
      <c r="A10" s="132"/>
      <c r="B10" s="133"/>
      <c r="C10" s="134"/>
      <c r="D10" s="135"/>
      <c r="E10" s="136"/>
      <c r="F10" s="136"/>
      <c r="G10" s="135"/>
      <c r="H10" s="135"/>
      <c r="I10" s="135"/>
      <c r="J10" s="132"/>
    </row>
    <row r="11" spans="1:10" ht="52.25" customHeight="1">
      <c r="A11" s="132"/>
      <c r="B11" s="133"/>
      <c r="C11" s="134"/>
      <c r="D11" s="135"/>
      <c r="E11" s="136"/>
      <c r="F11" s="136"/>
      <c r="G11" s="135"/>
      <c r="H11" s="135"/>
      <c r="I11" s="135"/>
      <c r="J11" s="132"/>
    </row>
    <row r="12" spans="1:10" ht="52.25" customHeight="1">
      <c r="A12" s="132"/>
      <c r="B12" s="133"/>
      <c r="C12" s="134"/>
      <c r="D12" s="135"/>
      <c r="E12" s="136"/>
      <c r="F12" s="136"/>
      <c r="G12" s="135"/>
      <c r="H12" s="135"/>
      <c r="I12" s="135"/>
      <c r="J12" s="132"/>
    </row>
    <row r="13" spans="1:10" ht="52.25" customHeight="1">
      <c r="A13" s="132"/>
      <c r="B13" s="133"/>
      <c r="C13" s="134"/>
      <c r="D13" s="135"/>
      <c r="E13" s="136"/>
      <c r="F13" s="136"/>
      <c r="G13" s="135"/>
      <c r="H13" s="135"/>
      <c r="I13" s="135"/>
      <c r="J13" s="132"/>
    </row>
    <row r="14" spans="1:10" ht="52.25" customHeight="1">
      <c r="A14" s="132"/>
      <c r="B14" s="133"/>
      <c r="C14" s="134"/>
      <c r="D14" s="135"/>
      <c r="E14" s="136"/>
      <c r="F14" s="136"/>
      <c r="G14" s="135"/>
      <c r="H14" s="135"/>
      <c r="I14" s="135"/>
      <c r="J14" s="132"/>
    </row>
    <row r="15" spans="1:10" ht="52.25" customHeight="1">
      <c r="A15" s="132"/>
      <c r="B15" s="133"/>
      <c r="C15" s="134"/>
      <c r="D15" s="135"/>
      <c r="E15" s="136"/>
      <c r="F15" s="136"/>
      <c r="G15" s="135"/>
      <c r="H15" s="135"/>
      <c r="I15" s="135"/>
      <c r="J15" s="132"/>
    </row>
    <row r="16" spans="1:10" ht="52.25" customHeight="1">
      <c r="A16" s="132"/>
      <c r="B16" s="133"/>
      <c r="C16" s="134"/>
      <c r="D16" s="135"/>
      <c r="E16" s="136"/>
      <c r="F16" s="136"/>
      <c r="G16" s="135"/>
      <c r="H16" s="135"/>
      <c r="I16" s="135"/>
      <c r="J16" s="132"/>
    </row>
    <row r="17" spans="1:10" ht="52.25" customHeight="1">
      <c r="A17" s="132"/>
      <c r="B17" s="133"/>
      <c r="C17" s="134"/>
      <c r="D17" s="135"/>
      <c r="E17" s="136"/>
      <c r="F17" s="136"/>
      <c r="G17" s="135"/>
      <c r="H17" s="135"/>
      <c r="I17" s="135"/>
      <c r="J17" s="132"/>
    </row>
    <row r="18" spans="1:10" ht="52.25" customHeight="1">
      <c r="A18" s="132"/>
      <c r="B18" s="133"/>
      <c r="C18" s="134"/>
      <c r="D18" s="135"/>
      <c r="E18" s="136"/>
      <c r="F18" s="136"/>
      <c r="G18" s="135"/>
      <c r="H18" s="135"/>
      <c r="I18" s="135"/>
      <c r="J18" s="132"/>
    </row>
    <row r="19" spans="1:10" ht="52.25" customHeight="1">
      <c r="A19" s="132"/>
      <c r="B19" s="133"/>
      <c r="C19" s="134"/>
      <c r="D19" s="135"/>
      <c r="E19" s="136"/>
      <c r="F19" s="136"/>
      <c r="G19" s="135"/>
      <c r="H19" s="135"/>
      <c r="I19" s="135"/>
      <c r="J19" s="132"/>
    </row>
    <row r="20" spans="1:10" ht="52.25" customHeight="1">
      <c r="A20" s="132"/>
      <c r="B20" s="133"/>
      <c r="C20" s="134"/>
      <c r="D20" s="135"/>
      <c r="E20" s="136"/>
      <c r="F20" s="136"/>
      <c r="G20" s="135"/>
      <c r="H20" s="135"/>
      <c r="I20" s="135"/>
      <c r="J20" s="132"/>
    </row>
    <row r="21" spans="1:10" ht="52.25" customHeight="1">
      <c r="A21" s="132"/>
      <c r="B21" s="133"/>
      <c r="C21" s="134"/>
      <c r="D21" s="135"/>
      <c r="E21" s="136"/>
      <c r="F21" s="136"/>
      <c r="G21" s="135"/>
      <c r="H21" s="135"/>
      <c r="I21" s="135"/>
      <c r="J21" s="132"/>
    </row>
    <row r="22" spans="1:10" ht="52.25" customHeight="1">
      <c r="A22" s="132"/>
      <c r="B22" s="133"/>
      <c r="C22" s="134"/>
      <c r="D22" s="135"/>
      <c r="E22" s="136"/>
      <c r="F22" s="136"/>
      <c r="G22" s="135"/>
      <c r="H22" s="135"/>
      <c r="I22" s="135"/>
      <c r="J22" s="132"/>
    </row>
    <row r="23" spans="1:10" ht="52.25" customHeight="1">
      <c r="A23" s="132"/>
      <c r="B23" s="133"/>
      <c r="C23" s="134"/>
      <c r="D23" s="135"/>
      <c r="E23" s="136"/>
      <c r="F23" s="136"/>
      <c r="G23" s="135"/>
      <c r="H23" s="135"/>
      <c r="I23" s="135"/>
      <c r="J23" s="132"/>
    </row>
    <row r="24" spans="1:10" ht="52.25" customHeight="1">
      <c r="A24" s="132"/>
      <c r="B24" s="133"/>
      <c r="C24" s="134"/>
      <c r="D24" s="135"/>
      <c r="E24" s="136"/>
      <c r="F24" s="136"/>
      <c r="G24" s="135"/>
      <c r="H24" s="135"/>
      <c r="I24" s="135"/>
      <c r="J24" s="132"/>
    </row>
    <row r="25" spans="1:10" ht="52.25" customHeight="1">
      <c r="A25" s="132"/>
      <c r="B25" s="133"/>
      <c r="C25" s="134"/>
      <c r="D25" s="135"/>
      <c r="E25" s="136"/>
      <c r="F25" s="136"/>
      <c r="G25" s="135"/>
      <c r="H25" s="135"/>
      <c r="I25" s="135"/>
      <c r="J25" s="132"/>
    </row>
    <row r="26" spans="1:10" ht="52.25" customHeight="1">
      <c r="A26" s="132"/>
      <c r="B26" s="133"/>
      <c r="C26" s="134"/>
      <c r="D26" s="135"/>
      <c r="E26" s="136"/>
      <c r="F26" s="136"/>
      <c r="G26" s="135"/>
      <c r="H26" s="135"/>
      <c r="I26" s="135"/>
      <c r="J26" s="132"/>
    </row>
    <row r="27" spans="1:10" ht="52.25" customHeight="1">
      <c r="A27" s="132"/>
      <c r="B27" s="133"/>
      <c r="C27" s="134"/>
      <c r="D27" s="135"/>
      <c r="E27" s="136"/>
      <c r="F27" s="136"/>
      <c r="G27" s="135"/>
      <c r="H27" s="135"/>
      <c r="I27" s="135"/>
      <c r="J27" s="132"/>
    </row>
    <row r="28" spans="1:10" ht="52.25" customHeight="1">
      <c r="A28" s="132"/>
      <c r="B28" s="133"/>
      <c r="C28" s="134"/>
      <c r="D28" s="135"/>
      <c r="E28" s="136"/>
      <c r="F28" s="136"/>
      <c r="G28" s="135"/>
      <c r="H28" s="135"/>
      <c r="I28" s="135"/>
      <c r="J28" s="132"/>
    </row>
    <row r="29" spans="1:10" ht="52.25" customHeight="1">
      <c r="A29" s="132"/>
      <c r="B29" s="133"/>
      <c r="C29" s="134"/>
      <c r="D29" s="135"/>
      <c r="E29" s="136"/>
      <c r="F29" s="136"/>
      <c r="G29" s="135"/>
      <c r="H29" s="135"/>
      <c r="I29" s="135"/>
      <c r="J29" s="132"/>
    </row>
    <row r="30" spans="1:10" ht="52.25" customHeight="1">
      <c r="A30" s="132"/>
      <c r="B30" s="133"/>
      <c r="C30" s="134"/>
      <c r="D30" s="135"/>
      <c r="E30" s="136"/>
      <c r="F30" s="136"/>
      <c r="G30" s="135"/>
      <c r="H30" s="135"/>
      <c r="I30" s="135"/>
      <c r="J30" s="132"/>
    </row>
    <row r="31" spans="1:10" ht="52.25" customHeight="1">
      <c r="A31" s="132"/>
      <c r="B31" s="133"/>
      <c r="C31" s="134"/>
      <c r="D31" s="135"/>
      <c r="E31" s="136"/>
      <c r="F31" s="136"/>
      <c r="G31" s="135"/>
      <c r="H31" s="135"/>
      <c r="I31" s="135"/>
      <c r="J31" s="132"/>
    </row>
    <row r="32" spans="1:10" ht="52.25" customHeight="1">
      <c r="A32" s="132"/>
      <c r="B32" s="133"/>
      <c r="C32" s="134"/>
      <c r="D32" s="135"/>
      <c r="E32" s="136"/>
      <c r="F32" s="136"/>
      <c r="G32" s="135"/>
      <c r="H32" s="135"/>
      <c r="I32" s="135"/>
      <c r="J32" s="132"/>
    </row>
    <row r="33" spans="1:10" ht="52.25" customHeight="1">
      <c r="A33" s="132"/>
      <c r="B33" s="133"/>
      <c r="C33" s="134"/>
      <c r="D33" s="135"/>
      <c r="E33" s="136"/>
      <c r="F33" s="136"/>
      <c r="G33" s="135"/>
      <c r="H33" s="135"/>
      <c r="I33" s="135"/>
      <c r="J33" s="132"/>
    </row>
    <row r="34" spans="1:10" ht="52.25" customHeight="1">
      <c r="A34" s="132"/>
      <c r="B34" s="133"/>
      <c r="C34" s="134"/>
      <c r="D34" s="135"/>
      <c r="E34" s="136"/>
      <c r="F34" s="136"/>
      <c r="G34" s="135"/>
      <c r="H34" s="135"/>
      <c r="I34" s="135"/>
      <c r="J34" s="132"/>
    </row>
    <row r="35" spans="1:10" ht="52.25" customHeight="1">
      <c r="A35" s="132"/>
      <c r="B35" s="133"/>
      <c r="C35" s="134"/>
      <c r="D35" s="135"/>
      <c r="E35" s="136"/>
      <c r="F35" s="136"/>
      <c r="G35" s="135"/>
      <c r="H35" s="135"/>
      <c r="I35" s="135"/>
      <c r="J35" s="132"/>
    </row>
    <row r="36" spans="1:10" ht="52.25" customHeight="1">
      <c r="A36" s="132"/>
      <c r="B36" s="133"/>
      <c r="C36" s="134"/>
      <c r="D36" s="135"/>
      <c r="E36" s="136"/>
      <c r="F36" s="136"/>
      <c r="G36" s="135"/>
      <c r="H36" s="135"/>
      <c r="I36" s="135"/>
      <c r="J36" s="132"/>
    </row>
    <row r="37" spans="1:10" ht="52.25" customHeight="1">
      <c r="A37" s="132"/>
      <c r="B37" s="133"/>
      <c r="C37" s="134"/>
      <c r="D37" s="135"/>
      <c r="E37" s="136"/>
      <c r="F37" s="136"/>
      <c r="G37" s="135"/>
      <c r="H37" s="135"/>
      <c r="I37" s="135"/>
      <c r="J37" s="132"/>
    </row>
    <row r="38" spans="1:10" ht="52.25" customHeight="1">
      <c r="A38" s="132"/>
      <c r="B38" s="133"/>
      <c r="C38" s="134"/>
      <c r="D38" s="135"/>
      <c r="E38" s="136"/>
      <c r="F38" s="136"/>
      <c r="G38" s="135"/>
      <c r="H38" s="135"/>
      <c r="I38" s="135"/>
      <c r="J38" s="132"/>
    </row>
    <row r="39" spans="1:10" ht="52.25" customHeight="1">
      <c r="A39" s="132"/>
      <c r="B39" s="133"/>
      <c r="C39" s="134"/>
      <c r="D39" s="135"/>
      <c r="E39" s="136"/>
      <c r="F39" s="136"/>
      <c r="G39" s="135"/>
      <c r="H39" s="135"/>
      <c r="I39" s="135"/>
      <c r="J39" s="132"/>
    </row>
    <row r="40" spans="1:10" ht="52.25" customHeight="1">
      <c r="A40" s="132"/>
      <c r="B40" s="133"/>
      <c r="C40" s="134"/>
      <c r="D40" s="135"/>
      <c r="E40" s="136"/>
      <c r="F40" s="136"/>
      <c r="G40" s="135"/>
      <c r="H40" s="135"/>
      <c r="I40" s="135"/>
      <c r="J40" s="132"/>
    </row>
    <row r="41" spans="1:10" ht="52.25" customHeight="1">
      <c r="A41" s="132"/>
      <c r="B41" s="133"/>
      <c r="C41" s="134"/>
      <c r="D41" s="135"/>
      <c r="E41" s="136"/>
      <c r="F41" s="136"/>
      <c r="G41" s="135"/>
      <c r="H41" s="135"/>
      <c r="I41" s="135"/>
      <c r="J41" s="132"/>
    </row>
    <row r="42" spans="1:10" ht="52.25" customHeight="1">
      <c r="A42" s="132"/>
      <c r="B42" s="133"/>
      <c r="C42" s="134"/>
      <c r="D42" s="135"/>
      <c r="E42" s="136"/>
      <c r="F42" s="136"/>
      <c r="G42" s="135"/>
      <c r="H42" s="135"/>
      <c r="I42" s="135"/>
      <c r="J42" s="132"/>
    </row>
    <row r="43" spans="1:10" ht="52.25" customHeight="1">
      <c r="A43" s="132"/>
      <c r="B43" s="133"/>
      <c r="C43" s="134"/>
      <c r="D43" s="135"/>
      <c r="E43" s="136"/>
      <c r="F43" s="136"/>
      <c r="G43" s="135"/>
      <c r="H43" s="135"/>
      <c r="I43" s="135"/>
      <c r="J43" s="132"/>
    </row>
    <row r="44" spans="1:10" ht="52.25" customHeight="1">
      <c r="A44" s="132"/>
      <c r="B44" s="133"/>
      <c r="C44" s="134"/>
      <c r="D44" s="135"/>
      <c r="E44" s="136"/>
      <c r="F44" s="136"/>
      <c r="G44" s="135"/>
      <c r="H44" s="135"/>
      <c r="I44" s="135"/>
      <c r="J44" s="132"/>
    </row>
    <row r="45" spans="1:10" ht="52.25" customHeight="1">
      <c r="A45" s="132"/>
      <c r="B45" s="133"/>
      <c r="C45" s="134"/>
      <c r="D45" s="135"/>
      <c r="E45" s="136"/>
      <c r="F45" s="136"/>
      <c r="G45" s="135"/>
      <c r="H45" s="135"/>
      <c r="I45" s="135"/>
      <c r="J45" s="132"/>
    </row>
    <row r="46" spans="1:10" ht="52.25" customHeight="1">
      <c r="A46" s="132"/>
      <c r="B46" s="133"/>
      <c r="C46" s="134"/>
      <c r="D46" s="135"/>
      <c r="E46" s="136"/>
      <c r="F46" s="136"/>
      <c r="G46" s="135"/>
      <c r="H46" s="135"/>
      <c r="I46" s="135"/>
      <c r="J46" s="132"/>
    </row>
    <row r="47" spans="1:10" ht="52.25" customHeight="1">
      <c r="A47" s="132"/>
      <c r="B47" s="133"/>
      <c r="C47" s="134"/>
      <c r="D47" s="135"/>
      <c r="E47" s="136"/>
      <c r="F47" s="136"/>
      <c r="G47" s="135"/>
      <c r="H47" s="135"/>
      <c r="I47" s="135"/>
      <c r="J47" s="132"/>
    </row>
    <row r="48" spans="1:10" ht="52.25" customHeight="1">
      <c r="A48" s="132"/>
      <c r="B48" s="133"/>
      <c r="C48" s="134"/>
      <c r="D48" s="135"/>
      <c r="E48" s="136"/>
      <c r="F48" s="136"/>
      <c r="G48" s="135"/>
      <c r="H48" s="135"/>
      <c r="I48" s="135"/>
      <c r="J48" s="132"/>
    </row>
    <row r="49" spans="1:10" ht="52.25" customHeight="1">
      <c r="A49" s="132"/>
      <c r="B49" s="133"/>
      <c r="C49" s="134"/>
      <c r="D49" s="135"/>
      <c r="E49" s="136"/>
      <c r="F49" s="136"/>
      <c r="G49" s="135"/>
      <c r="H49" s="135"/>
      <c r="I49" s="135"/>
      <c r="J49" s="132"/>
    </row>
    <row r="50" spans="1:10" ht="52.25" customHeight="1">
      <c r="A50" s="132"/>
      <c r="B50" s="133"/>
      <c r="C50" s="134"/>
      <c r="D50" s="135"/>
      <c r="E50" s="136"/>
      <c r="F50" s="136"/>
      <c r="G50" s="135"/>
      <c r="H50" s="135"/>
      <c r="I50" s="135"/>
      <c r="J50" s="132"/>
    </row>
    <row r="51" spans="1:10" ht="52.25" customHeight="1">
      <c r="A51" s="132"/>
      <c r="B51" s="133"/>
      <c r="C51" s="134"/>
      <c r="D51" s="135"/>
      <c r="E51" s="136"/>
      <c r="F51" s="136"/>
      <c r="G51" s="135"/>
      <c r="H51" s="135"/>
      <c r="I51" s="135"/>
      <c r="J51" s="132"/>
    </row>
    <row r="52" spans="1:10" ht="52.25" customHeight="1">
      <c r="A52" s="132"/>
      <c r="B52" s="133"/>
      <c r="C52" s="134"/>
      <c r="D52" s="135"/>
      <c r="E52" s="136"/>
      <c r="F52" s="136"/>
      <c r="G52" s="135"/>
      <c r="H52" s="135"/>
      <c r="I52" s="135"/>
      <c r="J52" s="132"/>
    </row>
    <row r="53" spans="1:10" ht="52.25" customHeight="1">
      <c r="A53" s="132"/>
      <c r="B53" s="133"/>
      <c r="C53" s="134"/>
      <c r="D53" s="135"/>
      <c r="E53" s="136"/>
      <c r="F53" s="136"/>
      <c r="G53" s="135"/>
      <c r="H53" s="135"/>
      <c r="I53" s="135"/>
      <c r="J53" s="132"/>
    </row>
    <row r="54" spans="1:10" ht="52.25" customHeight="1">
      <c r="A54" s="132"/>
      <c r="B54" s="133"/>
      <c r="C54" s="134"/>
      <c r="D54" s="135"/>
      <c r="E54" s="136"/>
      <c r="F54" s="136"/>
      <c r="G54" s="135"/>
      <c r="H54" s="135"/>
      <c r="I54" s="135"/>
      <c r="J54" s="132"/>
    </row>
    <row r="55" spans="1:10" ht="52.25" customHeight="1">
      <c r="A55" s="132"/>
      <c r="B55" s="133"/>
      <c r="C55" s="134"/>
      <c r="D55" s="135"/>
      <c r="E55" s="136"/>
      <c r="F55" s="136"/>
      <c r="G55" s="135"/>
      <c r="H55" s="135"/>
      <c r="I55" s="135"/>
      <c r="J55" s="132"/>
    </row>
    <row r="56" spans="1:10" ht="52.25" customHeight="1">
      <c r="A56" s="132"/>
      <c r="B56" s="133"/>
      <c r="C56" s="134"/>
      <c r="D56" s="135"/>
      <c r="E56" s="136"/>
      <c r="F56" s="136"/>
      <c r="G56" s="135"/>
      <c r="H56" s="135"/>
      <c r="I56" s="135"/>
      <c r="J56" s="132"/>
    </row>
    <row r="57" spans="1:10" ht="52.25" customHeight="1">
      <c r="A57" s="132"/>
      <c r="B57" s="133"/>
      <c r="C57" s="134"/>
      <c r="D57" s="135"/>
      <c r="E57" s="136"/>
      <c r="F57" s="136"/>
      <c r="G57" s="135"/>
      <c r="H57" s="135"/>
      <c r="I57" s="135"/>
      <c r="J57" s="132"/>
    </row>
    <row r="58" spans="1:10" ht="52.25" customHeight="1">
      <c r="A58" s="132"/>
      <c r="B58" s="133"/>
      <c r="C58" s="134"/>
      <c r="D58" s="135"/>
      <c r="E58" s="136"/>
      <c r="F58" s="136"/>
      <c r="G58" s="135"/>
      <c r="H58" s="135"/>
      <c r="I58" s="135"/>
      <c r="J58" s="132"/>
    </row>
    <row r="59" spans="1:10" ht="52.25" customHeight="1">
      <c r="A59" s="132"/>
      <c r="B59" s="133"/>
      <c r="C59" s="134"/>
      <c r="D59" s="135"/>
      <c r="E59" s="136"/>
      <c r="F59" s="136"/>
      <c r="G59" s="135"/>
      <c r="H59" s="135"/>
      <c r="I59" s="135"/>
      <c r="J59" s="132"/>
    </row>
    <row r="60" spans="1:10" ht="52.25" customHeight="1">
      <c r="A60" s="132"/>
      <c r="B60" s="133"/>
      <c r="C60" s="134"/>
      <c r="D60" s="135"/>
      <c r="E60" s="136"/>
      <c r="F60" s="136"/>
      <c r="G60" s="135"/>
      <c r="H60" s="135"/>
      <c r="I60" s="135"/>
      <c r="J60" s="132"/>
    </row>
    <row r="61" spans="1:10" ht="52.25" customHeight="1">
      <c r="A61" s="132"/>
      <c r="B61" s="133"/>
      <c r="C61" s="134"/>
      <c r="D61" s="135"/>
      <c r="E61" s="136"/>
      <c r="F61" s="136"/>
      <c r="G61" s="135"/>
      <c r="H61" s="135"/>
      <c r="I61" s="135"/>
      <c r="J61" s="132"/>
    </row>
    <row r="62" spans="1:10" ht="52.25" customHeight="1">
      <c r="A62" s="132"/>
      <c r="B62" s="133"/>
      <c r="C62" s="134"/>
      <c r="D62" s="135"/>
      <c r="E62" s="136"/>
      <c r="F62" s="136"/>
      <c r="G62" s="135"/>
      <c r="H62" s="135"/>
      <c r="I62" s="135"/>
      <c r="J62" s="132"/>
    </row>
    <row r="63" spans="1:10" ht="52.25" customHeight="1">
      <c r="A63" s="132"/>
      <c r="B63" s="133"/>
      <c r="C63" s="134"/>
      <c r="D63" s="135"/>
      <c r="E63" s="136"/>
      <c r="F63" s="136"/>
      <c r="G63" s="135"/>
      <c r="H63" s="135"/>
      <c r="I63" s="135"/>
      <c r="J63" s="132"/>
    </row>
    <row r="64" spans="1:10" ht="52.25" customHeight="1">
      <c r="A64" s="132"/>
      <c r="B64" s="133"/>
      <c r="C64" s="134"/>
      <c r="D64" s="135"/>
      <c r="E64" s="136"/>
      <c r="F64" s="136"/>
      <c r="G64" s="135"/>
      <c r="H64" s="135"/>
      <c r="I64" s="135"/>
      <c r="J64" s="132"/>
    </row>
    <row r="65" spans="1:10" ht="52.25" customHeight="1">
      <c r="A65" s="132"/>
      <c r="B65" s="133"/>
      <c r="C65" s="134"/>
      <c r="D65" s="135"/>
      <c r="E65" s="136"/>
      <c r="F65" s="136"/>
      <c r="G65" s="135"/>
      <c r="H65" s="135"/>
      <c r="I65" s="135"/>
      <c r="J65" s="132"/>
    </row>
    <row r="66" spans="1:10" ht="52.25" customHeight="1">
      <c r="A66" s="132"/>
      <c r="B66" s="133"/>
      <c r="C66" s="134"/>
      <c r="D66" s="135"/>
      <c r="E66" s="136"/>
      <c r="F66" s="136"/>
      <c r="G66" s="135"/>
      <c r="H66" s="135"/>
      <c r="I66" s="135"/>
      <c r="J66" s="132"/>
    </row>
    <row r="67" spans="1:10" ht="52.25" customHeight="1">
      <c r="A67" s="132"/>
      <c r="B67" s="133"/>
      <c r="C67" s="134"/>
      <c r="D67" s="135"/>
      <c r="E67" s="136"/>
      <c r="F67" s="136"/>
      <c r="G67" s="135"/>
      <c r="H67" s="135"/>
      <c r="I67" s="135"/>
      <c r="J67" s="132"/>
    </row>
    <row r="68" spans="1:10" ht="52.25" customHeight="1">
      <c r="A68" s="132"/>
      <c r="B68" s="133"/>
      <c r="C68" s="134"/>
      <c r="D68" s="135"/>
      <c r="E68" s="136"/>
      <c r="F68" s="136"/>
      <c r="G68" s="135"/>
      <c r="H68" s="135"/>
      <c r="I68" s="135"/>
      <c r="J68" s="132"/>
    </row>
    <row r="69" spans="1:10" ht="52.25" customHeight="1">
      <c r="A69" s="132"/>
      <c r="B69" s="133"/>
      <c r="C69" s="134"/>
      <c r="D69" s="135"/>
      <c r="E69" s="136"/>
      <c r="F69" s="136"/>
      <c r="G69" s="135"/>
      <c r="H69" s="135"/>
      <c r="I69" s="135"/>
      <c r="J69" s="132"/>
    </row>
    <row r="70" spans="1:10" ht="52.25" customHeight="1">
      <c r="A70" s="132"/>
      <c r="B70" s="133"/>
      <c r="C70" s="134"/>
      <c r="D70" s="135"/>
      <c r="E70" s="136"/>
      <c r="F70" s="136"/>
      <c r="G70" s="135"/>
      <c r="H70" s="135"/>
      <c r="I70" s="135"/>
      <c r="J70" s="132"/>
    </row>
    <row r="71" spans="1:10" ht="52.25" customHeight="1">
      <c r="A71" s="132"/>
      <c r="B71" s="133"/>
      <c r="C71" s="134"/>
      <c r="D71" s="135"/>
      <c r="E71" s="136"/>
      <c r="F71" s="136"/>
      <c r="G71" s="135"/>
      <c r="H71" s="135"/>
      <c r="I71" s="135"/>
      <c r="J71" s="132"/>
    </row>
    <row r="72" spans="1:10" ht="52.25" customHeight="1">
      <c r="A72" s="132"/>
      <c r="B72" s="133"/>
      <c r="C72" s="134"/>
      <c r="D72" s="135"/>
      <c r="E72" s="136"/>
      <c r="F72" s="136"/>
      <c r="G72" s="135"/>
      <c r="H72" s="135"/>
      <c r="I72" s="135"/>
      <c r="J72" s="132"/>
    </row>
    <row r="73" spans="1:10" ht="52.25" customHeight="1">
      <c r="A73" s="132"/>
      <c r="B73" s="133"/>
      <c r="C73" s="134"/>
      <c r="D73" s="135"/>
      <c r="E73" s="136"/>
      <c r="F73" s="136"/>
      <c r="G73" s="135"/>
      <c r="H73" s="135"/>
      <c r="I73" s="135"/>
      <c r="J73" s="132"/>
    </row>
    <row r="74" spans="1:10" ht="52.25" customHeight="1">
      <c r="A74" s="132"/>
      <c r="B74" s="133"/>
      <c r="C74" s="134"/>
      <c r="D74" s="135"/>
      <c r="E74" s="136"/>
      <c r="F74" s="136"/>
      <c r="G74" s="135"/>
      <c r="H74" s="135"/>
      <c r="I74" s="135"/>
      <c r="J74" s="132"/>
    </row>
    <row r="75" spans="1:10" ht="52.25" customHeight="1">
      <c r="A75" s="132"/>
      <c r="B75" s="133"/>
      <c r="C75" s="134"/>
      <c r="D75" s="135"/>
      <c r="E75" s="136"/>
      <c r="F75" s="136"/>
      <c r="G75" s="135"/>
      <c r="H75" s="135"/>
      <c r="I75" s="135"/>
      <c r="J75" s="132"/>
    </row>
    <row r="76" spans="1:10" ht="52.25" customHeight="1">
      <c r="A76" s="132"/>
      <c r="B76" s="133"/>
      <c r="C76" s="134"/>
      <c r="D76" s="135"/>
      <c r="E76" s="136"/>
      <c r="F76" s="136"/>
      <c r="G76" s="135"/>
      <c r="H76" s="135"/>
      <c r="I76" s="135"/>
      <c r="J76" s="132"/>
    </row>
    <row r="77" spans="1:10" ht="52.25" customHeight="1">
      <c r="A77" s="132"/>
      <c r="B77" s="133"/>
      <c r="C77" s="134"/>
      <c r="D77" s="135"/>
      <c r="E77" s="136"/>
      <c r="F77" s="136"/>
      <c r="G77" s="135"/>
      <c r="H77" s="135"/>
      <c r="I77" s="135"/>
      <c r="J77" s="132"/>
    </row>
    <row r="78" spans="1:10" ht="52.25" customHeight="1">
      <c r="A78" s="132"/>
      <c r="B78" s="133"/>
      <c r="C78" s="134"/>
      <c r="D78" s="135"/>
      <c r="E78" s="136"/>
      <c r="F78" s="136"/>
      <c r="G78" s="135"/>
      <c r="H78" s="135"/>
      <c r="I78" s="135"/>
      <c r="J78" s="132"/>
    </row>
    <row r="79" spans="1:10" ht="52.25" customHeight="1">
      <c r="A79" s="132"/>
      <c r="B79" s="133"/>
      <c r="C79" s="134"/>
      <c r="D79" s="135"/>
      <c r="E79" s="136"/>
      <c r="F79" s="136"/>
      <c r="G79" s="135"/>
      <c r="H79" s="135"/>
      <c r="I79" s="135"/>
      <c r="J79" s="132"/>
    </row>
    <row r="80" spans="1:10" ht="52.25" customHeight="1">
      <c r="A80" s="132"/>
      <c r="B80" s="133"/>
      <c r="C80" s="134"/>
      <c r="D80" s="135"/>
      <c r="E80" s="136"/>
      <c r="F80" s="136"/>
      <c r="G80" s="135"/>
      <c r="H80" s="135"/>
      <c r="I80" s="135"/>
      <c r="J80" s="132"/>
    </row>
    <row r="81" spans="1:10" ht="52.25" customHeight="1">
      <c r="A81" s="132"/>
      <c r="B81" s="133"/>
      <c r="C81" s="134"/>
      <c r="D81" s="135"/>
      <c r="E81" s="136"/>
      <c r="F81" s="136"/>
      <c r="G81" s="135"/>
      <c r="H81" s="135"/>
      <c r="I81" s="135"/>
      <c r="J81" s="132"/>
    </row>
    <row r="82" spans="1:10" ht="52.25" customHeight="1">
      <c r="A82" s="132"/>
      <c r="B82" s="133"/>
      <c r="C82" s="134"/>
      <c r="D82" s="135"/>
      <c r="E82" s="136"/>
      <c r="F82" s="136"/>
      <c r="G82" s="135"/>
      <c r="H82" s="135"/>
      <c r="I82" s="135"/>
      <c r="J82" s="132"/>
    </row>
    <row r="83" spans="1:10" ht="52.25" customHeight="1">
      <c r="A83" s="132"/>
      <c r="B83" s="133"/>
      <c r="C83" s="134"/>
      <c r="D83" s="135"/>
      <c r="E83" s="136"/>
      <c r="F83" s="136"/>
      <c r="G83" s="135"/>
      <c r="H83" s="135"/>
      <c r="I83" s="135"/>
      <c r="J83" s="132"/>
    </row>
    <row r="84" spans="1:10" ht="52.25" customHeight="1">
      <c r="A84" s="132"/>
      <c r="B84" s="133"/>
      <c r="C84" s="134"/>
      <c r="D84" s="135"/>
      <c r="E84" s="136"/>
      <c r="F84" s="136"/>
      <c r="G84" s="135"/>
      <c r="H84" s="135"/>
      <c r="I84" s="135"/>
      <c r="J84" s="132"/>
    </row>
    <row r="85" spans="1:10" ht="52.25" customHeight="1">
      <c r="A85" s="132"/>
      <c r="B85" s="133"/>
      <c r="C85" s="134"/>
      <c r="D85" s="135"/>
      <c r="E85" s="136"/>
      <c r="F85" s="136"/>
      <c r="G85" s="135"/>
      <c r="H85" s="135"/>
      <c r="I85" s="135"/>
      <c r="J85" s="132"/>
    </row>
    <row r="86" spans="1:10" ht="52.25" customHeight="1">
      <c r="A86" s="132"/>
      <c r="B86" s="133"/>
      <c r="C86" s="134"/>
      <c r="D86" s="135"/>
      <c r="E86" s="136"/>
      <c r="F86" s="136"/>
      <c r="G86" s="135"/>
      <c r="H86" s="135"/>
      <c r="I86" s="135"/>
      <c r="J86" s="132"/>
    </row>
    <row r="87" spans="1:10" ht="52.25" customHeight="1">
      <c r="A87" s="132"/>
      <c r="B87" s="133"/>
      <c r="C87" s="134"/>
      <c r="D87" s="135"/>
      <c r="E87" s="136"/>
      <c r="F87" s="136"/>
      <c r="G87" s="135"/>
      <c r="H87" s="135"/>
      <c r="I87" s="135"/>
      <c r="J87" s="132"/>
    </row>
    <row r="88" spans="1:10" ht="52.25" customHeight="1">
      <c r="A88" s="132"/>
      <c r="B88" s="133"/>
      <c r="C88" s="134"/>
      <c r="D88" s="135"/>
      <c r="E88" s="136"/>
      <c r="F88" s="136"/>
      <c r="G88" s="135"/>
      <c r="H88" s="135"/>
      <c r="I88" s="135"/>
      <c r="J88" s="132"/>
    </row>
    <row r="89" spans="1:10" ht="52.25" customHeight="1">
      <c r="A89" s="132"/>
      <c r="B89" s="133"/>
      <c r="C89" s="134"/>
      <c r="D89" s="135"/>
      <c r="E89" s="136"/>
      <c r="F89" s="136"/>
      <c r="G89" s="135"/>
      <c r="H89" s="135"/>
      <c r="I89" s="135"/>
      <c r="J89" s="132"/>
    </row>
    <row r="90" spans="1:10" ht="52.25" customHeight="1">
      <c r="A90" s="132"/>
      <c r="B90" s="133"/>
      <c r="C90" s="134"/>
      <c r="D90" s="135"/>
      <c r="E90" s="136"/>
      <c r="F90" s="136"/>
      <c r="G90" s="135"/>
      <c r="H90" s="135"/>
      <c r="I90" s="135"/>
      <c r="J90" s="132"/>
    </row>
    <row r="91" spans="1:10" ht="52.25" customHeight="1">
      <c r="A91" s="132"/>
      <c r="B91" s="133"/>
      <c r="C91" s="134"/>
      <c r="D91" s="135"/>
      <c r="E91" s="136"/>
      <c r="F91" s="136"/>
      <c r="G91" s="135"/>
      <c r="H91" s="135"/>
      <c r="I91" s="135"/>
      <c r="J91" s="132"/>
    </row>
    <row r="92" spans="1:10" ht="52.25" customHeight="1">
      <c r="A92" s="132"/>
      <c r="B92" s="133"/>
      <c r="C92" s="134"/>
      <c r="D92" s="135"/>
      <c r="E92" s="136"/>
      <c r="F92" s="136"/>
      <c r="G92" s="135"/>
      <c r="H92" s="135"/>
      <c r="I92" s="135"/>
      <c r="J92" s="132"/>
    </row>
    <row r="93" spans="1:10" ht="52.25" customHeight="1">
      <c r="A93" s="132"/>
      <c r="B93" s="133"/>
      <c r="C93" s="134"/>
      <c r="D93" s="135"/>
      <c r="E93" s="136"/>
      <c r="F93" s="136"/>
      <c r="G93" s="135"/>
      <c r="H93" s="135"/>
      <c r="I93" s="135"/>
      <c r="J93" s="132"/>
    </row>
    <row r="94" spans="1:10" ht="52.25" customHeight="1">
      <c r="A94" s="132"/>
      <c r="B94" s="133"/>
      <c r="C94" s="134"/>
      <c r="D94" s="135"/>
      <c r="E94" s="136"/>
      <c r="F94" s="136"/>
      <c r="G94" s="135"/>
      <c r="H94" s="135"/>
      <c r="I94" s="135"/>
      <c r="J94" s="132"/>
    </row>
    <row r="95" spans="1:10" ht="52.25" customHeight="1">
      <c r="A95" s="132"/>
      <c r="B95" s="133"/>
      <c r="C95" s="134"/>
      <c r="D95" s="135"/>
      <c r="E95" s="136"/>
      <c r="F95" s="136"/>
      <c r="G95" s="135"/>
      <c r="H95" s="135"/>
      <c r="I95" s="135"/>
      <c r="J95" s="132"/>
    </row>
    <row r="96" spans="1:10" ht="52.25" customHeight="1">
      <c r="A96" s="132"/>
      <c r="B96" s="133"/>
      <c r="C96" s="134"/>
      <c r="D96" s="135"/>
      <c r="E96" s="136"/>
      <c r="F96" s="136"/>
      <c r="G96" s="135"/>
      <c r="H96" s="135"/>
      <c r="I96" s="135"/>
      <c r="J96" s="132"/>
    </row>
    <row r="97" spans="1:10" ht="52.25" customHeight="1">
      <c r="A97" s="132"/>
      <c r="B97" s="133"/>
      <c r="C97" s="134"/>
      <c r="D97" s="135"/>
      <c r="E97" s="136"/>
      <c r="F97" s="136"/>
      <c r="G97" s="135"/>
      <c r="H97" s="135"/>
      <c r="I97" s="135"/>
      <c r="J97" s="132"/>
    </row>
    <row r="98" spans="1:10" ht="52.25" customHeight="1">
      <c r="A98" s="132"/>
      <c r="B98" s="133"/>
      <c r="C98" s="134"/>
      <c r="D98" s="135"/>
      <c r="E98" s="136"/>
      <c r="F98" s="136"/>
      <c r="G98" s="135"/>
      <c r="H98" s="135"/>
      <c r="I98" s="135"/>
      <c r="J98" s="132"/>
    </row>
    <row r="99" spans="1:10" ht="52.25" customHeight="1">
      <c r="A99" s="132"/>
      <c r="B99" s="133"/>
      <c r="C99" s="134"/>
      <c r="D99" s="135"/>
      <c r="E99" s="136"/>
      <c r="F99" s="136"/>
      <c r="G99" s="135"/>
      <c r="H99" s="135"/>
      <c r="I99" s="135"/>
      <c r="J99" s="132"/>
    </row>
    <row r="100" spans="1:10" ht="52.25" customHeight="1">
      <c r="A100" s="132"/>
      <c r="B100" s="133"/>
      <c r="C100" s="134"/>
      <c r="D100" s="135"/>
      <c r="E100" s="136"/>
      <c r="F100" s="136"/>
      <c r="G100" s="135"/>
      <c r="H100" s="135"/>
      <c r="I100" s="135"/>
      <c r="J100" s="132"/>
    </row>
    <row r="101" spans="1:10" ht="52.25" customHeight="1">
      <c r="A101" s="132"/>
      <c r="B101" s="133"/>
      <c r="C101" s="134"/>
      <c r="D101" s="135"/>
      <c r="E101" s="136"/>
      <c r="F101" s="136"/>
      <c r="G101" s="135"/>
      <c r="H101" s="135"/>
      <c r="I101" s="135"/>
      <c r="J101" s="132"/>
    </row>
    <row r="102" spans="1:10" ht="52.25" customHeight="1">
      <c r="A102" s="132"/>
      <c r="B102" s="133"/>
      <c r="C102" s="134"/>
      <c r="D102" s="135"/>
      <c r="E102" s="136"/>
      <c r="F102" s="136"/>
      <c r="G102" s="135"/>
      <c r="H102" s="135"/>
      <c r="I102" s="135"/>
      <c r="J102" s="132"/>
    </row>
    <row r="103" spans="1:10" ht="52.25" customHeight="1">
      <c r="A103" s="132"/>
      <c r="B103" s="133"/>
      <c r="C103" s="134"/>
      <c r="D103" s="135"/>
      <c r="E103" s="136"/>
      <c r="F103" s="136"/>
      <c r="G103" s="135"/>
      <c r="H103" s="135"/>
      <c r="I103" s="135"/>
      <c r="J103" s="132"/>
    </row>
    <row r="104" spans="1:10" ht="52.25" customHeight="1">
      <c r="A104" s="132"/>
      <c r="B104" s="133"/>
      <c r="C104" s="134"/>
      <c r="D104" s="135"/>
      <c r="E104" s="136"/>
      <c r="F104" s="136"/>
      <c r="G104" s="135"/>
      <c r="H104" s="135"/>
      <c r="I104" s="135"/>
      <c r="J104" s="132"/>
    </row>
    <row r="105" spans="1:10" ht="52.25" customHeight="1">
      <c r="A105" s="132"/>
      <c r="B105" s="133"/>
      <c r="C105" s="134"/>
      <c r="D105" s="135"/>
      <c r="E105" s="136"/>
      <c r="F105" s="136"/>
      <c r="G105" s="135"/>
      <c r="H105" s="135"/>
      <c r="I105" s="135"/>
      <c r="J105" s="132"/>
    </row>
    <row r="106" spans="1:10" ht="52.25" customHeight="1">
      <c r="A106" s="132"/>
      <c r="B106" s="133"/>
      <c r="C106" s="134"/>
      <c r="D106" s="135"/>
      <c r="E106" s="136"/>
      <c r="F106" s="136"/>
      <c r="G106" s="135"/>
      <c r="H106" s="135"/>
      <c r="I106" s="135"/>
      <c r="J106" s="132"/>
    </row>
    <row r="107" spans="1:10" ht="52.25" customHeight="1">
      <c r="A107" s="132"/>
      <c r="B107" s="133"/>
      <c r="C107" s="134"/>
      <c r="D107" s="135"/>
      <c r="E107" s="136"/>
      <c r="F107" s="136"/>
      <c r="G107" s="135"/>
      <c r="H107" s="135"/>
      <c r="I107" s="135"/>
      <c r="J107" s="132"/>
    </row>
    <row r="108" spans="1:10" ht="52.25" customHeight="1">
      <c r="A108" s="132"/>
      <c r="B108" s="133"/>
      <c r="C108" s="134"/>
      <c r="D108" s="135"/>
      <c r="E108" s="136"/>
      <c r="F108" s="136"/>
      <c r="G108" s="135"/>
      <c r="H108" s="135"/>
      <c r="I108" s="135"/>
      <c r="J108" s="132"/>
    </row>
    <row r="109" spans="1:10" ht="52.25" customHeight="1">
      <c r="A109" s="132"/>
      <c r="B109" s="133"/>
      <c r="C109" s="134"/>
      <c r="D109" s="135"/>
      <c r="E109" s="136"/>
      <c r="F109" s="136"/>
      <c r="G109" s="135"/>
      <c r="H109" s="135"/>
      <c r="I109" s="135"/>
      <c r="J109" s="132"/>
    </row>
    <row r="110" spans="1:10" ht="52.25" customHeight="1">
      <c r="A110" s="132"/>
      <c r="B110" s="133"/>
      <c r="C110" s="134"/>
      <c r="D110" s="135"/>
      <c r="E110" s="136"/>
      <c r="F110" s="136"/>
      <c r="G110" s="135"/>
      <c r="H110" s="135"/>
      <c r="I110" s="135"/>
      <c r="J110" s="132"/>
    </row>
    <row r="111" spans="1:10" ht="52.25" customHeight="1">
      <c r="A111" s="132"/>
      <c r="B111" s="133"/>
      <c r="C111" s="134"/>
      <c r="D111" s="135"/>
      <c r="E111" s="136"/>
      <c r="F111" s="136"/>
      <c r="G111" s="135"/>
      <c r="H111" s="135"/>
      <c r="I111" s="135"/>
      <c r="J111" s="132"/>
    </row>
    <row r="112" spans="1:10" ht="52.25" customHeight="1">
      <c r="A112" s="132"/>
      <c r="B112" s="133"/>
      <c r="C112" s="134"/>
      <c r="D112" s="135"/>
      <c r="E112" s="136"/>
      <c r="F112" s="136"/>
      <c r="G112" s="135"/>
      <c r="H112" s="135"/>
      <c r="I112" s="135"/>
      <c r="J112" s="132"/>
    </row>
    <row r="113" spans="1:10" ht="52.25" customHeight="1">
      <c r="A113" s="132"/>
      <c r="B113" s="133"/>
      <c r="C113" s="134"/>
      <c r="D113" s="135"/>
      <c r="E113" s="136"/>
      <c r="F113" s="136"/>
      <c r="G113" s="135"/>
      <c r="H113" s="135"/>
      <c r="I113" s="135"/>
      <c r="J113" s="132"/>
    </row>
    <row r="114" spans="1:10" ht="52.25" customHeight="1">
      <c r="A114" s="132"/>
      <c r="B114" s="133"/>
      <c r="C114" s="134"/>
      <c r="D114" s="135"/>
      <c r="E114" s="136"/>
      <c r="F114" s="136"/>
      <c r="G114" s="135"/>
      <c r="H114" s="135"/>
      <c r="I114" s="135"/>
      <c r="J114" s="132"/>
    </row>
    <row r="115" spans="1:10" ht="52.25" customHeight="1">
      <c r="A115" s="132"/>
      <c r="B115" s="133"/>
      <c r="C115" s="134"/>
      <c r="D115" s="135"/>
      <c r="E115" s="136"/>
      <c r="F115" s="136"/>
      <c r="G115" s="135"/>
      <c r="H115" s="135"/>
      <c r="I115" s="135"/>
      <c r="J115" s="132"/>
    </row>
    <row r="116" spans="1:10" ht="52.25" customHeight="1">
      <c r="A116" s="132"/>
      <c r="B116" s="133"/>
      <c r="C116" s="134"/>
      <c r="D116" s="135"/>
      <c r="E116" s="136"/>
      <c r="F116" s="136"/>
      <c r="G116" s="135"/>
      <c r="H116" s="135"/>
      <c r="I116" s="135"/>
      <c r="J116" s="132"/>
    </row>
    <row r="117" spans="1:10" ht="52.25" customHeight="1">
      <c r="A117" s="132"/>
      <c r="B117" s="133"/>
      <c r="C117" s="134"/>
      <c r="D117" s="135"/>
      <c r="E117" s="136"/>
      <c r="F117" s="136"/>
      <c r="G117" s="135"/>
      <c r="H117" s="135"/>
      <c r="I117" s="135"/>
      <c r="J117" s="132"/>
    </row>
    <row r="118" spans="1:10" ht="52.25" customHeight="1">
      <c r="A118" s="132"/>
      <c r="B118" s="133"/>
      <c r="C118" s="134"/>
      <c r="D118" s="135"/>
      <c r="E118" s="136"/>
      <c r="F118" s="136"/>
      <c r="G118" s="135"/>
      <c r="H118" s="135"/>
      <c r="I118" s="135"/>
      <c r="J118" s="132"/>
    </row>
    <row r="119" spans="1:10" ht="52.25" customHeight="1">
      <c r="A119" s="132"/>
      <c r="B119" s="133"/>
      <c r="C119" s="134"/>
      <c r="D119" s="135"/>
      <c r="E119" s="136"/>
      <c r="F119" s="136"/>
      <c r="G119" s="135"/>
      <c r="H119" s="135"/>
      <c r="I119" s="135"/>
      <c r="J119" s="132"/>
    </row>
    <row r="120" spans="1:10" ht="52.25" customHeight="1">
      <c r="A120" s="132"/>
      <c r="B120" s="133"/>
      <c r="C120" s="134"/>
      <c r="D120" s="135"/>
      <c r="E120" s="136"/>
      <c r="F120" s="136"/>
      <c r="G120" s="135"/>
      <c r="H120" s="135"/>
      <c r="I120" s="135"/>
      <c r="J120" s="132"/>
    </row>
    <row r="121" spans="1:10" ht="52.25" customHeight="1">
      <c r="A121" s="132"/>
      <c r="B121" s="133"/>
      <c r="C121" s="134"/>
      <c r="D121" s="135"/>
      <c r="E121" s="136"/>
      <c r="F121" s="136"/>
      <c r="G121" s="135"/>
      <c r="H121" s="135"/>
      <c r="I121" s="135"/>
      <c r="J121" s="132"/>
    </row>
    <row r="122" spans="1:10" ht="52.25" customHeight="1">
      <c r="A122" s="132"/>
      <c r="B122" s="133"/>
      <c r="C122" s="134"/>
      <c r="D122" s="135"/>
      <c r="E122" s="136"/>
      <c r="F122" s="136"/>
      <c r="G122" s="135"/>
      <c r="H122" s="135"/>
      <c r="I122" s="135"/>
      <c r="J122" s="132"/>
    </row>
    <row r="123" spans="1:10" ht="52.25" customHeight="1">
      <c r="A123" s="132"/>
      <c r="B123" s="133"/>
      <c r="C123" s="134"/>
      <c r="D123" s="135"/>
      <c r="E123" s="136"/>
      <c r="F123" s="136"/>
      <c r="G123" s="135"/>
      <c r="H123" s="135"/>
      <c r="I123" s="135"/>
      <c r="J123" s="132"/>
    </row>
    <row r="124" spans="1:10" ht="52.25" customHeight="1">
      <c r="A124" s="132"/>
      <c r="B124" s="133"/>
      <c r="C124" s="134"/>
      <c r="D124" s="135"/>
      <c r="E124" s="136"/>
      <c r="F124" s="136"/>
      <c r="G124" s="135"/>
      <c r="H124" s="135"/>
      <c r="I124" s="135"/>
      <c r="J124" s="132"/>
    </row>
    <row r="125" spans="1:10" ht="52.25" customHeight="1">
      <c r="A125" s="132"/>
      <c r="B125" s="133"/>
      <c r="C125" s="134"/>
      <c r="D125" s="135"/>
      <c r="E125" s="136"/>
      <c r="F125" s="136"/>
      <c r="G125" s="135"/>
      <c r="H125" s="135"/>
      <c r="I125" s="135"/>
      <c r="J125" s="132"/>
    </row>
    <row r="126" spans="1:10" ht="52.25" customHeight="1">
      <c r="A126" s="132"/>
      <c r="B126" s="133"/>
      <c r="C126" s="134"/>
      <c r="D126" s="135"/>
      <c r="E126" s="136"/>
      <c r="F126" s="136"/>
      <c r="G126" s="135"/>
      <c r="H126" s="135"/>
      <c r="I126" s="135"/>
      <c r="J126" s="132"/>
    </row>
    <row r="127" spans="1:10" ht="52.25" customHeight="1">
      <c r="A127" s="132"/>
      <c r="B127" s="133"/>
      <c r="C127" s="134"/>
      <c r="D127" s="135"/>
      <c r="E127" s="136"/>
      <c r="F127" s="136"/>
      <c r="G127" s="135"/>
      <c r="H127" s="135"/>
      <c r="I127" s="135"/>
      <c r="J127" s="132"/>
    </row>
    <row r="128" spans="1:10" ht="52.25" customHeight="1">
      <c r="A128" s="132"/>
      <c r="B128" s="133"/>
      <c r="C128" s="134"/>
      <c r="D128" s="135"/>
      <c r="E128" s="136"/>
      <c r="F128" s="136"/>
      <c r="G128" s="135"/>
      <c r="H128" s="135"/>
      <c r="I128" s="135"/>
      <c r="J128" s="132"/>
    </row>
    <row r="129" spans="1:10" ht="52.25" customHeight="1">
      <c r="A129" s="132"/>
      <c r="B129" s="133"/>
      <c r="C129" s="134"/>
      <c r="D129" s="135"/>
      <c r="E129" s="136"/>
      <c r="F129" s="136"/>
      <c r="G129" s="135"/>
      <c r="H129" s="135"/>
      <c r="I129" s="135"/>
      <c r="J129" s="132"/>
    </row>
    <row r="130" spans="1:10" ht="52.25" customHeight="1">
      <c r="A130" s="132"/>
      <c r="B130" s="133"/>
      <c r="C130" s="134"/>
      <c r="D130" s="135"/>
      <c r="E130" s="136"/>
      <c r="F130" s="136"/>
      <c r="G130" s="135"/>
      <c r="H130" s="135"/>
      <c r="I130" s="135"/>
      <c r="J130" s="132"/>
    </row>
    <row r="131" spans="1:10" ht="52.25" customHeight="1">
      <c r="A131" s="132"/>
      <c r="B131" s="133"/>
      <c r="C131" s="134"/>
      <c r="D131" s="135"/>
      <c r="E131" s="136"/>
      <c r="F131" s="136"/>
      <c r="G131" s="135"/>
      <c r="H131" s="135"/>
      <c r="I131" s="135"/>
      <c r="J131" s="132"/>
    </row>
    <row r="132" spans="1:10" ht="52.25" customHeight="1">
      <c r="A132" s="132"/>
      <c r="B132" s="133"/>
      <c r="C132" s="134"/>
      <c r="D132" s="135"/>
      <c r="E132" s="136"/>
      <c r="F132" s="136"/>
      <c r="G132" s="135"/>
      <c r="H132" s="135"/>
      <c r="I132" s="135"/>
      <c r="J132" s="132"/>
    </row>
    <row r="133" spans="1:10" ht="52.25" customHeight="1">
      <c r="A133" s="132"/>
      <c r="B133" s="133"/>
      <c r="C133" s="134"/>
      <c r="D133" s="135"/>
      <c r="E133" s="136"/>
      <c r="F133" s="136"/>
      <c r="G133" s="135"/>
      <c r="H133" s="135"/>
      <c r="I133" s="135"/>
      <c r="J133" s="132"/>
    </row>
    <row r="134" spans="1:10" ht="52.25" customHeight="1">
      <c r="A134" s="132"/>
      <c r="B134" s="133"/>
      <c r="C134" s="134"/>
      <c r="D134" s="135"/>
      <c r="E134" s="136"/>
      <c r="F134" s="136"/>
      <c r="G134" s="135"/>
      <c r="H134" s="135"/>
      <c r="I134" s="135"/>
      <c r="J134" s="132"/>
    </row>
    <row r="135" spans="1:10" ht="52.25" customHeight="1">
      <c r="A135" s="132"/>
      <c r="B135" s="133"/>
      <c r="C135" s="134"/>
      <c r="D135" s="135"/>
      <c r="E135" s="136"/>
      <c r="F135" s="136"/>
      <c r="G135" s="135"/>
      <c r="H135" s="135"/>
      <c r="I135" s="135"/>
      <c r="J135" s="132"/>
    </row>
    <row r="136" spans="1:10" ht="52.25" customHeight="1">
      <c r="A136" s="132"/>
      <c r="B136" s="133"/>
      <c r="C136" s="134"/>
      <c r="D136" s="135"/>
      <c r="E136" s="136"/>
      <c r="F136" s="136"/>
      <c r="G136" s="135"/>
      <c r="H136" s="135"/>
      <c r="I136" s="135"/>
      <c r="J136" s="132"/>
    </row>
    <row r="137" spans="1:10" ht="52.25" customHeight="1">
      <c r="A137" s="132"/>
      <c r="B137" s="133"/>
      <c r="C137" s="134"/>
      <c r="D137" s="135"/>
      <c r="E137" s="136"/>
      <c r="F137" s="136"/>
      <c r="G137" s="135"/>
      <c r="H137" s="135"/>
      <c r="I137" s="135"/>
      <c r="J137" s="132"/>
    </row>
    <row r="138" spans="1:10" ht="52.25" customHeight="1">
      <c r="A138" s="132"/>
      <c r="B138" s="133"/>
      <c r="C138" s="134"/>
      <c r="D138" s="135"/>
      <c r="E138" s="136"/>
      <c r="F138" s="136"/>
      <c r="G138" s="135"/>
      <c r="H138" s="135"/>
      <c r="I138" s="135"/>
      <c r="J138" s="132"/>
    </row>
    <row r="139" spans="1:10" ht="52.25" customHeight="1">
      <c r="A139" s="132"/>
      <c r="B139" s="133"/>
      <c r="C139" s="134"/>
      <c r="D139" s="135"/>
      <c r="E139" s="136"/>
      <c r="F139" s="136"/>
      <c r="G139" s="135"/>
      <c r="H139" s="135"/>
      <c r="I139" s="135"/>
      <c r="J139" s="132"/>
    </row>
    <row r="140" spans="1:10" ht="52.25" customHeight="1">
      <c r="A140" s="132"/>
      <c r="B140" s="133"/>
      <c r="C140" s="134"/>
      <c r="D140" s="135"/>
      <c r="E140" s="136"/>
      <c r="F140" s="136"/>
      <c r="G140" s="135"/>
      <c r="H140" s="135"/>
      <c r="I140" s="135"/>
      <c r="J140" s="132"/>
    </row>
    <row r="141" spans="1:10" ht="52.25" customHeight="1">
      <c r="A141" s="132"/>
      <c r="B141" s="133"/>
      <c r="C141" s="134"/>
      <c r="D141" s="135"/>
      <c r="E141" s="136"/>
      <c r="F141" s="136"/>
      <c r="G141" s="135"/>
      <c r="H141" s="135"/>
      <c r="I141" s="135"/>
      <c r="J141" s="132"/>
    </row>
    <row r="142" spans="1:10" ht="52.25" customHeight="1">
      <c r="A142" s="132"/>
      <c r="B142" s="133"/>
      <c r="C142" s="134"/>
      <c r="D142" s="135"/>
      <c r="E142" s="136"/>
      <c r="F142" s="136"/>
      <c r="G142" s="135"/>
      <c r="H142" s="135"/>
      <c r="I142" s="135"/>
      <c r="J142" s="132"/>
    </row>
    <row r="143" spans="1:10" ht="52.25" customHeight="1">
      <c r="A143" s="132"/>
      <c r="B143" s="133"/>
      <c r="C143" s="134"/>
      <c r="D143" s="135"/>
      <c r="E143" s="136"/>
      <c r="F143" s="136"/>
      <c r="G143" s="135"/>
      <c r="H143" s="135"/>
      <c r="I143" s="135"/>
      <c r="J143" s="132"/>
    </row>
    <row r="144" spans="1:10" ht="52.25" customHeight="1">
      <c r="A144" s="132"/>
      <c r="B144" s="133"/>
      <c r="C144" s="134"/>
      <c r="D144" s="135"/>
      <c r="E144" s="136"/>
      <c r="F144" s="136"/>
      <c r="G144" s="135"/>
      <c r="H144" s="135"/>
      <c r="I144" s="135"/>
      <c r="J144" s="132"/>
    </row>
    <row r="145" spans="1:10" ht="52.25" customHeight="1">
      <c r="A145" s="132"/>
      <c r="B145" s="133"/>
      <c r="C145" s="134"/>
      <c r="D145" s="135"/>
      <c r="E145" s="136"/>
      <c r="F145" s="136"/>
      <c r="G145" s="135"/>
      <c r="H145" s="135"/>
      <c r="I145" s="135"/>
      <c r="J145" s="132"/>
    </row>
    <row r="146" spans="1:10" ht="52.25" customHeight="1">
      <c r="A146" s="132"/>
      <c r="B146" s="133"/>
      <c r="C146" s="134"/>
      <c r="D146" s="135"/>
      <c r="E146" s="136"/>
      <c r="F146" s="136"/>
      <c r="G146" s="135"/>
      <c r="H146" s="135"/>
      <c r="I146" s="135"/>
      <c r="J146" s="132"/>
    </row>
    <row r="147" spans="1:10" ht="52.25" customHeight="1">
      <c r="A147" s="132"/>
      <c r="B147" s="133"/>
      <c r="C147" s="134"/>
      <c r="D147" s="135"/>
      <c r="E147" s="136"/>
      <c r="F147" s="136"/>
      <c r="G147" s="135"/>
      <c r="H147" s="135"/>
      <c r="I147" s="135"/>
      <c r="J147" s="132"/>
    </row>
    <row r="148" spans="1:10" ht="52.25" customHeight="1">
      <c r="A148" s="132"/>
      <c r="B148" s="133"/>
      <c r="C148" s="134"/>
      <c r="D148" s="135"/>
      <c r="E148" s="136"/>
      <c r="F148" s="136"/>
      <c r="G148" s="135"/>
      <c r="H148" s="135"/>
      <c r="I148" s="135"/>
      <c r="J148" s="132"/>
    </row>
    <row r="149" spans="1:10" ht="52.25" customHeight="1">
      <c r="A149" s="132"/>
      <c r="B149" s="133"/>
      <c r="C149" s="134"/>
      <c r="D149" s="135"/>
      <c r="E149" s="136"/>
      <c r="F149" s="136"/>
      <c r="G149" s="135"/>
      <c r="H149" s="135"/>
      <c r="I149" s="135"/>
      <c r="J149" s="132"/>
    </row>
    <row r="150" spans="1:10" ht="52.25" customHeight="1">
      <c r="A150" s="132"/>
      <c r="B150" s="133"/>
      <c r="C150" s="134"/>
      <c r="D150" s="135"/>
      <c r="E150" s="136"/>
      <c r="F150" s="136"/>
      <c r="G150" s="135"/>
      <c r="H150" s="135"/>
      <c r="I150" s="135"/>
      <c r="J150" s="132"/>
    </row>
    <row r="151" spans="1:10" ht="52.25" customHeight="1">
      <c r="A151" s="132"/>
      <c r="B151" s="133"/>
      <c r="C151" s="134"/>
      <c r="D151" s="135"/>
      <c r="E151" s="136"/>
      <c r="F151" s="136"/>
      <c r="G151" s="135"/>
      <c r="H151" s="135"/>
      <c r="I151" s="135"/>
      <c r="J151" s="132"/>
    </row>
    <row r="152" spans="1:10" ht="52.25" customHeight="1">
      <c r="A152" s="132"/>
      <c r="B152" s="133"/>
      <c r="C152" s="134"/>
      <c r="D152" s="135"/>
      <c r="E152" s="136"/>
      <c r="F152" s="136"/>
      <c r="G152" s="135"/>
      <c r="H152" s="135"/>
      <c r="I152" s="135"/>
      <c r="J152" s="132"/>
    </row>
    <row r="153" spans="1:10" ht="52.25" customHeight="1">
      <c r="A153" s="132"/>
      <c r="B153" s="133"/>
      <c r="C153" s="134"/>
      <c r="D153" s="135"/>
      <c r="E153" s="136"/>
      <c r="F153" s="136"/>
      <c r="G153" s="135"/>
      <c r="H153" s="135"/>
      <c r="I153" s="135"/>
      <c r="J153" s="132"/>
    </row>
    <row r="154" spans="1:10" ht="52.25" customHeight="1">
      <c r="A154" s="132"/>
      <c r="B154" s="133"/>
      <c r="C154" s="134"/>
      <c r="D154" s="135"/>
      <c r="E154" s="136"/>
      <c r="F154" s="136"/>
      <c r="G154" s="135"/>
      <c r="H154" s="135"/>
      <c r="I154" s="135"/>
      <c r="J154" s="132"/>
    </row>
    <row r="155" spans="1:10" ht="52.25" customHeight="1">
      <c r="A155" s="132"/>
      <c r="B155" s="133"/>
      <c r="C155" s="134"/>
      <c r="D155" s="135"/>
      <c r="E155" s="136"/>
      <c r="F155" s="136"/>
      <c r="G155" s="135"/>
      <c r="H155" s="135"/>
      <c r="I155" s="135"/>
      <c r="J155" s="132"/>
    </row>
    <row r="156" spans="1:10" ht="52.25" customHeight="1">
      <c r="A156" s="132"/>
      <c r="B156" s="133"/>
      <c r="C156" s="134"/>
      <c r="D156" s="135"/>
      <c r="E156" s="136"/>
      <c r="F156" s="136"/>
      <c r="G156" s="135"/>
      <c r="H156" s="135"/>
      <c r="I156" s="135"/>
      <c r="J156" s="132"/>
    </row>
    <row r="157" spans="1:10" ht="52.25" customHeight="1">
      <c r="A157" s="132"/>
      <c r="B157" s="133"/>
      <c r="C157" s="134"/>
      <c r="D157" s="135"/>
      <c r="E157" s="136"/>
      <c r="F157" s="136"/>
      <c r="G157" s="135"/>
      <c r="H157" s="135"/>
      <c r="I157" s="135"/>
      <c r="J157" s="132"/>
    </row>
    <row r="158" spans="1:10" ht="52.25" customHeight="1">
      <c r="A158" s="132"/>
      <c r="B158" s="133"/>
      <c r="C158" s="134"/>
      <c r="D158" s="135"/>
      <c r="E158" s="136"/>
      <c r="F158" s="136"/>
      <c r="G158" s="135"/>
      <c r="H158" s="135"/>
      <c r="I158" s="135"/>
      <c r="J158" s="132"/>
    </row>
    <row r="159" spans="1:10" ht="52.25" customHeight="1">
      <c r="A159" s="132"/>
      <c r="B159" s="133"/>
      <c r="C159" s="134"/>
      <c r="D159" s="135"/>
      <c r="E159" s="136"/>
      <c r="F159" s="136"/>
      <c r="G159" s="135"/>
      <c r="H159" s="135"/>
      <c r="I159" s="135"/>
      <c r="J159" s="132"/>
    </row>
    <row r="160" spans="1:10" ht="52.25" customHeight="1">
      <c r="A160" s="132"/>
      <c r="B160" s="133"/>
      <c r="C160" s="134"/>
      <c r="D160" s="135"/>
      <c r="E160" s="136"/>
      <c r="F160" s="136"/>
      <c r="G160" s="135"/>
      <c r="H160" s="135"/>
      <c r="I160" s="135"/>
      <c r="J160" s="132"/>
    </row>
    <row r="161" spans="1:10" ht="52.25" customHeight="1">
      <c r="A161" s="132"/>
      <c r="B161" s="133"/>
      <c r="C161" s="134"/>
      <c r="D161" s="135"/>
      <c r="E161" s="136"/>
      <c r="F161" s="136"/>
      <c r="G161" s="135"/>
      <c r="H161" s="135"/>
      <c r="I161" s="135"/>
      <c r="J161" s="132"/>
    </row>
    <row r="162" spans="1:10" ht="52.25" customHeight="1">
      <c r="A162" s="132"/>
      <c r="B162" s="133"/>
      <c r="C162" s="134"/>
      <c r="D162" s="135"/>
      <c r="E162" s="136"/>
      <c r="F162" s="136"/>
      <c r="G162" s="135"/>
      <c r="H162" s="135"/>
      <c r="I162" s="135"/>
      <c r="J162" s="132"/>
    </row>
    <row r="163" spans="1:10" ht="52.25" customHeight="1">
      <c r="A163" s="132"/>
      <c r="B163" s="133"/>
      <c r="C163" s="134"/>
      <c r="D163" s="135"/>
      <c r="E163" s="136"/>
      <c r="F163" s="136"/>
      <c r="G163" s="135"/>
      <c r="H163" s="135"/>
      <c r="I163" s="135"/>
      <c r="J163" s="132"/>
    </row>
    <row r="164" spans="1:10" ht="52.25" customHeight="1">
      <c r="A164" s="132"/>
      <c r="B164" s="133"/>
      <c r="C164" s="134"/>
      <c r="D164" s="135"/>
      <c r="E164" s="136"/>
      <c r="F164" s="136"/>
      <c r="G164" s="135"/>
      <c r="H164" s="135"/>
      <c r="I164" s="135"/>
      <c r="J164" s="132"/>
    </row>
    <row r="165" spans="1:10" ht="52.25" customHeight="1">
      <c r="A165" s="132"/>
      <c r="B165" s="133"/>
      <c r="C165" s="134"/>
      <c r="D165" s="135"/>
      <c r="E165" s="136"/>
      <c r="F165" s="136"/>
      <c r="G165" s="135"/>
      <c r="H165" s="135"/>
      <c r="I165" s="135"/>
      <c r="J165" s="132"/>
    </row>
    <row r="166" spans="1:10" ht="52.25" customHeight="1">
      <c r="A166" s="132"/>
      <c r="B166" s="133"/>
      <c r="C166" s="134"/>
      <c r="D166" s="135"/>
      <c r="E166" s="136"/>
      <c r="F166" s="136"/>
      <c r="G166" s="135"/>
      <c r="H166" s="135"/>
      <c r="I166" s="135"/>
      <c r="J166" s="132"/>
    </row>
    <row r="167" spans="1:10" ht="52.25" customHeight="1">
      <c r="A167" s="132"/>
      <c r="B167" s="133"/>
      <c r="C167" s="134"/>
      <c r="D167" s="135"/>
      <c r="E167" s="136"/>
      <c r="F167" s="136"/>
      <c r="G167" s="135"/>
      <c r="H167" s="135"/>
      <c r="I167" s="135"/>
      <c r="J167" s="132"/>
    </row>
    <row r="168" spans="1:10" ht="52.25" customHeight="1">
      <c r="A168" s="132"/>
      <c r="B168" s="133"/>
      <c r="C168" s="134"/>
      <c r="D168" s="135"/>
      <c r="E168" s="136"/>
      <c r="F168" s="136"/>
      <c r="G168" s="135"/>
      <c r="H168" s="135"/>
      <c r="I168" s="135"/>
      <c r="J168" s="132"/>
    </row>
    <row r="169" spans="1:10" ht="52.25" customHeight="1">
      <c r="A169" s="132"/>
      <c r="B169" s="133"/>
      <c r="C169" s="134"/>
      <c r="D169" s="135"/>
      <c r="E169" s="136"/>
      <c r="F169" s="136"/>
      <c r="G169" s="135"/>
      <c r="H169" s="135"/>
      <c r="I169" s="135"/>
      <c r="J169" s="132"/>
    </row>
    <row r="170" spans="1:10" ht="52.25" customHeight="1">
      <c r="A170" s="132"/>
      <c r="B170" s="133"/>
      <c r="C170" s="134"/>
      <c r="D170" s="135"/>
      <c r="E170" s="136"/>
      <c r="F170" s="136"/>
      <c r="G170" s="135"/>
      <c r="H170" s="135"/>
      <c r="I170" s="135"/>
      <c r="J170" s="132"/>
    </row>
    <row r="171" spans="1:10" ht="52.25" customHeight="1">
      <c r="A171" s="132"/>
      <c r="B171" s="133"/>
      <c r="C171" s="134"/>
      <c r="D171" s="135"/>
      <c r="E171" s="136"/>
      <c r="F171" s="136"/>
      <c r="G171" s="135"/>
      <c r="H171" s="135"/>
      <c r="I171" s="135"/>
      <c r="J171" s="132"/>
    </row>
    <row r="172" spans="1:10" ht="52.25" customHeight="1">
      <c r="A172" s="132"/>
      <c r="B172" s="133"/>
      <c r="C172" s="134"/>
      <c r="D172" s="135"/>
      <c r="E172" s="136"/>
      <c r="F172" s="136"/>
      <c r="G172" s="135"/>
      <c r="H172" s="135"/>
      <c r="I172" s="135"/>
      <c r="J172" s="132"/>
    </row>
    <row r="173" spans="1:10" ht="52.25" customHeight="1">
      <c r="A173" s="132"/>
      <c r="B173" s="133"/>
      <c r="C173" s="134"/>
      <c r="D173" s="135"/>
      <c r="E173" s="136"/>
      <c r="F173" s="136"/>
      <c r="G173" s="135"/>
      <c r="H173" s="135"/>
      <c r="I173" s="135"/>
      <c r="J173" s="132"/>
    </row>
    <row r="174" spans="1:10" ht="52.25" customHeight="1">
      <c r="A174" s="132"/>
      <c r="B174" s="133"/>
      <c r="C174" s="134"/>
      <c r="D174" s="135"/>
      <c r="E174" s="136"/>
      <c r="F174" s="136"/>
      <c r="G174" s="135"/>
      <c r="H174" s="135"/>
      <c r="I174" s="135"/>
      <c r="J174" s="132"/>
    </row>
    <row r="175" spans="1:10" ht="52.25" customHeight="1">
      <c r="A175" s="132"/>
      <c r="B175" s="133"/>
      <c r="C175" s="134"/>
      <c r="D175" s="135"/>
      <c r="E175" s="136"/>
      <c r="F175" s="136"/>
      <c r="G175" s="135"/>
      <c r="H175" s="135"/>
      <c r="I175" s="135"/>
      <c r="J175" s="132"/>
    </row>
    <row r="176" spans="1:10" ht="52.25" customHeight="1">
      <c r="A176" s="132"/>
      <c r="B176" s="133"/>
      <c r="C176" s="134"/>
      <c r="D176" s="135"/>
      <c r="E176" s="136"/>
      <c r="F176" s="136"/>
      <c r="G176" s="135"/>
      <c r="H176" s="135"/>
      <c r="I176" s="135"/>
      <c r="J176" s="132"/>
    </row>
    <row r="177" spans="1:10" ht="52.25" customHeight="1">
      <c r="A177" s="132"/>
      <c r="B177" s="133"/>
      <c r="C177" s="134"/>
      <c r="D177" s="135"/>
      <c r="E177" s="136"/>
      <c r="F177" s="136"/>
      <c r="G177" s="135"/>
      <c r="H177" s="135"/>
      <c r="I177" s="135"/>
      <c r="J177" s="132"/>
    </row>
    <row r="178" spans="1:10" ht="52.25" customHeight="1">
      <c r="A178" s="132"/>
      <c r="B178" s="133"/>
      <c r="C178" s="134"/>
      <c r="D178" s="135"/>
      <c r="E178" s="136"/>
      <c r="F178" s="136"/>
      <c r="G178" s="135"/>
      <c r="H178" s="135"/>
      <c r="I178" s="135"/>
      <c r="J178" s="132"/>
    </row>
    <row r="179" spans="1:10" ht="52.25" customHeight="1">
      <c r="A179" s="132"/>
      <c r="B179" s="133"/>
      <c r="C179" s="134"/>
      <c r="D179" s="135"/>
      <c r="E179" s="136"/>
      <c r="F179" s="136"/>
      <c r="G179" s="135"/>
      <c r="H179" s="135"/>
      <c r="I179" s="135"/>
      <c r="J179" s="132"/>
    </row>
    <row r="180" spans="1:10" ht="52.25" customHeight="1">
      <c r="A180" s="132"/>
      <c r="B180" s="133"/>
      <c r="C180" s="134"/>
      <c r="D180" s="135"/>
      <c r="E180" s="136"/>
      <c r="F180" s="136"/>
      <c r="G180" s="135"/>
      <c r="H180" s="135"/>
      <c r="I180" s="135"/>
      <c r="J180" s="132"/>
    </row>
    <row r="181" spans="1:10" ht="52.25" customHeight="1">
      <c r="A181" s="132"/>
      <c r="B181" s="133"/>
      <c r="C181" s="134"/>
      <c r="D181" s="135"/>
      <c r="E181" s="136"/>
      <c r="F181" s="136"/>
      <c r="G181" s="135"/>
      <c r="H181" s="135"/>
      <c r="I181" s="135"/>
      <c r="J181" s="132"/>
    </row>
    <row r="182" spans="1:10" ht="52.25" customHeight="1">
      <c r="A182" s="132"/>
      <c r="B182" s="133"/>
      <c r="C182" s="134"/>
      <c r="D182" s="135"/>
      <c r="E182" s="136"/>
      <c r="F182" s="136"/>
      <c r="G182" s="135"/>
      <c r="H182" s="135"/>
      <c r="I182" s="135"/>
      <c r="J182" s="132"/>
    </row>
    <row r="183" spans="1:10" ht="52.25" customHeight="1">
      <c r="A183" s="132"/>
      <c r="B183" s="133"/>
      <c r="C183" s="134"/>
      <c r="D183" s="135"/>
      <c r="E183" s="136"/>
      <c r="F183" s="136"/>
      <c r="G183" s="135"/>
      <c r="H183" s="135"/>
      <c r="I183" s="135"/>
      <c r="J183" s="132"/>
    </row>
    <row r="184" spans="1:10" ht="52.25" customHeight="1">
      <c r="A184" s="132"/>
      <c r="B184" s="133"/>
      <c r="C184" s="134"/>
      <c r="D184" s="135"/>
      <c r="E184" s="136"/>
      <c r="F184" s="136"/>
      <c r="G184" s="135"/>
      <c r="H184" s="135"/>
      <c r="I184" s="135"/>
      <c r="J184" s="132"/>
    </row>
    <row r="185" spans="1:10" ht="52.25" customHeight="1">
      <c r="A185" s="132"/>
      <c r="B185" s="133"/>
      <c r="C185" s="134"/>
      <c r="D185" s="135"/>
      <c r="E185" s="136"/>
      <c r="F185" s="136"/>
      <c r="G185" s="135"/>
      <c r="H185" s="135"/>
      <c r="I185" s="135"/>
      <c r="J185" s="132"/>
    </row>
    <row r="186" spans="1:10" ht="52.25" customHeight="1">
      <c r="A186" s="132"/>
      <c r="B186" s="133"/>
      <c r="C186" s="134"/>
      <c r="D186" s="135"/>
      <c r="E186" s="136"/>
      <c r="F186" s="136"/>
      <c r="G186" s="135"/>
      <c r="H186" s="135"/>
      <c r="I186" s="135"/>
      <c r="J186" s="132"/>
    </row>
    <row r="187" spans="1:10" ht="52.25" customHeight="1">
      <c r="A187" s="132"/>
      <c r="B187" s="133"/>
      <c r="C187" s="134"/>
      <c r="D187" s="135"/>
      <c r="E187" s="136"/>
      <c r="F187" s="136"/>
      <c r="G187" s="135"/>
      <c r="H187" s="135"/>
      <c r="I187" s="135"/>
      <c r="J187" s="132"/>
    </row>
    <row r="188" spans="1:10" ht="52.25" customHeight="1">
      <c r="A188" s="132"/>
      <c r="B188" s="133"/>
      <c r="C188" s="134"/>
      <c r="D188" s="135"/>
      <c r="E188" s="136"/>
      <c r="F188" s="136"/>
      <c r="G188" s="135"/>
      <c r="H188" s="135"/>
      <c r="I188" s="135"/>
      <c r="J188" s="132"/>
    </row>
    <row r="189" spans="1:10" ht="52.25" customHeight="1">
      <c r="A189" s="132"/>
      <c r="B189" s="133"/>
      <c r="C189" s="134"/>
      <c r="D189" s="135"/>
      <c r="E189" s="136"/>
      <c r="F189" s="136"/>
      <c r="G189" s="135"/>
      <c r="H189" s="135"/>
      <c r="I189" s="135"/>
      <c r="J189" s="132"/>
    </row>
    <row r="190" spans="1:10" ht="52.25" customHeight="1">
      <c r="A190" s="132"/>
      <c r="B190" s="133"/>
      <c r="C190" s="134"/>
      <c r="D190" s="135"/>
      <c r="E190" s="136"/>
      <c r="F190" s="136"/>
      <c r="G190" s="135"/>
      <c r="H190" s="135"/>
      <c r="I190" s="135"/>
      <c r="J190" s="132"/>
    </row>
    <row r="191" spans="1:10" ht="52.25" customHeight="1">
      <c r="A191" s="132"/>
      <c r="B191" s="133"/>
      <c r="C191" s="134"/>
      <c r="D191" s="135"/>
      <c r="E191" s="136"/>
      <c r="F191" s="136"/>
      <c r="G191" s="135"/>
      <c r="H191" s="135"/>
      <c r="I191" s="135"/>
      <c r="J191" s="132"/>
    </row>
    <row r="192" spans="1:10" ht="52.25" customHeight="1">
      <c r="A192" s="132"/>
      <c r="B192" s="133"/>
      <c r="C192" s="134"/>
      <c r="D192" s="135"/>
      <c r="E192" s="136"/>
      <c r="F192" s="136"/>
      <c r="G192" s="135"/>
      <c r="H192" s="135"/>
      <c r="I192" s="135"/>
      <c r="J192" s="132"/>
    </row>
    <row r="193" spans="1:10" ht="52.25" customHeight="1">
      <c r="A193" s="132"/>
      <c r="B193" s="133"/>
      <c r="C193" s="134"/>
      <c r="D193" s="135"/>
      <c r="E193" s="136"/>
      <c r="F193" s="136"/>
      <c r="G193" s="135"/>
      <c r="H193" s="135"/>
      <c r="I193" s="135"/>
      <c r="J193" s="132"/>
    </row>
    <row r="194" spans="1:10" ht="52.25" customHeight="1">
      <c r="A194" s="132"/>
      <c r="B194" s="133"/>
      <c r="C194" s="134"/>
      <c r="D194" s="135"/>
      <c r="E194" s="136"/>
      <c r="F194" s="136"/>
      <c r="G194" s="135"/>
      <c r="H194" s="135"/>
      <c r="I194" s="135"/>
      <c r="J194" s="132"/>
    </row>
    <row r="195" spans="1:10" ht="52.25" customHeight="1">
      <c r="A195" s="132"/>
      <c r="B195" s="133"/>
      <c r="C195" s="134"/>
      <c r="D195" s="135"/>
      <c r="E195" s="136"/>
      <c r="F195" s="136"/>
      <c r="G195" s="135"/>
      <c r="H195" s="135"/>
      <c r="I195" s="135"/>
      <c r="J195" s="132"/>
    </row>
    <row r="196" spans="1:10" ht="52.25" customHeight="1">
      <c r="A196" s="132"/>
      <c r="B196" s="133"/>
      <c r="C196" s="134"/>
      <c r="D196" s="135"/>
      <c r="E196" s="136"/>
      <c r="F196" s="136"/>
      <c r="G196" s="135"/>
      <c r="H196" s="135"/>
      <c r="I196" s="135"/>
      <c r="J196" s="132"/>
    </row>
    <row r="197" spans="1:10" ht="52.25" customHeight="1">
      <c r="A197" s="132"/>
      <c r="B197" s="133"/>
      <c r="C197" s="134"/>
      <c r="D197" s="135"/>
      <c r="E197" s="136"/>
      <c r="F197" s="136"/>
      <c r="G197" s="135"/>
      <c r="H197" s="135"/>
      <c r="I197" s="135"/>
      <c r="J197" s="132"/>
    </row>
    <row r="198" spans="1:10" ht="52.25" customHeight="1">
      <c r="A198" s="132"/>
      <c r="B198" s="133"/>
      <c r="C198" s="134"/>
      <c r="D198" s="135"/>
      <c r="E198" s="136"/>
      <c r="F198" s="136"/>
      <c r="G198" s="135"/>
      <c r="H198" s="135"/>
      <c r="I198" s="135"/>
      <c r="J198" s="132"/>
    </row>
    <row r="199" spans="1:10" ht="52.25" customHeight="1">
      <c r="A199" s="132"/>
      <c r="B199" s="133"/>
      <c r="C199" s="134"/>
      <c r="D199" s="135"/>
      <c r="E199" s="136"/>
      <c r="F199" s="136"/>
      <c r="G199" s="135"/>
      <c r="H199" s="135"/>
      <c r="I199" s="135"/>
      <c r="J199" s="132"/>
    </row>
    <row r="200" spans="1:10" ht="52.25" customHeight="1">
      <c r="A200" s="132"/>
      <c r="B200" s="133"/>
      <c r="C200" s="134"/>
      <c r="D200" s="135"/>
      <c r="E200" s="136"/>
      <c r="F200" s="136"/>
      <c r="G200" s="135"/>
      <c r="H200" s="135"/>
      <c r="I200" s="135"/>
      <c r="J200" s="132"/>
    </row>
    <row r="201" spans="1:10" ht="52.25" customHeight="1">
      <c r="A201" s="132"/>
      <c r="B201" s="133"/>
      <c r="C201" s="134"/>
      <c r="D201" s="135"/>
      <c r="E201" s="136"/>
      <c r="F201" s="136"/>
      <c r="G201" s="135"/>
      <c r="H201" s="135"/>
      <c r="I201" s="135"/>
      <c r="J201" s="132"/>
    </row>
    <row r="202" spans="1:10" ht="52.25" customHeight="1">
      <c r="A202" s="132"/>
      <c r="B202" s="133"/>
      <c r="C202" s="134"/>
      <c r="D202" s="135"/>
      <c r="E202" s="136"/>
      <c r="F202" s="136"/>
      <c r="G202" s="135"/>
      <c r="H202" s="135"/>
      <c r="I202" s="135"/>
      <c r="J202" s="132"/>
    </row>
    <row r="203" spans="1:10" ht="52.25" customHeight="1">
      <c r="A203" s="132"/>
      <c r="B203" s="133"/>
      <c r="C203" s="134"/>
      <c r="D203" s="135"/>
      <c r="E203" s="136"/>
      <c r="F203" s="136"/>
      <c r="G203" s="135"/>
      <c r="H203" s="135"/>
      <c r="I203" s="135"/>
      <c r="J203" s="132"/>
    </row>
    <row r="204" spans="1:10" ht="52.25" customHeight="1">
      <c r="A204" s="132"/>
      <c r="B204" s="133"/>
      <c r="C204" s="134"/>
      <c r="D204" s="135"/>
      <c r="E204" s="136"/>
      <c r="F204" s="136"/>
      <c r="G204" s="135"/>
      <c r="H204" s="135"/>
      <c r="I204" s="135"/>
      <c r="J204" s="132"/>
    </row>
    <row r="205" spans="1:10" ht="52.25" customHeight="1">
      <c r="A205" s="132"/>
      <c r="B205" s="133"/>
      <c r="C205" s="134"/>
      <c r="D205" s="135"/>
      <c r="E205" s="136"/>
      <c r="F205" s="136"/>
      <c r="G205" s="135"/>
      <c r="H205" s="135"/>
      <c r="I205" s="135"/>
      <c r="J205" s="132"/>
    </row>
    <row r="206" spans="1:10" ht="52.25" customHeight="1">
      <c r="A206" s="132"/>
      <c r="B206" s="133"/>
      <c r="C206" s="134"/>
      <c r="D206" s="135"/>
      <c r="E206" s="136"/>
      <c r="F206" s="136"/>
      <c r="G206" s="135"/>
      <c r="H206" s="135"/>
      <c r="I206" s="135"/>
      <c r="J206" s="132"/>
    </row>
    <row r="207" spans="1:10" ht="52.25" customHeight="1">
      <c r="A207" s="132"/>
      <c r="B207" s="133"/>
      <c r="C207" s="134"/>
      <c r="D207" s="135"/>
      <c r="E207" s="136"/>
      <c r="F207" s="136"/>
      <c r="G207" s="135"/>
      <c r="H207" s="135"/>
      <c r="I207" s="135"/>
      <c r="J207" s="132"/>
    </row>
    <row r="208" spans="1:10" ht="52.25" customHeight="1">
      <c r="A208" s="132"/>
      <c r="B208" s="133"/>
      <c r="C208" s="134"/>
      <c r="D208" s="135"/>
      <c r="E208" s="136"/>
      <c r="F208" s="136"/>
      <c r="G208" s="135"/>
      <c r="H208" s="135"/>
      <c r="I208" s="135"/>
      <c r="J208" s="132"/>
    </row>
    <row r="209" spans="1:10" ht="52.25" customHeight="1">
      <c r="A209" s="132"/>
      <c r="B209" s="133"/>
      <c r="C209" s="134"/>
      <c r="D209" s="135"/>
      <c r="E209" s="136"/>
      <c r="F209" s="136"/>
      <c r="G209" s="135"/>
      <c r="H209" s="135"/>
      <c r="I209" s="135"/>
      <c r="J209" s="132"/>
    </row>
    <row r="210" spans="1:10" ht="52.25" customHeight="1">
      <c r="A210" s="132"/>
      <c r="B210" s="133"/>
      <c r="C210" s="134"/>
      <c r="D210" s="135"/>
      <c r="E210" s="136"/>
      <c r="F210" s="136"/>
      <c r="G210" s="135"/>
      <c r="H210" s="135"/>
      <c r="I210" s="135"/>
      <c r="J210" s="132"/>
    </row>
    <row r="211" spans="1:10" ht="52.25" customHeight="1">
      <c r="A211" s="132"/>
      <c r="B211" s="133"/>
      <c r="C211" s="134"/>
      <c r="D211" s="135"/>
      <c r="E211" s="136"/>
      <c r="F211" s="136"/>
      <c r="G211" s="135"/>
      <c r="H211" s="135"/>
      <c r="I211" s="135"/>
      <c r="J211" s="132"/>
    </row>
    <row r="212" spans="1:10" ht="52.25" customHeight="1">
      <c r="A212" s="132"/>
      <c r="B212" s="133"/>
      <c r="C212" s="134"/>
      <c r="D212" s="135"/>
      <c r="E212" s="136"/>
      <c r="F212" s="136"/>
      <c r="G212" s="135"/>
      <c r="H212" s="135"/>
      <c r="I212" s="135"/>
      <c r="J212" s="132"/>
    </row>
    <row r="213" spans="1:10" ht="52.25" customHeight="1">
      <c r="A213" s="132"/>
      <c r="B213" s="133"/>
      <c r="C213" s="134"/>
      <c r="D213" s="135"/>
      <c r="E213" s="136"/>
      <c r="F213" s="136"/>
      <c r="G213" s="135"/>
      <c r="H213" s="135"/>
      <c r="I213" s="135"/>
      <c r="J213" s="132"/>
    </row>
    <row r="214" spans="1:10" ht="52.25" customHeight="1">
      <c r="A214" s="132"/>
      <c r="B214" s="133"/>
      <c r="C214" s="134"/>
      <c r="D214" s="135"/>
      <c r="E214" s="136"/>
      <c r="F214" s="136"/>
      <c r="G214" s="135"/>
      <c r="H214" s="135"/>
      <c r="I214" s="135"/>
      <c r="J214" s="132"/>
    </row>
    <row r="215" spans="1:10" ht="52.25" customHeight="1">
      <c r="A215" s="132"/>
      <c r="B215" s="133"/>
      <c r="C215" s="134"/>
      <c r="D215" s="135"/>
      <c r="E215" s="136"/>
      <c r="F215" s="136"/>
      <c r="G215" s="135"/>
      <c r="H215" s="135"/>
      <c r="I215" s="135"/>
      <c r="J215" s="132"/>
    </row>
    <row r="216" spans="1:10" ht="52.25" customHeight="1">
      <c r="A216" s="132"/>
      <c r="B216" s="133"/>
      <c r="C216" s="134"/>
      <c r="D216" s="135"/>
      <c r="E216" s="136"/>
      <c r="F216" s="136"/>
      <c r="G216" s="135"/>
      <c r="H216" s="135"/>
      <c r="I216" s="135"/>
      <c r="J216" s="132"/>
    </row>
    <row r="217" spans="1:10" ht="52.25" customHeight="1">
      <c r="A217" s="132"/>
      <c r="B217" s="133"/>
      <c r="C217" s="134"/>
      <c r="D217" s="135"/>
      <c r="E217" s="136"/>
      <c r="F217" s="136"/>
      <c r="G217" s="135"/>
      <c r="H217" s="135"/>
      <c r="I217" s="135"/>
      <c r="J217" s="132"/>
    </row>
    <row r="218" spans="1:10" ht="52.25" customHeight="1">
      <c r="A218" s="132"/>
      <c r="B218" s="133"/>
      <c r="C218" s="134"/>
      <c r="D218" s="135"/>
      <c r="E218" s="136"/>
      <c r="F218" s="136"/>
      <c r="G218" s="135"/>
      <c r="H218" s="135"/>
      <c r="I218" s="135"/>
      <c r="J218" s="132"/>
    </row>
    <row r="219" spans="1:10" ht="52.25" customHeight="1">
      <c r="A219" s="132"/>
      <c r="B219" s="133"/>
      <c r="C219" s="134"/>
      <c r="D219" s="135"/>
      <c r="E219" s="136"/>
      <c r="F219" s="136"/>
      <c r="G219" s="135"/>
      <c r="H219" s="135"/>
      <c r="I219" s="135"/>
      <c r="J219" s="132"/>
    </row>
    <row r="220" spans="1:10" ht="52.25" customHeight="1">
      <c r="A220" s="132"/>
      <c r="B220" s="133"/>
      <c r="C220" s="134"/>
      <c r="D220" s="135"/>
      <c r="E220" s="136"/>
      <c r="F220" s="136"/>
      <c r="G220" s="135"/>
      <c r="H220" s="135"/>
      <c r="I220" s="135"/>
      <c r="J220" s="132"/>
    </row>
    <row r="221" spans="1:10" ht="52.25" customHeight="1">
      <c r="A221" s="132"/>
      <c r="B221" s="133"/>
      <c r="C221" s="134"/>
      <c r="D221" s="135"/>
      <c r="E221" s="136"/>
      <c r="F221" s="136"/>
      <c r="G221" s="135"/>
      <c r="H221" s="135"/>
      <c r="I221" s="135"/>
      <c r="J221" s="132"/>
    </row>
    <row r="222" spans="1:10" ht="52.25" customHeight="1">
      <c r="A222" s="132"/>
      <c r="B222" s="133"/>
      <c r="C222" s="134"/>
      <c r="D222" s="135"/>
      <c r="E222" s="136"/>
      <c r="F222" s="136"/>
      <c r="G222" s="135"/>
      <c r="H222" s="135"/>
      <c r="I222" s="135"/>
      <c r="J222" s="132"/>
    </row>
    <row r="223" spans="1:10" ht="52.25" customHeight="1">
      <c r="A223" s="132"/>
      <c r="B223" s="133"/>
      <c r="C223" s="134"/>
      <c r="D223" s="135"/>
      <c r="E223" s="136"/>
      <c r="F223" s="136"/>
      <c r="G223" s="135"/>
      <c r="H223" s="135"/>
      <c r="I223" s="135"/>
      <c r="J223" s="132"/>
    </row>
    <row r="224" spans="1:10" ht="52.25" customHeight="1">
      <c r="A224" s="132"/>
      <c r="B224" s="133"/>
      <c r="C224" s="134"/>
      <c r="D224" s="135"/>
      <c r="E224" s="136"/>
      <c r="F224" s="136"/>
      <c r="G224" s="135"/>
      <c r="H224" s="135"/>
      <c r="I224" s="135"/>
      <c r="J224" s="132"/>
    </row>
    <row r="225" spans="1:10" ht="52.25" customHeight="1">
      <c r="A225" s="132"/>
      <c r="B225" s="133"/>
      <c r="C225" s="134"/>
      <c r="D225" s="135"/>
      <c r="E225" s="136"/>
      <c r="F225" s="136"/>
      <c r="G225" s="135"/>
      <c r="H225" s="135"/>
      <c r="I225" s="135"/>
      <c r="J225" s="132"/>
    </row>
    <row r="226" spans="1:10" ht="52.25" customHeight="1">
      <c r="A226" s="132"/>
      <c r="B226" s="133"/>
      <c r="C226" s="134"/>
      <c r="D226" s="135"/>
      <c r="E226" s="136"/>
      <c r="F226" s="136"/>
      <c r="G226" s="135"/>
      <c r="H226" s="135"/>
      <c r="I226" s="135"/>
      <c r="J226" s="132"/>
    </row>
    <row r="227" spans="1:10" ht="52.25" customHeight="1">
      <c r="A227" s="132"/>
      <c r="B227" s="133"/>
      <c r="C227" s="134"/>
      <c r="D227" s="135"/>
      <c r="E227" s="136"/>
      <c r="F227" s="136"/>
      <c r="G227" s="135"/>
      <c r="H227" s="135"/>
      <c r="I227" s="135"/>
      <c r="J227" s="132"/>
    </row>
    <row r="228" spans="1:10" ht="52.25" customHeight="1">
      <c r="A228" s="132"/>
      <c r="B228" s="133"/>
      <c r="C228" s="134"/>
      <c r="D228" s="135"/>
      <c r="E228" s="136"/>
      <c r="F228" s="136"/>
      <c r="G228" s="135"/>
      <c r="H228" s="135"/>
      <c r="I228" s="135"/>
      <c r="J228" s="132"/>
    </row>
    <row r="229" spans="1:10" ht="52.25" customHeight="1">
      <c r="A229" s="132"/>
      <c r="B229" s="133"/>
      <c r="C229" s="134"/>
      <c r="D229" s="135"/>
      <c r="E229" s="136"/>
      <c r="F229" s="136"/>
      <c r="G229" s="135"/>
      <c r="H229" s="135"/>
      <c r="I229" s="135"/>
      <c r="J229" s="132"/>
    </row>
    <row r="230" spans="1:10" ht="52.25" customHeight="1">
      <c r="A230" s="132"/>
      <c r="B230" s="133"/>
      <c r="C230" s="134"/>
      <c r="D230" s="135"/>
      <c r="E230" s="136"/>
      <c r="F230" s="136"/>
      <c r="G230" s="135"/>
      <c r="H230" s="135"/>
      <c r="I230" s="135"/>
      <c r="J230" s="132"/>
    </row>
    <row r="231" spans="1:10" ht="52.25" customHeight="1">
      <c r="A231" s="132"/>
      <c r="B231" s="133"/>
      <c r="C231" s="134"/>
      <c r="D231" s="135"/>
      <c r="E231" s="136"/>
      <c r="F231" s="136"/>
      <c r="G231" s="135"/>
      <c r="H231" s="135"/>
      <c r="I231" s="135"/>
      <c r="J231" s="132"/>
    </row>
    <row r="232" spans="1:10" ht="52.25" customHeight="1">
      <c r="A232" s="132"/>
      <c r="B232" s="133"/>
      <c r="C232" s="134"/>
      <c r="D232" s="135"/>
      <c r="E232" s="136"/>
      <c r="F232" s="136"/>
      <c r="G232" s="135"/>
      <c r="H232" s="135"/>
      <c r="I232" s="135"/>
      <c r="J232" s="132"/>
    </row>
    <row r="233" spans="1:10" ht="52.25" customHeight="1">
      <c r="A233" s="132"/>
      <c r="B233" s="133"/>
      <c r="C233" s="134"/>
      <c r="D233" s="135"/>
      <c r="E233" s="136"/>
      <c r="F233" s="136"/>
      <c r="G233" s="135"/>
      <c r="H233" s="135"/>
      <c r="I233" s="135"/>
      <c r="J233" s="132"/>
    </row>
    <row r="234" spans="1:10" ht="52.25" customHeight="1">
      <c r="A234" s="132"/>
      <c r="B234" s="133"/>
      <c r="C234" s="134"/>
      <c r="D234" s="135"/>
      <c r="E234" s="136"/>
      <c r="F234" s="136"/>
      <c r="G234" s="135"/>
      <c r="H234" s="135"/>
      <c r="I234" s="135"/>
      <c r="J234" s="132"/>
    </row>
    <row r="235" spans="1:10" ht="52.25" customHeight="1">
      <c r="A235" s="132"/>
      <c r="B235" s="133"/>
      <c r="C235" s="134"/>
      <c r="D235" s="135"/>
      <c r="E235" s="136"/>
      <c r="F235" s="136"/>
      <c r="G235" s="135"/>
      <c r="H235" s="135"/>
      <c r="I235" s="135"/>
      <c r="J235" s="132"/>
    </row>
    <row r="236" spans="1:10" ht="52.25" customHeight="1">
      <c r="A236" s="132"/>
      <c r="B236" s="133"/>
      <c r="C236" s="134"/>
      <c r="D236" s="135"/>
      <c r="E236" s="136"/>
      <c r="F236" s="136"/>
      <c r="G236" s="135"/>
      <c r="H236" s="135"/>
      <c r="I236" s="135"/>
      <c r="J236" s="132"/>
    </row>
    <row r="237" spans="1:10" ht="52.25" customHeight="1">
      <c r="A237" s="132"/>
      <c r="B237" s="133"/>
      <c r="C237" s="134"/>
      <c r="D237" s="135"/>
      <c r="E237" s="136"/>
      <c r="F237" s="136"/>
      <c r="G237" s="135"/>
      <c r="H237" s="135"/>
      <c r="I237" s="135"/>
      <c r="J237" s="132"/>
    </row>
    <row r="238" spans="1:10" ht="52.25" customHeight="1">
      <c r="A238" s="132"/>
      <c r="B238" s="133"/>
      <c r="C238" s="134"/>
      <c r="D238" s="135"/>
      <c r="E238" s="136"/>
      <c r="F238" s="136"/>
      <c r="G238" s="135"/>
      <c r="H238" s="135"/>
      <c r="I238" s="135"/>
      <c r="J238" s="132"/>
    </row>
    <row r="239" spans="1:10" ht="52.25" customHeight="1">
      <c r="A239" s="132"/>
      <c r="B239" s="133"/>
      <c r="C239" s="134"/>
      <c r="D239" s="135"/>
      <c r="E239" s="136"/>
      <c r="F239" s="136"/>
      <c r="G239" s="135"/>
      <c r="H239" s="135"/>
      <c r="I239" s="135"/>
      <c r="J239" s="132"/>
    </row>
    <row r="240" spans="1:10" ht="52.25" customHeight="1">
      <c r="A240" s="132"/>
      <c r="B240" s="133"/>
      <c r="C240" s="134"/>
      <c r="D240" s="135"/>
      <c r="E240" s="136"/>
      <c r="F240" s="136"/>
      <c r="G240" s="135"/>
      <c r="H240" s="135"/>
      <c r="I240" s="135"/>
      <c r="J240" s="132"/>
    </row>
    <row r="241" spans="1:10" ht="52.25" customHeight="1">
      <c r="A241" s="132"/>
      <c r="B241" s="133"/>
      <c r="C241" s="134"/>
      <c r="D241" s="135"/>
      <c r="E241" s="136"/>
      <c r="F241" s="136"/>
      <c r="G241" s="135"/>
      <c r="H241" s="135"/>
      <c r="I241" s="135"/>
      <c r="J241" s="132"/>
    </row>
    <row r="242" spans="1:10" ht="52.25" customHeight="1">
      <c r="A242" s="132"/>
      <c r="B242" s="133"/>
      <c r="C242" s="134"/>
      <c r="D242" s="135"/>
      <c r="E242" s="136"/>
      <c r="F242" s="136"/>
      <c r="G242" s="135"/>
      <c r="H242" s="135"/>
      <c r="I242" s="135"/>
      <c r="J242" s="132"/>
    </row>
    <row r="243" spans="1:10" ht="52.25" customHeight="1">
      <c r="A243" s="132"/>
      <c r="B243" s="133"/>
      <c r="C243" s="134"/>
      <c r="D243" s="135"/>
      <c r="E243" s="136"/>
      <c r="F243" s="136"/>
      <c r="G243" s="135"/>
      <c r="H243" s="135"/>
      <c r="I243" s="135"/>
      <c r="J243" s="132"/>
    </row>
    <row r="244" spans="1:10" ht="52.25" customHeight="1">
      <c r="A244" s="132"/>
      <c r="B244" s="133"/>
      <c r="C244" s="134"/>
      <c r="D244" s="135"/>
      <c r="E244" s="136"/>
      <c r="F244" s="136"/>
      <c r="G244" s="135"/>
      <c r="H244" s="135"/>
      <c r="I244" s="135"/>
      <c r="J244" s="132"/>
    </row>
    <row r="245" spans="1:10" ht="52.25" customHeight="1">
      <c r="A245" s="132"/>
      <c r="B245" s="133"/>
      <c r="C245" s="134"/>
      <c r="D245" s="135"/>
      <c r="E245" s="136"/>
      <c r="F245" s="136"/>
      <c r="G245" s="135"/>
      <c r="H245" s="135"/>
      <c r="I245" s="135"/>
      <c r="J245" s="132"/>
    </row>
    <row r="246" spans="1:10" ht="52.25" customHeight="1">
      <c r="A246" s="132"/>
      <c r="B246" s="133"/>
      <c r="C246" s="134"/>
      <c r="D246" s="135"/>
      <c r="E246" s="136"/>
      <c r="F246" s="136"/>
      <c r="G246" s="135"/>
      <c r="H246" s="135"/>
      <c r="I246" s="135"/>
      <c r="J246" s="132"/>
    </row>
    <row r="247" spans="1:10" ht="52.25" customHeight="1">
      <c r="A247" s="132"/>
      <c r="B247" s="133"/>
      <c r="C247" s="134"/>
      <c r="D247" s="135"/>
      <c r="E247" s="136"/>
      <c r="F247" s="136"/>
      <c r="G247" s="135"/>
      <c r="H247" s="135"/>
      <c r="I247" s="135"/>
      <c r="J247" s="132"/>
    </row>
    <row r="248" spans="1:10" ht="52.25" customHeight="1">
      <c r="A248" s="132"/>
      <c r="B248" s="133"/>
      <c r="C248" s="134"/>
      <c r="D248" s="135"/>
      <c r="E248" s="136"/>
      <c r="F248" s="136"/>
      <c r="G248" s="135"/>
      <c r="H248" s="135"/>
      <c r="I248" s="135"/>
      <c r="J248" s="132"/>
    </row>
    <row r="249" spans="1:10" ht="52.25" customHeight="1">
      <c r="A249" s="132"/>
      <c r="B249" s="133"/>
      <c r="C249" s="134"/>
      <c r="D249" s="135"/>
      <c r="E249" s="136"/>
      <c r="F249" s="136"/>
      <c r="G249" s="135"/>
      <c r="H249" s="135"/>
      <c r="I249" s="135"/>
      <c r="J249" s="132"/>
    </row>
    <row r="250" spans="1:10" ht="52.25" customHeight="1">
      <c r="A250" s="132"/>
      <c r="B250" s="133"/>
      <c r="C250" s="134"/>
      <c r="D250" s="135"/>
      <c r="E250" s="136"/>
      <c r="F250" s="136"/>
      <c r="G250" s="135"/>
      <c r="H250" s="135"/>
      <c r="I250" s="135"/>
      <c r="J250" s="132"/>
    </row>
    <row r="251" spans="1:10" ht="52.25" customHeight="1">
      <c r="A251" s="132"/>
      <c r="B251" s="133"/>
      <c r="C251" s="134"/>
      <c r="D251" s="135"/>
      <c r="E251" s="136"/>
      <c r="F251" s="136"/>
      <c r="G251" s="135"/>
      <c r="H251" s="135"/>
      <c r="I251" s="135"/>
      <c r="J251" s="132"/>
    </row>
    <row r="252" spans="1:10" ht="52.25" customHeight="1">
      <c r="A252" s="132"/>
      <c r="B252" s="133"/>
      <c r="C252" s="134"/>
      <c r="D252" s="135"/>
      <c r="E252" s="136"/>
      <c r="F252" s="136"/>
      <c r="G252" s="135"/>
      <c r="H252" s="135"/>
      <c r="I252" s="135"/>
      <c r="J252" s="132"/>
    </row>
    <row r="253" spans="1:10" ht="52.25" customHeight="1">
      <c r="A253" s="132"/>
      <c r="B253" s="133"/>
      <c r="C253" s="134"/>
      <c r="D253" s="135"/>
      <c r="E253" s="136"/>
      <c r="F253" s="136"/>
      <c r="G253" s="135"/>
      <c r="H253" s="135"/>
      <c r="I253" s="135"/>
      <c r="J253" s="132"/>
    </row>
    <row r="254" spans="1:10" ht="52.25" customHeight="1">
      <c r="A254" s="132"/>
      <c r="B254" s="133"/>
      <c r="C254" s="134"/>
      <c r="D254" s="135"/>
      <c r="E254" s="136"/>
      <c r="F254" s="136"/>
      <c r="G254" s="135"/>
      <c r="H254" s="135"/>
      <c r="I254" s="135"/>
      <c r="J254" s="132"/>
    </row>
    <row r="255" spans="1:10" ht="52.25" customHeight="1">
      <c r="A255" s="132"/>
      <c r="B255" s="133"/>
      <c r="C255" s="134"/>
      <c r="D255" s="135"/>
      <c r="E255" s="136"/>
      <c r="F255" s="136"/>
      <c r="G255" s="135"/>
      <c r="H255" s="135"/>
      <c r="I255" s="135"/>
      <c r="J255" s="132"/>
    </row>
    <row r="256" spans="1:10" ht="52.25" customHeight="1">
      <c r="A256" s="132"/>
      <c r="B256" s="133"/>
      <c r="C256" s="134"/>
      <c r="D256" s="135"/>
      <c r="E256" s="136"/>
      <c r="F256" s="136"/>
      <c r="G256" s="135"/>
      <c r="H256" s="135"/>
      <c r="I256" s="135"/>
      <c r="J256" s="132"/>
    </row>
    <row r="257" spans="1:10" ht="52.25" customHeight="1">
      <c r="A257" s="132"/>
      <c r="B257" s="133"/>
      <c r="C257" s="134"/>
      <c r="D257" s="135"/>
      <c r="E257" s="136"/>
      <c r="F257" s="136"/>
      <c r="G257" s="135"/>
      <c r="H257" s="135"/>
      <c r="I257" s="135"/>
      <c r="J257" s="132"/>
    </row>
    <row r="258" spans="1:10" ht="52.25" customHeight="1">
      <c r="A258" s="132"/>
      <c r="B258" s="133"/>
      <c r="C258" s="134"/>
      <c r="D258" s="135"/>
      <c r="E258" s="136"/>
      <c r="F258" s="136"/>
      <c r="G258" s="135"/>
      <c r="H258" s="135"/>
      <c r="I258" s="135"/>
      <c r="J258" s="132"/>
    </row>
    <row r="259" spans="1:10" ht="52.25" customHeight="1">
      <c r="A259" s="132"/>
      <c r="B259" s="133"/>
      <c r="C259" s="134"/>
      <c r="D259" s="135"/>
      <c r="E259" s="136"/>
      <c r="F259" s="136"/>
      <c r="G259" s="135"/>
      <c r="H259" s="135"/>
      <c r="I259" s="135"/>
      <c r="J259" s="132"/>
    </row>
    <row r="260" spans="1:10" ht="52.25" customHeight="1">
      <c r="A260" s="132"/>
      <c r="B260" s="133"/>
      <c r="C260" s="134"/>
      <c r="D260" s="135"/>
      <c r="E260" s="136"/>
      <c r="F260" s="136"/>
      <c r="G260" s="135"/>
      <c r="H260" s="135"/>
      <c r="I260" s="135"/>
      <c r="J260" s="132"/>
    </row>
    <row r="261" spans="1:10" ht="52.25" customHeight="1">
      <c r="A261" s="132"/>
      <c r="B261" s="133"/>
      <c r="C261" s="134"/>
      <c r="D261" s="135"/>
      <c r="E261" s="136"/>
      <c r="F261" s="136"/>
      <c r="G261" s="135"/>
      <c r="H261" s="135"/>
      <c r="I261" s="135"/>
      <c r="J261" s="132"/>
    </row>
    <row r="262" spans="1:10" ht="52.25" customHeight="1">
      <c r="A262" s="132"/>
      <c r="B262" s="133"/>
      <c r="C262" s="134"/>
      <c r="D262" s="135"/>
      <c r="E262" s="136"/>
      <c r="F262" s="136"/>
      <c r="G262" s="135"/>
      <c r="H262" s="135"/>
      <c r="I262" s="135"/>
      <c r="J262" s="132"/>
    </row>
    <row r="263" spans="1:10" ht="52.25" customHeight="1">
      <c r="A263" s="132"/>
      <c r="B263" s="133"/>
      <c r="C263" s="134"/>
      <c r="D263" s="135"/>
      <c r="E263" s="136"/>
      <c r="F263" s="136"/>
      <c r="G263" s="135"/>
      <c r="H263" s="135"/>
      <c r="I263" s="135"/>
      <c r="J263" s="132"/>
    </row>
    <row r="264" spans="1:10" ht="52.25" customHeight="1">
      <c r="A264" s="132"/>
      <c r="B264" s="133"/>
      <c r="C264" s="134"/>
      <c r="D264" s="135"/>
      <c r="E264" s="136"/>
      <c r="F264" s="136"/>
      <c r="G264" s="135"/>
      <c r="H264" s="135"/>
      <c r="I264" s="135"/>
      <c r="J264" s="132"/>
    </row>
    <row r="265" spans="1:10" ht="52.25" customHeight="1">
      <c r="A265" s="132"/>
      <c r="B265" s="133"/>
      <c r="C265" s="134"/>
      <c r="D265" s="135"/>
      <c r="E265" s="136"/>
      <c r="F265" s="136"/>
      <c r="G265" s="135"/>
      <c r="H265" s="135"/>
      <c r="I265" s="135"/>
      <c r="J265" s="132"/>
    </row>
    <row r="266" spans="1:10" ht="52.25" customHeight="1">
      <c r="A266" s="132"/>
      <c r="B266" s="133"/>
      <c r="C266" s="134"/>
      <c r="D266" s="135"/>
      <c r="E266" s="136"/>
      <c r="F266" s="136"/>
      <c r="G266" s="135"/>
      <c r="H266" s="135"/>
      <c r="I266" s="135"/>
      <c r="J266" s="132"/>
    </row>
    <row r="267" spans="1:10" ht="52.25" customHeight="1">
      <c r="A267" s="132"/>
      <c r="B267" s="133"/>
      <c r="C267" s="134"/>
      <c r="D267" s="135"/>
      <c r="E267" s="136"/>
      <c r="F267" s="136"/>
      <c r="G267" s="135"/>
      <c r="H267" s="135"/>
      <c r="I267" s="135"/>
      <c r="J267" s="132"/>
    </row>
    <row r="268" spans="1:10" ht="52.25" customHeight="1">
      <c r="A268" s="132"/>
      <c r="B268" s="133"/>
      <c r="C268" s="134"/>
      <c r="D268" s="135"/>
      <c r="E268" s="136"/>
      <c r="F268" s="136"/>
      <c r="G268" s="135"/>
      <c r="H268" s="135"/>
      <c r="I268" s="135"/>
      <c r="J268" s="132"/>
    </row>
    <row r="269" spans="1:10" ht="52.25" customHeight="1">
      <c r="A269" s="132"/>
      <c r="B269" s="133"/>
      <c r="C269" s="134"/>
      <c r="D269" s="135"/>
      <c r="E269" s="136"/>
      <c r="F269" s="136"/>
      <c r="G269" s="135"/>
      <c r="H269" s="135"/>
      <c r="I269" s="135"/>
      <c r="J269" s="132"/>
    </row>
    <row r="270" spans="1:10" ht="52.25" customHeight="1">
      <c r="A270" s="132"/>
      <c r="B270" s="133"/>
      <c r="C270" s="134"/>
      <c r="D270" s="135"/>
      <c r="E270" s="136"/>
      <c r="F270" s="136"/>
      <c r="G270" s="135"/>
      <c r="H270" s="135"/>
      <c r="I270" s="135"/>
      <c r="J270" s="132"/>
    </row>
    <row r="271" spans="1:10" ht="52.25" customHeight="1">
      <c r="A271" s="132"/>
      <c r="B271" s="133"/>
      <c r="C271" s="134"/>
      <c r="D271" s="135"/>
      <c r="E271" s="136"/>
      <c r="F271" s="136"/>
      <c r="G271" s="135"/>
      <c r="H271" s="135"/>
      <c r="I271" s="135"/>
      <c r="J271" s="132"/>
    </row>
    <row r="272" spans="1:10" ht="52.25" customHeight="1">
      <c r="A272" s="132"/>
      <c r="B272" s="133"/>
      <c r="C272" s="134"/>
      <c r="D272" s="135"/>
      <c r="E272" s="136"/>
      <c r="F272" s="136"/>
      <c r="G272" s="135"/>
      <c r="H272" s="135"/>
      <c r="I272" s="135"/>
      <c r="J272" s="132"/>
    </row>
    <row r="273" spans="1:10" ht="52.25" customHeight="1">
      <c r="A273" s="132"/>
      <c r="B273" s="133"/>
      <c r="C273" s="134"/>
      <c r="D273" s="135"/>
      <c r="E273" s="136"/>
      <c r="F273" s="136"/>
      <c r="G273" s="135"/>
      <c r="H273" s="135"/>
      <c r="I273" s="135"/>
      <c r="J273" s="132"/>
    </row>
    <row r="274" spans="1:10" ht="52.25" customHeight="1">
      <c r="A274" s="132"/>
      <c r="B274" s="133"/>
      <c r="C274" s="134"/>
      <c r="D274" s="135"/>
      <c r="E274" s="136"/>
      <c r="F274" s="136"/>
      <c r="G274" s="135"/>
      <c r="H274" s="135"/>
      <c r="I274" s="135"/>
      <c r="J274" s="132"/>
    </row>
    <row r="275" spans="1:10" ht="52.25" customHeight="1">
      <c r="A275" s="132"/>
      <c r="B275" s="133"/>
      <c r="C275" s="134"/>
      <c r="D275" s="135"/>
      <c r="E275" s="136"/>
      <c r="F275" s="136"/>
      <c r="G275" s="135"/>
      <c r="H275" s="135"/>
      <c r="I275" s="135"/>
      <c r="J275" s="132"/>
    </row>
    <row r="276" spans="1:10" ht="52.25" customHeight="1">
      <c r="A276" s="132"/>
      <c r="B276" s="133"/>
      <c r="C276" s="134"/>
      <c r="D276" s="135"/>
      <c r="E276" s="136"/>
      <c r="F276" s="136"/>
      <c r="G276" s="135"/>
      <c r="H276" s="135"/>
      <c r="I276" s="135"/>
      <c r="J276" s="132"/>
    </row>
    <row r="277" spans="1:10" ht="52.25" customHeight="1">
      <c r="A277" s="132"/>
      <c r="B277" s="133"/>
      <c r="C277" s="134"/>
      <c r="D277" s="135"/>
      <c r="E277" s="136"/>
      <c r="F277" s="136"/>
      <c r="G277" s="135"/>
      <c r="H277" s="135"/>
      <c r="I277" s="135"/>
      <c r="J277" s="132"/>
    </row>
    <row r="278" spans="1:10" ht="52.25" customHeight="1">
      <c r="A278" s="132"/>
      <c r="B278" s="133"/>
      <c r="C278" s="134"/>
      <c r="D278" s="135"/>
      <c r="E278" s="136"/>
      <c r="F278" s="136"/>
      <c r="G278" s="135"/>
      <c r="H278" s="135"/>
      <c r="I278" s="135"/>
      <c r="J278" s="132"/>
    </row>
    <row r="279" spans="1:10" ht="52.25" customHeight="1">
      <c r="A279" s="132"/>
      <c r="B279" s="133"/>
      <c r="C279" s="134"/>
      <c r="D279" s="135"/>
      <c r="E279" s="136"/>
      <c r="F279" s="136"/>
      <c r="G279" s="135"/>
      <c r="H279" s="135"/>
      <c r="I279" s="135"/>
      <c r="J279" s="132"/>
    </row>
    <row r="280" spans="1:10" ht="52.25" customHeight="1">
      <c r="A280" s="132"/>
      <c r="B280" s="133"/>
      <c r="C280" s="134"/>
      <c r="D280" s="135"/>
      <c r="E280" s="136"/>
      <c r="F280" s="136"/>
      <c r="G280" s="135"/>
      <c r="H280" s="135"/>
      <c r="I280" s="135"/>
      <c r="J280" s="132"/>
    </row>
    <row r="281" spans="1:10" ht="52.25" customHeight="1">
      <c r="A281" s="132"/>
      <c r="B281" s="133"/>
      <c r="C281" s="134"/>
      <c r="D281" s="135"/>
      <c r="E281" s="136"/>
      <c r="F281" s="136"/>
      <c r="G281" s="135"/>
      <c r="H281" s="135"/>
      <c r="I281" s="135"/>
      <c r="J281" s="132"/>
    </row>
    <row r="282" spans="1:10" ht="52.25" customHeight="1">
      <c r="A282" s="132"/>
      <c r="B282" s="133"/>
      <c r="C282" s="134"/>
      <c r="D282" s="135"/>
      <c r="E282" s="136"/>
      <c r="F282" s="136"/>
      <c r="G282" s="135"/>
      <c r="H282" s="135"/>
      <c r="I282" s="135"/>
      <c r="J282" s="132"/>
    </row>
    <row r="283" spans="1:10" ht="52.25" customHeight="1">
      <c r="A283" s="132"/>
      <c r="B283" s="133"/>
      <c r="C283" s="134"/>
      <c r="D283" s="135"/>
      <c r="E283" s="136"/>
      <c r="F283" s="136"/>
      <c r="G283" s="135"/>
      <c r="H283" s="135"/>
      <c r="I283" s="135"/>
      <c r="J283" s="132"/>
    </row>
    <row r="284" spans="1:10" ht="52.25" customHeight="1">
      <c r="A284" s="132"/>
      <c r="B284" s="133"/>
      <c r="C284" s="134"/>
      <c r="D284" s="135"/>
      <c r="E284" s="136"/>
      <c r="F284" s="136"/>
      <c r="G284" s="135"/>
      <c r="H284" s="135"/>
      <c r="I284" s="135"/>
      <c r="J284" s="132"/>
    </row>
    <row r="285" spans="1:10" ht="52.25" customHeight="1">
      <c r="A285" s="132"/>
      <c r="B285" s="133"/>
      <c r="C285" s="134"/>
      <c r="D285" s="135"/>
      <c r="E285" s="136"/>
      <c r="F285" s="136"/>
      <c r="G285" s="135"/>
      <c r="H285" s="135"/>
      <c r="I285" s="135"/>
      <c r="J285" s="132"/>
    </row>
    <row r="286" spans="1:10" ht="52.25" customHeight="1">
      <c r="A286" s="132"/>
      <c r="B286" s="133"/>
      <c r="C286" s="134"/>
      <c r="D286" s="135"/>
      <c r="E286" s="136"/>
      <c r="F286" s="136"/>
      <c r="G286" s="135"/>
      <c r="H286" s="135"/>
      <c r="I286" s="135"/>
      <c r="J286" s="132"/>
    </row>
    <row r="287" spans="1:10" ht="52.25" customHeight="1">
      <c r="A287" s="132"/>
      <c r="B287" s="133"/>
      <c r="C287" s="134"/>
      <c r="D287" s="135"/>
      <c r="E287" s="136"/>
      <c r="F287" s="136"/>
      <c r="G287" s="135"/>
      <c r="H287" s="135"/>
      <c r="I287" s="135"/>
      <c r="J287" s="132"/>
    </row>
    <row r="288" spans="1:10" ht="52.25" customHeight="1">
      <c r="A288" s="132"/>
      <c r="B288" s="133"/>
      <c r="C288" s="134"/>
      <c r="D288" s="135"/>
      <c r="E288" s="136"/>
      <c r="F288" s="136"/>
      <c r="G288" s="135"/>
      <c r="H288" s="135"/>
      <c r="I288" s="135"/>
      <c r="J288" s="132"/>
    </row>
    <row r="289" spans="1:10" ht="52.25" customHeight="1">
      <c r="A289" s="132"/>
      <c r="B289" s="133"/>
      <c r="C289" s="134"/>
      <c r="D289" s="135"/>
      <c r="E289" s="136"/>
      <c r="F289" s="136"/>
      <c r="G289" s="135"/>
      <c r="H289" s="135"/>
      <c r="I289" s="135"/>
      <c r="J289" s="132"/>
    </row>
    <row r="290" spans="1:10" ht="52.25" customHeight="1">
      <c r="A290" s="132"/>
      <c r="B290" s="133"/>
      <c r="C290" s="134"/>
      <c r="D290" s="135"/>
      <c r="E290" s="136"/>
      <c r="F290" s="136"/>
      <c r="G290" s="135"/>
      <c r="H290" s="135"/>
      <c r="I290" s="135"/>
      <c r="J290" s="132"/>
    </row>
    <row r="291" spans="1:10" ht="52.25" customHeight="1">
      <c r="A291" s="132"/>
      <c r="B291" s="133"/>
      <c r="C291" s="134"/>
      <c r="D291" s="135"/>
      <c r="E291" s="136"/>
      <c r="F291" s="136"/>
      <c r="G291" s="135"/>
      <c r="H291" s="135"/>
      <c r="I291" s="135"/>
      <c r="J291" s="132"/>
    </row>
    <row r="292" spans="1:10" ht="52.25" customHeight="1">
      <c r="A292" s="132"/>
      <c r="B292" s="133"/>
      <c r="C292" s="134"/>
      <c r="D292" s="135"/>
      <c r="E292" s="136"/>
      <c r="F292" s="136"/>
      <c r="G292" s="135"/>
      <c r="H292" s="135"/>
      <c r="I292" s="135"/>
      <c r="J292" s="132"/>
    </row>
    <row r="293" spans="1:10" ht="52.25" customHeight="1">
      <c r="A293" s="132"/>
      <c r="B293" s="133"/>
      <c r="C293" s="134"/>
      <c r="D293" s="135"/>
      <c r="E293" s="136"/>
      <c r="F293" s="136"/>
      <c r="G293" s="135"/>
      <c r="H293" s="135"/>
      <c r="I293" s="135"/>
      <c r="J293" s="132"/>
    </row>
    <row r="294" spans="1:10" ht="52.25" customHeight="1">
      <c r="A294" s="132"/>
      <c r="B294" s="133"/>
      <c r="C294" s="134"/>
      <c r="D294" s="135"/>
      <c r="E294" s="136"/>
      <c r="F294" s="136"/>
      <c r="G294" s="135"/>
      <c r="H294" s="135"/>
      <c r="I294" s="135"/>
      <c r="J294" s="132"/>
    </row>
    <row r="295" spans="1:10" ht="52.25" customHeight="1">
      <c r="A295" s="132"/>
      <c r="B295" s="133"/>
      <c r="C295" s="134"/>
      <c r="D295" s="135"/>
      <c r="E295" s="136"/>
      <c r="F295" s="136"/>
      <c r="G295" s="135"/>
      <c r="H295" s="135"/>
      <c r="I295" s="135"/>
      <c r="J295" s="132"/>
    </row>
    <row r="296" spans="1:10" ht="52.25" customHeight="1">
      <c r="A296" s="132"/>
      <c r="B296" s="133"/>
      <c r="C296" s="134"/>
      <c r="D296" s="135"/>
      <c r="E296" s="136"/>
      <c r="F296" s="136"/>
      <c r="G296" s="135"/>
      <c r="H296" s="135"/>
      <c r="I296" s="135"/>
      <c r="J296" s="132"/>
    </row>
    <row r="297" spans="1:10" ht="52.25" customHeight="1">
      <c r="A297" s="132"/>
      <c r="B297" s="133"/>
      <c r="C297" s="134"/>
      <c r="D297" s="135"/>
      <c r="E297" s="136"/>
      <c r="F297" s="136"/>
      <c r="G297" s="135"/>
      <c r="H297" s="135"/>
      <c r="I297" s="135"/>
      <c r="J297" s="132"/>
    </row>
    <row r="298" spans="1:10" ht="52.25" customHeight="1">
      <c r="A298" s="132"/>
      <c r="B298" s="133"/>
      <c r="C298" s="134"/>
      <c r="D298" s="135"/>
      <c r="E298" s="136"/>
      <c r="F298" s="136"/>
      <c r="G298" s="135"/>
      <c r="H298" s="135"/>
      <c r="I298" s="135"/>
      <c r="J298" s="132"/>
    </row>
    <row r="299" spans="1:10" ht="52.25" customHeight="1">
      <c r="A299" s="132"/>
      <c r="B299" s="133"/>
      <c r="C299" s="134"/>
      <c r="D299" s="135"/>
      <c r="E299" s="136"/>
      <c r="F299" s="136"/>
      <c r="G299" s="135"/>
      <c r="H299" s="135"/>
      <c r="I299" s="135"/>
      <c r="J299" s="132"/>
    </row>
    <row r="300" spans="1:10" ht="52.25" customHeight="1">
      <c r="A300" s="132"/>
      <c r="B300" s="133"/>
      <c r="C300" s="134"/>
      <c r="D300" s="135"/>
      <c r="E300" s="136"/>
      <c r="F300" s="136"/>
      <c r="G300" s="135"/>
      <c r="H300" s="135"/>
      <c r="I300" s="135"/>
      <c r="J300" s="132"/>
    </row>
    <row r="301" spans="1:10" ht="52.25" customHeight="1">
      <c r="A301" s="132"/>
      <c r="B301" s="133"/>
      <c r="C301" s="134"/>
      <c r="D301" s="135"/>
      <c r="E301" s="136"/>
      <c r="F301" s="136"/>
      <c r="G301" s="135"/>
      <c r="H301" s="135"/>
      <c r="I301" s="135"/>
      <c r="J301" s="132"/>
    </row>
    <row r="302" spans="1:10" ht="52.25" customHeight="1">
      <c r="A302" s="132"/>
      <c r="B302" s="133"/>
      <c r="C302" s="134"/>
      <c r="D302" s="135"/>
      <c r="E302" s="136"/>
      <c r="F302" s="136"/>
      <c r="G302" s="135"/>
      <c r="H302" s="135"/>
      <c r="I302" s="135"/>
      <c r="J302" s="132"/>
    </row>
  </sheetData>
  <sheetProtection algorithmName="SHA-512" hashValue="Fdzr4ANPsZXb+SVQDO9mW0DEdDpIOBaLJBo2Its+zXslW9YquUerMku7JFLhHGjQEd720lSmFy+RFVYWAzoa8Q==" saltValue="nV8reYUY7qu9Hll88Aswxg==" spinCount="100000" sheet="1" objects="1" scenarios="1" formatColumns="0" formatRows="0"/>
  <mergeCells count="3">
    <mergeCell ref="A5:J5"/>
    <mergeCell ref="A6:J6"/>
    <mergeCell ref="A1:J1"/>
  </mergeCells>
  <phoneticPr fontId="22" type="noConversion"/>
  <dataValidations count="2">
    <dataValidation type="list" allowBlank="1" showInputMessage="1" showErrorMessage="1" sqref="G8:G302" xr:uid="{31099F70-8858-4D0F-9FBB-6E849C915524}">
      <formula1>"Planned, Pending, CLosed"</formula1>
    </dataValidation>
    <dataValidation type="list" allowBlank="1" showInputMessage="1" showErrorMessage="1" sqref="D8:D302" xr:uid="{1FB551A5-FF2E-4C01-BDE4-59E60F652309}">
      <formula1>"High, Moderate, Low"</formula1>
    </dataValidation>
  </dataValidations>
  <printOptions horizontalCentered="1"/>
  <pageMargins left="0.43307086614173201" right="0.23622047244094499" top="0.78740157480314998" bottom="0.78740157480314998" header="0" footer="0"/>
  <pageSetup paperSize="9" scale="58" fitToHeight="29"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59E8-F9A0-405F-AB5C-9AAC65C16F0B}">
  <sheetPr>
    <tabColor rgb="FF7030A0"/>
    <pageSetUpPr fitToPage="1"/>
  </sheetPr>
  <dimension ref="A1:BV59"/>
  <sheetViews>
    <sheetView tabSelected="1" zoomScale="80" zoomScaleNormal="80" zoomScaleSheetLayoutView="86" zoomScalePageLayoutView="96" workbookViewId="0">
      <selection activeCell="AY38" sqref="AY38:BB39"/>
    </sheetView>
  </sheetViews>
  <sheetFormatPr defaultColWidth="4.453125" defaultRowHeight="16.75" customHeight="1"/>
  <cols>
    <col min="1" max="1" width="1.54296875" style="193" customWidth="1"/>
    <col min="2" max="4" width="5.36328125" style="193" customWidth="1"/>
    <col min="5" max="5" width="2.08984375" style="193" customWidth="1"/>
    <col min="6" max="7" width="4.90625" style="193" customWidth="1"/>
    <col min="8" max="8" width="4.453125" style="193"/>
    <col min="9" max="9" width="2.08984375" style="193" customWidth="1"/>
    <col min="10" max="10" width="5.1796875" style="193" bestFit="1" customWidth="1"/>
    <col min="11" max="11" width="1.6328125" style="193" customWidth="1"/>
    <col min="12" max="13" width="5.36328125" style="193" customWidth="1"/>
    <col min="14" max="14" width="2.1796875" style="193" customWidth="1"/>
    <col min="15" max="15" width="2.81640625" style="193" customWidth="1"/>
    <col min="16" max="16" width="2.54296875" style="193" customWidth="1"/>
    <col min="17" max="17" width="1.6328125" style="193" customWidth="1"/>
    <col min="18" max="19" width="5.453125" style="193" customWidth="1"/>
    <col min="20" max="20" width="4.81640625" style="193" customWidth="1"/>
    <col min="21" max="22" width="4.90625" style="193" customWidth="1"/>
    <col min="23" max="23" width="1.453125" style="193" customWidth="1"/>
    <col min="24" max="24" width="5.36328125" style="193" customWidth="1"/>
    <col min="25" max="25" width="6.1796875" style="193" customWidth="1"/>
    <col min="26" max="26" width="5.36328125" style="193" customWidth="1"/>
    <col min="27" max="27" width="5" style="193" customWidth="1"/>
    <col min="28" max="28" width="2.81640625" style="193" customWidth="1"/>
    <col min="29" max="30" width="5.36328125" style="193" customWidth="1"/>
    <col min="31" max="31" width="1.90625" style="193" customWidth="1"/>
    <col min="32" max="32" width="4.453125" style="193"/>
    <col min="33" max="33" width="4.08984375" style="193" customWidth="1"/>
    <col min="34" max="34" width="3.1796875" style="193" customWidth="1"/>
    <col min="35" max="36" width="4.453125" style="193"/>
    <col min="37" max="37" width="4.36328125" style="193" customWidth="1"/>
    <col min="38" max="39" width="4.6328125" style="193" customWidth="1"/>
    <col min="40" max="40" width="3.36328125" style="193" customWidth="1"/>
    <col min="41" max="41" width="2.36328125" style="193" customWidth="1"/>
    <col min="42" max="43" width="7.36328125" style="193" customWidth="1"/>
    <col min="44" max="44" width="4.6328125" style="193" bestFit="1" customWidth="1"/>
    <col min="45" max="45" width="5.08984375" style="193" customWidth="1"/>
    <col min="46" max="47" width="4.453125" style="193"/>
    <col min="48" max="49" width="5.36328125" style="193" customWidth="1"/>
    <col min="50" max="50" width="2.81640625" style="193" customWidth="1"/>
    <col min="51" max="51" width="1.81640625" style="193" customWidth="1"/>
    <col min="52" max="54" width="5" style="193" customWidth="1"/>
    <col min="55" max="60" width="4.453125" style="193"/>
    <col min="61" max="61" width="2.54296875" style="193" customWidth="1"/>
    <col min="62" max="69" width="4.453125" style="193"/>
    <col min="70" max="70" width="15.90625" style="193" customWidth="1"/>
    <col min="71" max="73" width="9.54296875" style="193" customWidth="1"/>
    <col min="74" max="16384" width="4.453125" style="193"/>
  </cols>
  <sheetData>
    <row r="1" spans="1:74" ht="9" customHeight="1">
      <c r="A1" s="555"/>
      <c r="B1" s="555"/>
      <c r="C1" s="555"/>
      <c r="D1" s="555"/>
      <c r="E1" s="555"/>
      <c r="F1" s="555"/>
      <c r="G1" s="555"/>
      <c r="H1" s="555"/>
      <c r="I1" s="555"/>
      <c r="J1" s="555"/>
      <c r="K1" s="555"/>
      <c r="L1" s="555"/>
      <c r="M1" s="555"/>
      <c r="N1" s="555"/>
      <c r="O1" s="555"/>
      <c r="P1" s="555"/>
      <c r="Q1" s="555"/>
      <c r="R1" s="555"/>
      <c r="S1" s="555"/>
      <c r="T1" s="555"/>
      <c r="U1" s="555"/>
      <c r="V1" s="555"/>
      <c r="W1" s="555"/>
      <c r="X1" s="555"/>
      <c r="Y1" s="555"/>
      <c r="Z1" s="555"/>
      <c r="AA1" s="555"/>
      <c r="AB1" s="555"/>
      <c r="AC1" s="555"/>
      <c r="AD1" s="555"/>
      <c r="AE1" s="555"/>
      <c r="AF1" s="555"/>
      <c r="AG1" s="555"/>
      <c r="AH1" s="555"/>
      <c r="AI1" s="555"/>
      <c r="AJ1" s="555"/>
      <c r="AK1" s="555"/>
      <c r="AL1" s="555"/>
      <c r="AM1" s="555"/>
      <c r="AN1" s="555"/>
      <c r="AO1" s="555"/>
      <c r="AP1" s="555"/>
      <c r="AQ1" s="555"/>
      <c r="AR1" s="555"/>
      <c r="AS1" s="555"/>
      <c r="AT1" s="555"/>
      <c r="AU1" s="555"/>
      <c r="AV1" s="555"/>
      <c r="AW1" s="555"/>
      <c r="AX1" s="555"/>
      <c r="AY1" s="555"/>
      <c r="AZ1" s="555"/>
      <c r="BA1" s="555"/>
      <c r="BB1" s="555"/>
      <c r="BC1" s="555"/>
      <c r="BD1" s="555"/>
      <c r="BE1" s="555"/>
      <c r="BF1" s="555"/>
      <c r="BG1" s="555"/>
      <c r="BH1" s="555"/>
      <c r="BI1" s="555"/>
    </row>
    <row r="2" spans="1:74" ht="22.75" customHeight="1">
      <c r="A2" s="555"/>
      <c r="B2" s="889" t="s">
        <v>573</v>
      </c>
      <c r="C2" s="889"/>
      <c r="D2" s="889"/>
      <c r="E2" s="889"/>
      <c r="F2" s="869" t="str">
        <f>'Covering Page'!D4</f>
        <v>Project X</v>
      </c>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c r="AV2" s="869"/>
      <c r="AW2" s="869"/>
      <c r="AX2" s="869"/>
      <c r="AY2" s="869"/>
      <c r="AZ2" s="869"/>
      <c r="BA2" s="868" t="s">
        <v>577</v>
      </c>
      <c r="BB2" s="868"/>
      <c r="BC2" s="868"/>
      <c r="BD2" s="797">
        <f>'Covering Page'!D14</f>
        <v>44555</v>
      </c>
      <c r="BE2" s="797"/>
      <c r="BF2" s="797"/>
      <c r="BG2" s="691"/>
      <c r="BH2" s="690" t="str">
        <f>"R"&amp;'Covering Page'!J13</f>
        <v>R1.0</v>
      </c>
      <c r="BI2" s="555"/>
    </row>
    <row r="3" spans="1:74" ht="5.4" customHeight="1">
      <c r="A3" s="555"/>
      <c r="B3" s="556"/>
      <c r="C3" s="556"/>
      <c r="D3" s="556"/>
      <c r="E3" s="556"/>
      <c r="F3" s="557"/>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c r="AV3" s="555"/>
      <c r="AW3" s="555"/>
      <c r="AX3" s="555"/>
      <c r="AY3" s="555"/>
      <c r="AZ3" s="555"/>
      <c r="BA3" s="555"/>
      <c r="BB3" s="555"/>
      <c r="BC3" s="555"/>
      <c r="BD3" s="555"/>
      <c r="BE3" s="555"/>
      <c r="BF3" s="555"/>
      <c r="BG3" s="555"/>
      <c r="BH3" s="555"/>
      <c r="BI3" s="555"/>
    </row>
    <row r="4" spans="1:74" ht="16.25" customHeight="1">
      <c r="A4" s="555"/>
      <c r="B4" s="558" t="s">
        <v>584</v>
      </c>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870" t="s">
        <v>585</v>
      </c>
      <c r="AL4" s="870"/>
      <c r="AM4" s="870"/>
      <c r="AN4" s="870"/>
      <c r="AO4" s="870"/>
      <c r="AP4" s="870"/>
      <c r="AQ4" s="555"/>
      <c r="AR4" s="555"/>
      <c r="AS4" s="555"/>
      <c r="AT4" s="555"/>
      <c r="AU4" s="558" t="s">
        <v>582</v>
      </c>
      <c r="AV4" s="555"/>
      <c r="AW4" s="555"/>
      <c r="AX4" s="555"/>
      <c r="AY4" s="555"/>
      <c r="BG4" s="559"/>
      <c r="BH4" s="559"/>
      <c r="BI4" s="555"/>
    </row>
    <row r="5" spans="1:74" ht="16.75" customHeight="1">
      <c r="A5" s="555"/>
      <c r="B5" s="813" t="s">
        <v>192</v>
      </c>
      <c r="C5" s="814"/>
      <c r="D5" s="814"/>
      <c r="E5" s="814"/>
      <c r="F5" s="814"/>
      <c r="G5" s="814"/>
      <c r="H5" s="814"/>
      <c r="I5" s="814"/>
      <c r="J5" s="814"/>
      <c r="K5" s="814"/>
      <c r="L5" s="814"/>
      <c r="M5" s="814"/>
      <c r="N5" s="814"/>
      <c r="O5" s="814"/>
      <c r="P5" s="814"/>
      <c r="Q5" s="814"/>
      <c r="R5" s="814"/>
      <c r="S5" s="814"/>
      <c r="T5" s="814"/>
      <c r="U5" s="814"/>
      <c r="V5" s="814"/>
      <c r="W5" s="814"/>
      <c r="X5" s="814"/>
      <c r="Y5" s="814"/>
      <c r="Z5" s="814"/>
      <c r="AA5" s="814"/>
      <c r="AB5" s="814"/>
      <c r="AC5" s="814"/>
      <c r="AD5" s="814"/>
      <c r="AE5" s="814"/>
      <c r="AF5" s="814"/>
      <c r="AG5" s="814"/>
      <c r="AH5" s="814"/>
      <c r="AI5" s="815"/>
      <c r="AJ5" s="555"/>
      <c r="AK5" s="860" t="s">
        <v>78</v>
      </c>
      <c r="AL5" s="861"/>
      <c r="AM5" s="861"/>
      <c r="AN5" s="861"/>
      <c r="AO5" s="644" t="s">
        <v>574</v>
      </c>
      <c r="AP5" s="862" t="s">
        <v>575</v>
      </c>
      <c r="AQ5" s="863"/>
      <c r="AR5" s="863"/>
      <c r="AS5" s="863"/>
      <c r="AT5" s="555"/>
      <c r="AU5" s="871"/>
      <c r="AV5" s="872"/>
      <c r="AW5" s="872"/>
      <c r="AX5" s="872"/>
      <c r="AY5" s="872"/>
      <c r="AZ5" s="872"/>
      <c r="BA5" s="872"/>
      <c r="BB5" s="872"/>
      <c r="BC5" s="872"/>
      <c r="BD5" s="872"/>
      <c r="BE5" s="872"/>
      <c r="BF5" s="872"/>
      <c r="BG5" s="872"/>
      <c r="BH5" s="873"/>
      <c r="BI5" s="555"/>
    </row>
    <row r="6" spans="1:74" ht="16.75" customHeight="1">
      <c r="A6" s="555"/>
      <c r="B6" s="816"/>
      <c r="C6" s="817"/>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8"/>
      <c r="AJ6" s="555"/>
      <c r="AK6" s="860" t="s">
        <v>81</v>
      </c>
      <c r="AL6" s="861"/>
      <c r="AM6" s="861"/>
      <c r="AN6" s="861"/>
      <c r="AO6" s="644" t="s">
        <v>574</v>
      </c>
      <c r="AP6" s="862" t="s">
        <v>191</v>
      </c>
      <c r="AQ6" s="863"/>
      <c r="AR6" s="863"/>
      <c r="AS6" s="863"/>
      <c r="AT6" s="555"/>
      <c r="AU6" s="874"/>
      <c r="AV6" s="875"/>
      <c r="AW6" s="875"/>
      <c r="AX6" s="875"/>
      <c r="AY6" s="875"/>
      <c r="AZ6" s="875"/>
      <c r="BA6" s="875"/>
      <c r="BB6" s="875"/>
      <c r="BC6" s="875"/>
      <c r="BD6" s="875"/>
      <c r="BE6" s="875"/>
      <c r="BF6" s="875"/>
      <c r="BG6" s="875"/>
      <c r="BH6" s="876"/>
      <c r="BI6" s="555"/>
    </row>
    <row r="7" spans="1:74" ht="16.75" customHeight="1">
      <c r="A7" s="555"/>
      <c r="B7" s="816"/>
      <c r="C7" s="817"/>
      <c r="D7" s="817"/>
      <c r="E7" s="817"/>
      <c r="F7" s="817"/>
      <c r="G7" s="817"/>
      <c r="H7" s="817"/>
      <c r="I7" s="817"/>
      <c r="J7" s="817"/>
      <c r="K7" s="817"/>
      <c r="L7" s="817"/>
      <c r="M7" s="817"/>
      <c r="N7" s="817"/>
      <c r="O7" s="817"/>
      <c r="P7" s="817"/>
      <c r="Q7" s="817"/>
      <c r="R7" s="817"/>
      <c r="S7" s="817"/>
      <c r="T7" s="817"/>
      <c r="U7" s="817"/>
      <c r="V7" s="817"/>
      <c r="W7" s="817"/>
      <c r="X7" s="817"/>
      <c r="Y7" s="817"/>
      <c r="Z7" s="817"/>
      <c r="AA7" s="817"/>
      <c r="AB7" s="817"/>
      <c r="AC7" s="817"/>
      <c r="AD7" s="817"/>
      <c r="AE7" s="817"/>
      <c r="AF7" s="817"/>
      <c r="AG7" s="817"/>
      <c r="AH7" s="817"/>
      <c r="AI7" s="818"/>
      <c r="AJ7" s="555"/>
      <c r="AK7" s="860" t="s">
        <v>5</v>
      </c>
      <c r="AL7" s="861"/>
      <c r="AM7" s="861"/>
      <c r="AN7" s="861"/>
      <c r="AO7" s="644" t="s">
        <v>574</v>
      </c>
      <c r="AP7" s="862" t="s">
        <v>576</v>
      </c>
      <c r="AQ7" s="863"/>
      <c r="AR7" s="863"/>
      <c r="AS7" s="863"/>
      <c r="AT7" s="555"/>
      <c r="AU7" s="874"/>
      <c r="AV7" s="875"/>
      <c r="AW7" s="875"/>
      <c r="AX7" s="875"/>
      <c r="AY7" s="875"/>
      <c r="AZ7" s="875"/>
      <c r="BA7" s="875"/>
      <c r="BB7" s="875"/>
      <c r="BC7" s="875"/>
      <c r="BD7" s="875"/>
      <c r="BE7" s="875"/>
      <c r="BF7" s="875"/>
      <c r="BG7" s="875"/>
      <c r="BH7" s="876"/>
      <c r="BI7" s="555"/>
    </row>
    <row r="8" spans="1:74" ht="16.75" customHeight="1">
      <c r="A8" s="555"/>
      <c r="B8" s="816"/>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817"/>
      <c r="AC8" s="817"/>
      <c r="AD8" s="817"/>
      <c r="AE8" s="817"/>
      <c r="AF8" s="817"/>
      <c r="AG8" s="817"/>
      <c r="AH8" s="817"/>
      <c r="AI8" s="818"/>
      <c r="AJ8" s="555"/>
      <c r="AK8" s="860" t="s">
        <v>676</v>
      </c>
      <c r="AL8" s="861"/>
      <c r="AM8" s="861"/>
      <c r="AN8" s="861"/>
      <c r="AO8" s="644" t="s">
        <v>574</v>
      </c>
      <c r="AP8" s="864">
        <v>2000</v>
      </c>
      <c r="AQ8" s="865"/>
      <c r="AR8" s="645" t="s">
        <v>677</v>
      </c>
      <c r="AS8" s="645"/>
      <c r="AT8" s="555"/>
      <c r="AU8" s="874"/>
      <c r="AV8" s="875"/>
      <c r="AW8" s="875"/>
      <c r="AX8" s="875"/>
      <c r="AY8" s="875"/>
      <c r="AZ8" s="875"/>
      <c r="BA8" s="875"/>
      <c r="BB8" s="875"/>
      <c r="BC8" s="875"/>
      <c r="BD8" s="875"/>
      <c r="BE8" s="875"/>
      <c r="BF8" s="875"/>
      <c r="BG8" s="875"/>
      <c r="BH8" s="876"/>
      <c r="BI8" s="555"/>
      <c r="BV8" s="561"/>
    </row>
    <row r="9" spans="1:74" ht="16.75" customHeight="1">
      <c r="A9" s="555"/>
      <c r="B9" s="819"/>
      <c r="C9" s="820"/>
      <c r="D9" s="820"/>
      <c r="E9" s="820"/>
      <c r="F9" s="820"/>
      <c r="G9" s="820"/>
      <c r="H9" s="820"/>
      <c r="I9" s="820"/>
      <c r="J9" s="820"/>
      <c r="K9" s="820"/>
      <c r="L9" s="820"/>
      <c r="M9" s="820"/>
      <c r="N9" s="820"/>
      <c r="O9" s="820"/>
      <c r="P9" s="820"/>
      <c r="Q9" s="820"/>
      <c r="R9" s="820"/>
      <c r="S9" s="820"/>
      <c r="T9" s="820"/>
      <c r="U9" s="820"/>
      <c r="V9" s="820"/>
      <c r="W9" s="820"/>
      <c r="X9" s="820"/>
      <c r="Y9" s="820"/>
      <c r="Z9" s="820"/>
      <c r="AA9" s="820"/>
      <c r="AB9" s="820"/>
      <c r="AC9" s="820"/>
      <c r="AD9" s="820"/>
      <c r="AE9" s="820"/>
      <c r="AF9" s="820"/>
      <c r="AG9" s="820"/>
      <c r="AH9" s="820"/>
      <c r="AI9" s="821"/>
      <c r="AJ9" s="555"/>
      <c r="AK9" s="860" t="s">
        <v>79</v>
      </c>
      <c r="AL9" s="861"/>
      <c r="AM9" s="861"/>
      <c r="AN9" s="861"/>
      <c r="AO9" s="644" t="s">
        <v>574</v>
      </c>
      <c r="AP9" s="864">
        <v>5000</v>
      </c>
      <c r="AQ9" s="865"/>
      <c r="AR9" s="865"/>
      <c r="AS9" s="865"/>
      <c r="AT9" s="559"/>
      <c r="AU9" s="874"/>
      <c r="AV9" s="875"/>
      <c r="AW9" s="875"/>
      <c r="AX9" s="875"/>
      <c r="AY9" s="875"/>
      <c r="AZ9" s="875"/>
      <c r="BA9" s="875"/>
      <c r="BB9" s="875"/>
      <c r="BC9" s="875"/>
      <c r="BD9" s="875"/>
      <c r="BE9" s="875"/>
      <c r="BF9" s="875"/>
      <c r="BG9" s="875"/>
      <c r="BH9" s="876"/>
      <c r="BI9" s="555"/>
      <c r="BV9" s="561"/>
    </row>
    <row r="10" spans="1:74" ht="16.75" customHeight="1">
      <c r="A10" s="555"/>
      <c r="B10" s="558" t="s">
        <v>583</v>
      </c>
      <c r="C10" s="555"/>
      <c r="D10" s="555"/>
      <c r="E10" s="555"/>
      <c r="F10" s="555"/>
      <c r="G10" s="555"/>
      <c r="H10" s="555"/>
      <c r="I10" s="555"/>
      <c r="J10" s="555"/>
      <c r="K10" s="555"/>
      <c r="L10" s="555"/>
      <c r="M10" s="562"/>
      <c r="N10" s="562"/>
      <c r="O10" s="562"/>
      <c r="P10" s="562"/>
      <c r="Q10" s="562"/>
      <c r="R10" s="562"/>
      <c r="S10" s="562"/>
      <c r="T10" s="562"/>
      <c r="U10" s="562"/>
      <c r="V10" s="562"/>
      <c r="W10" s="562"/>
      <c r="X10" s="562"/>
      <c r="Y10" s="562"/>
      <c r="Z10" s="562"/>
      <c r="AA10" s="555"/>
      <c r="AB10" s="562"/>
      <c r="AC10" s="562"/>
      <c r="AD10" s="562"/>
      <c r="AE10" s="562"/>
      <c r="AF10" s="562"/>
      <c r="AG10" s="562"/>
      <c r="AH10" s="555"/>
      <c r="AI10" s="555"/>
      <c r="AJ10" s="555"/>
      <c r="AK10" s="860" t="s">
        <v>675</v>
      </c>
      <c r="AL10" s="861"/>
      <c r="AM10" s="861"/>
      <c r="AN10" s="861"/>
      <c r="AO10" s="644" t="s">
        <v>574</v>
      </c>
      <c r="AP10" s="864">
        <v>200</v>
      </c>
      <c r="AQ10" s="865"/>
      <c r="AR10" s="865"/>
      <c r="AS10" s="865"/>
      <c r="AT10" s="559"/>
      <c r="AU10" s="874"/>
      <c r="AV10" s="875"/>
      <c r="AW10" s="875"/>
      <c r="AX10" s="875"/>
      <c r="AY10" s="875"/>
      <c r="AZ10" s="875"/>
      <c r="BA10" s="875"/>
      <c r="BB10" s="875"/>
      <c r="BC10" s="875"/>
      <c r="BD10" s="875"/>
      <c r="BE10" s="875"/>
      <c r="BF10" s="875"/>
      <c r="BG10" s="875"/>
      <c r="BH10" s="876"/>
      <c r="BI10" s="555"/>
      <c r="BV10" s="561"/>
    </row>
    <row r="11" spans="1:74" ht="16.75" customHeight="1">
      <c r="A11" s="555"/>
      <c r="B11" s="813" t="s">
        <v>192</v>
      </c>
      <c r="C11" s="814"/>
      <c r="D11" s="814"/>
      <c r="E11" s="814"/>
      <c r="F11" s="814"/>
      <c r="G11" s="814"/>
      <c r="H11" s="814"/>
      <c r="I11" s="814"/>
      <c r="J11" s="814"/>
      <c r="K11" s="814"/>
      <c r="L11" s="814"/>
      <c r="M11" s="814"/>
      <c r="N11" s="814"/>
      <c r="O11" s="814"/>
      <c r="P11" s="814"/>
      <c r="Q11" s="814"/>
      <c r="R11" s="814"/>
      <c r="S11" s="814"/>
      <c r="T11" s="815"/>
      <c r="U11" s="562"/>
      <c r="V11" s="860" t="s">
        <v>85</v>
      </c>
      <c r="W11" s="861"/>
      <c r="X11" s="861"/>
      <c r="Y11" s="861"/>
      <c r="Z11" s="647" t="s">
        <v>574</v>
      </c>
      <c r="AA11" s="862" t="s">
        <v>6</v>
      </c>
      <c r="AB11" s="863"/>
      <c r="AC11" s="863"/>
      <c r="AD11" s="863"/>
      <c r="AE11" s="863"/>
      <c r="AF11" s="863"/>
      <c r="AG11" s="863"/>
      <c r="AH11" s="863"/>
      <c r="AI11" s="863"/>
      <c r="AJ11" s="555"/>
      <c r="AK11" s="860" t="s">
        <v>196</v>
      </c>
      <c r="AL11" s="861"/>
      <c r="AM11" s="861"/>
      <c r="AN11" s="861"/>
      <c r="AO11" s="644" t="s">
        <v>574</v>
      </c>
      <c r="AP11" s="880">
        <v>43831</v>
      </c>
      <c r="AQ11" s="881"/>
      <c r="AR11" s="881"/>
      <c r="AS11" s="881"/>
      <c r="AT11" s="559"/>
      <c r="AU11" s="874"/>
      <c r="AV11" s="875"/>
      <c r="AW11" s="875"/>
      <c r="AX11" s="875"/>
      <c r="AY11" s="875"/>
      <c r="AZ11" s="875"/>
      <c r="BA11" s="875"/>
      <c r="BB11" s="875"/>
      <c r="BC11" s="875"/>
      <c r="BD11" s="875"/>
      <c r="BE11" s="875"/>
      <c r="BF11" s="875"/>
      <c r="BG11" s="875"/>
      <c r="BH11" s="876"/>
      <c r="BI11" s="555"/>
      <c r="BV11" s="561"/>
    </row>
    <row r="12" spans="1:74" ht="16.75" customHeight="1">
      <c r="A12" s="555"/>
      <c r="B12" s="816"/>
      <c r="C12" s="817"/>
      <c r="D12" s="817"/>
      <c r="E12" s="817"/>
      <c r="F12" s="817"/>
      <c r="G12" s="817"/>
      <c r="H12" s="817"/>
      <c r="I12" s="817"/>
      <c r="J12" s="817"/>
      <c r="K12" s="817"/>
      <c r="L12" s="817"/>
      <c r="M12" s="817"/>
      <c r="N12" s="817"/>
      <c r="O12" s="817"/>
      <c r="P12" s="817"/>
      <c r="Q12" s="817"/>
      <c r="R12" s="817"/>
      <c r="S12" s="817"/>
      <c r="T12" s="818"/>
      <c r="U12" s="562"/>
      <c r="V12" s="860" t="s">
        <v>84</v>
      </c>
      <c r="W12" s="861"/>
      <c r="X12" s="861"/>
      <c r="Y12" s="861"/>
      <c r="Z12" s="647" t="s">
        <v>574</v>
      </c>
      <c r="AA12" s="862"/>
      <c r="AB12" s="863"/>
      <c r="AC12" s="863"/>
      <c r="AD12" s="863"/>
      <c r="AE12" s="863"/>
      <c r="AF12" s="863"/>
      <c r="AG12" s="863"/>
      <c r="AH12" s="863"/>
      <c r="AI12" s="863"/>
      <c r="AJ12" s="555"/>
      <c r="AK12" s="860" t="s">
        <v>197</v>
      </c>
      <c r="AL12" s="861"/>
      <c r="AM12" s="861"/>
      <c r="AN12" s="861"/>
      <c r="AO12" s="644" t="s">
        <v>574</v>
      </c>
      <c r="AP12" s="880">
        <v>44561</v>
      </c>
      <c r="AQ12" s="881"/>
      <c r="AR12" s="881"/>
      <c r="AS12" s="881"/>
      <c r="AT12" s="555"/>
      <c r="AU12" s="874"/>
      <c r="AV12" s="875"/>
      <c r="AW12" s="875"/>
      <c r="AX12" s="875"/>
      <c r="AY12" s="875"/>
      <c r="AZ12" s="875"/>
      <c r="BA12" s="875"/>
      <c r="BB12" s="875"/>
      <c r="BC12" s="875"/>
      <c r="BD12" s="875"/>
      <c r="BE12" s="875"/>
      <c r="BF12" s="875"/>
      <c r="BG12" s="875"/>
      <c r="BH12" s="876"/>
      <c r="BI12" s="555"/>
      <c r="BV12" s="561"/>
    </row>
    <row r="13" spans="1:74" ht="16.75" customHeight="1">
      <c r="A13" s="555"/>
      <c r="B13" s="816"/>
      <c r="C13" s="817"/>
      <c r="D13" s="817"/>
      <c r="E13" s="817"/>
      <c r="F13" s="817"/>
      <c r="G13" s="817"/>
      <c r="H13" s="817"/>
      <c r="I13" s="817"/>
      <c r="J13" s="817"/>
      <c r="K13" s="817"/>
      <c r="L13" s="817"/>
      <c r="M13" s="817"/>
      <c r="N13" s="817"/>
      <c r="O13" s="817"/>
      <c r="P13" s="817"/>
      <c r="Q13" s="817"/>
      <c r="R13" s="817"/>
      <c r="S13" s="817"/>
      <c r="T13" s="818"/>
      <c r="U13" s="562"/>
      <c r="V13" s="860" t="s">
        <v>83</v>
      </c>
      <c r="W13" s="861"/>
      <c r="X13" s="861"/>
      <c r="Y13" s="861"/>
      <c r="Z13" s="647" t="s">
        <v>574</v>
      </c>
      <c r="AA13" s="862"/>
      <c r="AB13" s="863"/>
      <c r="AC13" s="863"/>
      <c r="AD13" s="863"/>
      <c r="AE13" s="863"/>
      <c r="AF13" s="863"/>
      <c r="AG13" s="863"/>
      <c r="AH13" s="863"/>
      <c r="AI13" s="863"/>
      <c r="AJ13" s="555"/>
      <c r="AK13" s="801" t="s">
        <v>578</v>
      </c>
      <c r="AL13" s="802"/>
      <c r="AM13" s="802"/>
      <c r="AN13" s="802"/>
      <c r="AO13" s="639" t="s">
        <v>574</v>
      </c>
      <c r="AP13" s="858">
        <f>AP12-AP11+1</f>
        <v>731</v>
      </c>
      <c r="AQ13" s="859"/>
      <c r="AR13" s="859"/>
      <c r="AS13" s="680" t="s">
        <v>195</v>
      </c>
      <c r="AT13" s="555"/>
      <c r="AU13" s="874"/>
      <c r="AV13" s="875"/>
      <c r="AW13" s="875"/>
      <c r="AX13" s="875"/>
      <c r="AY13" s="875"/>
      <c r="AZ13" s="875"/>
      <c r="BA13" s="875"/>
      <c r="BB13" s="875"/>
      <c r="BC13" s="875"/>
      <c r="BD13" s="875"/>
      <c r="BE13" s="875"/>
      <c r="BF13" s="875"/>
      <c r="BG13" s="875"/>
      <c r="BH13" s="876"/>
      <c r="BI13" s="555"/>
      <c r="BV13" s="561"/>
    </row>
    <row r="14" spans="1:74" ht="16.75" customHeight="1">
      <c r="A14" s="555"/>
      <c r="B14" s="816"/>
      <c r="C14" s="817"/>
      <c r="D14" s="817"/>
      <c r="E14" s="817"/>
      <c r="F14" s="817"/>
      <c r="G14" s="817"/>
      <c r="H14" s="817"/>
      <c r="I14" s="817"/>
      <c r="J14" s="817"/>
      <c r="K14" s="817"/>
      <c r="L14" s="817"/>
      <c r="M14" s="817"/>
      <c r="N14" s="817"/>
      <c r="O14" s="817"/>
      <c r="P14" s="817"/>
      <c r="Q14" s="817"/>
      <c r="R14" s="817"/>
      <c r="S14" s="817"/>
      <c r="T14" s="818"/>
      <c r="U14" s="555"/>
      <c r="V14" s="555"/>
      <c r="W14" s="555"/>
      <c r="X14" s="555"/>
      <c r="Y14" s="555"/>
      <c r="Z14" s="555"/>
      <c r="AA14" s="563"/>
      <c r="AB14" s="562"/>
      <c r="AC14" s="555"/>
      <c r="AD14" s="555"/>
      <c r="AE14" s="555"/>
      <c r="AF14" s="555"/>
      <c r="AG14" s="555"/>
      <c r="AH14" s="562"/>
      <c r="AI14" s="555"/>
      <c r="AJ14" s="555"/>
      <c r="AK14" s="860" t="s">
        <v>678</v>
      </c>
      <c r="AL14" s="861"/>
      <c r="AM14" s="861"/>
      <c r="AN14" s="861"/>
      <c r="AO14" s="644" t="s">
        <v>574</v>
      </c>
      <c r="AP14" s="856">
        <v>100000000</v>
      </c>
      <c r="AQ14" s="857"/>
      <c r="AR14" s="857"/>
      <c r="AS14" s="646" t="s">
        <v>580</v>
      </c>
      <c r="AT14" s="555"/>
      <c r="AU14" s="874"/>
      <c r="AV14" s="875"/>
      <c r="AW14" s="875"/>
      <c r="AX14" s="875"/>
      <c r="AY14" s="875"/>
      <c r="AZ14" s="875"/>
      <c r="BA14" s="875"/>
      <c r="BB14" s="875"/>
      <c r="BC14" s="875"/>
      <c r="BD14" s="875"/>
      <c r="BE14" s="875"/>
      <c r="BF14" s="875"/>
      <c r="BG14" s="875"/>
      <c r="BH14" s="876"/>
      <c r="BI14" s="555"/>
      <c r="BV14" s="561"/>
    </row>
    <row r="15" spans="1:74" ht="16.75" customHeight="1">
      <c r="A15" s="555"/>
      <c r="B15" s="816"/>
      <c r="C15" s="817"/>
      <c r="D15" s="817"/>
      <c r="E15" s="817"/>
      <c r="F15" s="817"/>
      <c r="G15" s="817"/>
      <c r="H15" s="817"/>
      <c r="I15" s="817"/>
      <c r="J15" s="817"/>
      <c r="K15" s="817"/>
      <c r="L15" s="817"/>
      <c r="M15" s="817"/>
      <c r="N15" s="817"/>
      <c r="O15" s="817"/>
      <c r="P15" s="817"/>
      <c r="Q15" s="817"/>
      <c r="R15" s="817"/>
      <c r="S15" s="817"/>
      <c r="T15" s="818"/>
      <c r="U15" s="555"/>
      <c r="V15" s="555"/>
      <c r="W15" s="555"/>
      <c r="X15" s="555"/>
      <c r="Y15" s="555"/>
      <c r="Z15" s="555"/>
      <c r="AA15" s="563"/>
      <c r="AB15" s="562"/>
      <c r="AC15" s="555"/>
      <c r="AD15" s="555"/>
      <c r="AE15" s="555"/>
      <c r="AF15" s="555"/>
      <c r="AG15" s="555"/>
      <c r="AH15" s="562"/>
      <c r="AI15" s="555"/>
      <c r="AJ15" s="555"/>
      <c r="AK15" s="860" t="s">
        <v>187</v>
      </c>
      <c r="AL15" s="861"/>
      <c r="AM15" s="861"/>
      <c r="AN15" s="861"/>
      <c r="AO15" s="644" t="s">
        <v>574</v>
      </c>
      <c r="AP15" s="862" t="s">
        <v>581</v>
      </c>
      <c r="AQ15" s="863"/>
      <c r="AR15" s="863"/>
      <c r="AS15" s="863"/>
      <c r="AT15" s="555"/>
      <c r="AU15" s="874"/>
      <c r="AV15" s="875"/>
      <c r="AW15" s="875"/>
      <c r="AX15" s="875"/>
      <c r="AY15" s="875"/>
      <c r="AZ15" s="875"/>
      <c r="BA15" s="875"/>
      <c r="BB15" s="875"/>
      <c r="BC15" s="875"/>
      <c r="BD15" s="875"/>
      <c r="BE15" s="875"/>
      <c r="BF15" s="875"/>
      <c r="BG15" s="875"/>
      <c r="BH15" s="876"/>
      <c r="BI15" s="555"/>
      <c r="BV15" s="561"/>
    </row>
    <row r="16" spans="1:74" ht="16.75" customHeight="1">
      <c r="A16" s="555"/>
      <c r="B16" s="819"/>
      <c r="C16" s="820"/>
      <c r="D16" s="820"/>
      <c r="E16" s="820"/>
      <c r="F16" s="820"/>
      <c r="G16" s="820"/>
      <c r="H16" s="820"/>
      <c r="I16" s="820"/>
      <c r="J16" s="820"/>
      <c r="K16" s="820"/>
      <c r="L16" s="820"/>
      <c r="M16" s="820"/>
      <c r="N16" s="820"/>
      <c r="O16" s="820"/>
      <c r="P16" s="820"/>
      <c r="Q16" s="820"/>
      <c r="R16" s="820"/>
      <c r="S16" s="820"/>
      <c r="T16" s="821"/>
      <c r="U16" s="555"/>
      <c r="V16" s="555"/>
      <c r="W16" s="555"/>
      <c r="X16" s="555"/>
      <c r="Y16" s="555"/>
      <c r="Z16" s="555"/>
      <c r="AA16" s="562"/>
      <c r="AB16" s="562"/>
      <c r="AC16" s="555"/>
      <c r="AD16" s="555"/>
      <c r="AE16" s="555"/>
      <c r="AF16" s="555"/>
      <c r="AG16" s="555"/>
      <c r="AH16" s="562"/>
      <c r="AI16" s="555"/>
      <c r="AJ16" s="555"/>
      <c r="AK16" s="860" t="s">
        <v>579</v>
      </c>
      <c r="AL16" s="861"/>
      <c r="AM16" s="861"/>
      <c r="AN16" s="861"/>
      <c r="AO16" s="644" t="s">
        <v>574</v>
      </c>
      <c r="AP16" s="862" t="s">
        <v>237</v>
      </c>
      <c r="AQ16" s="863"/>
      <c r="AR16" s="863"/>
      <c r="AS16" s="863"/>
      <c r="AT16" s="555"/>
      <c r="AU16" s="877"/>
      <c r="AV16" s="878"/>
      <c r="AW16" s="878"/>
      <c r="AX16" s="878"/>
      <c r="AY16" s="878"/>
      <c r="AZ16" s="878"/>
      <c r="BA16" s="878"/>
      <c r="BB16" s="878"/>
      <c r="BC16" s="878"/>
      <c r="BD16" s="878"/>
      <c r="BE16" s="878"/>
      <c r="BF16" s="878"/>
      <c r="BG16" s="878"/>
      <c r="BH16" s="879"/>
      <c r="BI16" s="555"/>
      <c r="BV16" s="561"/>
    </row>
    <row r="17" spans="1:74" ht="8.4" customHeight="1">
      <c r="A17" s="555"/>
      <c r="B17" s="564"/>
      <c r="C17" s="564"/>
      <c r="D17" s="564"/>
      <c r="E17" s="564"/>
      <c r="F17" s="564"/>
      <c r="G17" s="564"/>
      <c r="H17" s="564"/>
      <c r="I17" s="564"/>
      <c r="J17" s="564"/>
      <c r="K17" s="564"/>
      <c r="L17" s="564"/>
      <c r="M17" s="564"/>
      <c r="N17" s="564"/>
      <c r="O17" s="564"/>
      <c r="P17" s="564"/>
      <c r="Q17" s="564"/>
      <c r="R17" s="564"/>
      <c r="S17" s="564"/>
      <c r="T17" s="564"/>
      <c r="U17" s="564"/>
      <c r="V17" s="564"/>
      <c r="W17" s="565"/>
      <c r="X17" s="565"/>
      <c r="Y17" s="564"/>
      <c r="Z17" s="564"/>
      <c r="AA17" s="566"/>
      <c r="AB17" s="566"/>
      <c r="AC17" s="564"/>
      <c r="AD17" s="564"/>
      <c r="AE17" s="564"/>
      <c r="AF17" s="564"/>
      <c r="AG17" s="564"/>
      <c r="AH17" s="566"/>
      <c r="AI17" s="564"/>
      <c r="AJ17" s="564"/>
      <c r="AK17" s="567"/>
      <c r="AL17" s="567"/>
      <c r="AM17" s="567"/>
      <c r="AN17" s="567"/>
      <c r="AO17" s="567"/>
      <c r="AP17" s="567"/>
      <c r="AQ17" s="567"/>
      <c r="AR17" s="567"/>
      <c r="AS17" s="567"/>
      <c r="AT17" s="555"/>
      <c r="AU17" s="568"/>
      <c r="AV17" s="568"/>
      <c r="AW17" s="568"/>
      <c r="AX17" s="568"/>
      <c r="AY17" s="568"/>
      <c r="AZ17" s="568"/>
      <c r="BA17" s="568"/>
      <c r="BB17" s="568"/>
      <c r="BC17" s="568"/>
      <c r="BD17" s="568"/>
      <c r="BE17" s="568"/>
      <c r="BF17" s="568"/>
      <c r="BG17" s="568"/>
      <c r="BH17" s="568"/>
      <c r="BI17" s="555"/>
      <c r="BV17" s="561"/>
    </row>
    <row r="18" spans="1:74" ht="16.75" customHeight="1">
      <c r="A18" s="555"/>
      <c r="B18" s="569" t="s">
        <v>831</v>
      </c>
      <c r="C18" s="570"/>
      <c r="D18" s="570"/>
      <c r="E18" s="570"/>
      <c r="F18" s="570"/>
      <c r="G18" s="570"/>
      <c r="H18" s="570"/>
      <c r="I18" s="570"/>
      <c r="J18" s="570"/>
      <c r="K18" s="570"/>
      <c r="L18" s="570"/>
      <c r="M18" s="570"/>
      <c r="N18" s="570"/>
      <c r="O18" s="570"/>
      <c r="P18" s="570"/>
      <c r="Q18" s="570"/>
      <c r="R18" s="570"/>
      <c r="S18" s="570"/>
      <c r="T18" s="570"/>
      <c r="U18" s="570"/>
      <c r="V18" s="570"/>
      <c r="W18" s="565"/>
      <c r="X18" s="562"/>
      <c r="Y18" s="569" t="s">
        <v>586</v>
      </c>
      <c r="Z18" s="570"/>
      <c r="AA18" s="570"/>
      <c r="AB18" s="570"/>
      <c r="AC18" s="570"/>
      <c r="AD18" s="570"/>
      <c r="AE18" s="570"/>
      <c r="AF18" s="570"/>
      <c r="AG18" s="570"/>
      <c r="AH18" s="570"/>
      <c r="AI18" s="570"/>
      <c r="AJ18" s="570"/>
      <c r="AK18" s="570"/>
      <c r="AL18" s="570"/>
      <c r="AM18" s="570"/>
      <c r="AN18" s="570"/>
      <c r="AO18" s="570"/>
      <c r="AP18" s="570"/>
      <c r="AQ18" s="570"/>
      <c r="AR18" s="570"/>
      <c r="AS18" s="570"/>
      <c r="AT18" s="555"/>
      <c r="AU18" s="569" t="s">
        <v>830</v>
      </c>
      <c r="AV18" s="569"/>
      <c r="AW18" s="569"/>
      <c r="AX18" s="569"/>
      <c r="AY18" s="569"/>
      <c r="AZ18" s="569"/>
      <c r="BA18" s="569"/>
      <c r="BB18" s="569"/>
      <c r="BC18" s="569"/>
      <c r="BD18" s="569"/>
      <c r="BE18" s="569"/>
      <c r="BF18" s="569"/>
      <c r="BG18" s="569"/>
      <c r="BH18" s="569"/>
      <c r="BI18" s="555"/>
      <c r="BV18" s="561"/>
    </row>
    <row r="19" spans="1:74" ht="16.75" customHeight="1">
      <c r="A19" s="555"/>
      <c r="B19" s="801" t="s">
        <v>219</v>
      </c>
      <c r="C19" s="802"/>
      <c r="D19" s="802"/>
      <c r="E19" s="637" t="s">
        <v>574</v>
      </c>
      <c r="F19" s="886" t="str">
        <f>'Commercial Status E'!D8</f>
        <v>Text Here</v>
      </c>
      <c r="G19" s="887"/>
      <c r="H19" s="887"/>
      <c r="I19" s="887"/>
      <c r="J19" s="887"/>
      <c r="K19" s="887"/>
      <c r="L19" s="887"/>
      <c r="M19" s="887"/>
      <c r="N19" s="887"/>
      <c r="O19" s="887"/>
      <c r="P19" s="887"/>
      <c r="Q19" s="887"/>
      <c r="R19" s="887"/>
      <c r="S19" s="887"/>
      <c r="T19" s="887"/>
      <c r="U19" s="887"/>
      <c r="V19" s="887"/>
      <c r="W19" s="555"/>
      <c r="X19" s="562"/>
      <c r="Y19" s="801" t="s">
        <v>82</v>
      </c>
      <c r="Z19" s="802"/>
      <c r="AA19" s="802"/>
      <c r="AB19" s="637" t="s">
        <v>574</v>
      </c>
      <c r="AC19" s="886" t="str">
        <f>'Commercial Status C'!D8</f>
        <v>Text Here</v>
      </c>
      <c r="AD19" s="887"/>
      <c r="AE19" s="887"/>
      <c r="AF19" s="887"/>
      <c r="AG19" s="887"/>
      <c r="AH19" s="887"/>
      <c r="AI19" s="887"/>
      <c r="AJ19" s="887"/>
      <c r="AK19" s="887"/>
      <c r="AL19" s="887"/>
      <c r="AM19" s="887"/>
      <c r="AN19" s="887"/>
      <c r="AO19" s="887"/>
      <c r="AP19" s="887"/>
      <c r="AQ19" s="887"/>
      <c r="AR19" s="887"/>
      <c r="AS19" s="887"/>
      <c r="AT19" s="555"/>
      <c r="AU19" s="555"/>
      <c r="AV19" s="555"/>
      <c r="AW19" s="555"/>
      <c r="AX19" s="555"/>
      <c r="AY19" s="555"/>
      <c r="AZ19" s="555"/>
      <c r="BA19" s="555"/>
      <c r="BB19" s="555"/>
      <c r="BC19" s="555"/>
      <c r="BD19" s="555"/>
      <c r="BE19" s="555"/>
      <c r="BF19" s="555"/>
      <c r="BG19" s="555"/>
      <c r="BH19" s="555"/>
      <c r="BI19" s="555"/>
      <c r="BV19" s="561"/>
    </row>
    <row r="20" spans="1:74" ht="5.4" customHeight="1" thickBot="1">
      <c r="A20" s="555"/>
      <c r="B20" s="555"/>
      <c r="C20" s="555"/>
      <c r="D20" s="555"/>
      <c r="E20" s="555"/>
      <c r="F20" s="555"/>
      <c r="G20" s="555"/>
      <c r="H20" s="555"/>
      <c r="I20" s="555"/>
      <c r="J20" s="555"/>
      <c r="K20" s="555"/>
      <c r="L20" s="555"/>
      <c r="M20" s="555"/>
      <c r="N20" s="555"/>
      <c r="O20" s="555"/>
      <c r="P20" s="555"/>
      <c r="Q20" s="555"/>
      <c r="R20" s="555"/>
      <c r="S20" s="555"/>
      <c r="T20" s="555"/>
      <c r="U20" s="555"/>
      <c r="V20" s="555"/>
      <c r="W20" s="555"/>
      <c r="X20" s="562"/>
      <c r="Y20" s="555"/>
      <c r="Z20" s="555"/>
      <c r="AA20" s="555"/>
      <c r="AB20" s="555"/>
      <c r="AC20" s="555"/>
      <c r="AD20" s="555"/>
      <c r="AE20" s="555"/>
      <c r="AF20" s="555"/>
      <c r="AG20" s="555"/>
      <c r="AH20" s="555"/>
      <c r="AI20" s="555"/>
      <c r="AJ20" s="555"/>
      <c r="AK20" s="555"/>
      <c r="AL20" s="555"/>
      <c r="AM20" s="555"/>
      <c r="AN20" s="555"/>
      <c r="AO20" s="555"/>
      <c r="AP20" s="555"/>
      <c r="AQ20" s="555"/>
      <c r="AR20" s="555"/>
      <c r="AS20" s="555"/>
      <c r="AT20" s="555"/>
      <c r="AU20" s="555"/>
      <c r="AV20" s="555"/>
      <c r="AW20" s="555"/>
      <c r="AX20" s="555"/>
      <c r="AY20" s="555"/>
      <c r="AZ20" s="555"/>
      <c r="BA20" s="555"/>
      <c r="BB20" s="555"/>
      <c r="BC20" s="555"/>
      <c r="BD20" s="555"/>
      <c r="BE20" s="555"/>
      <c r="BF20" s="555"/>
      <c r="BG20" s="555"/>
      <c r="BH20" s="555"/>
      <c r="BI20" s="555"/>
      <c r="BV20" s="561"/>
    </row>
    <row r="21" spans="1:74" ht="18" customHeight="1" thickTop="1">
      <c r="A21" s="555"/>
      <c r="B21" s="801" t="s">
        <v>80</v>
      </c>
      <c r="C21" s="802"/>
      <c r="D21" s="802"/>
      <c r="E21" s="637" t="s">
        <v>574</v>
      </c>
      <c r="F21" s="886" t="str">
        <f>'Commercial Status E'!D9</f>
        <v>abc-3512-4521</v>
      </c>
      <c r="G21" s="887"/>
      <c r="H21" s="887"/>
      <c r="I21" s="887"/>
      <c r="J21" s="887"/>
      <c r="K21" s="555"/>
      <c r="L21" s="555"/>
      <c r="M21" s="555"/>
      <c r="N21" s="555"/>
      <c r="O21" s="555"/>
      <c r="P21" s="555"/>
      <c r="Q21" s="555"/>
      <c r="R21" s="555"/>
      <c r="S21" s="555"/>
      <c r="T21" s="555"/>
      <c r="U21" s="555"/>
      <c r="V21" s="555"/>
      <c r="W21" s="555"/>
      <c r="X21" s="562"/>
      <c r="Y21" s="801" t="s">
        <v>80</v>
      </c>
      <c r="Z21" s="802"/>
      <c r="AA21" s="802"/>
      <c r="AB21" s="637" t="s">
        <v>574</v>
      </c>
      <c r="AC21" s="571" t="str">
        <f>'Commercial Status C'!D9</f>
        <v>abc-3512-4521</v>
      </c>
      <c r="AD21" s="560"/>
      <c r="AE21" s="560"/>
      <c r="AF21" s="560"/>
      <c r="AG21" s="560"/>
      <c r="AH21" s="572"/>
      <c r="AI21" s="855" t="s">
        <v>643</v>
      </c>
      <c r="AJ21" s="855"/>
      <c r="AK21" s="855"/>
      <c r="AL21" s="855"/>
      <c r="AM21" s="855"/>
      <c r="AN21" s="855"/>
      <c r="AO21" s="855"/>
      <c r="AP21" s="855"/>
      <c r="AQ21" s="855"/>
      <c r="AR21" s="855"/>
      <c r="AS21" s="855"/>
      <c r="AT21" s="555"/>
      <c r="AU21" s="558" t="s">
        <v>644</v>
      </c>
      <c r="AV21" s="555"/>
      <c r="AW21" s="555"/>
      <c r="AX21" s="555"/>
      <c r="AY21" s="555"/>
      <c r="AZ21" s="555"/>
      <c r="BA21" s="555"/>
      <c r="BB21" s="555"/>
      <c r="BC21" s="555"/>
      <c r="BD21" s="555"/>
      <c r="BE21" s="841" t="s">
        <v>680</v>
      </c>
      <c r="BF21" s="842"/>
      <c r="BG21" s="842"/>
      <c r="BH21" s="843"/>
      <c r="BI21" s="555"/>
      <c r="BV21" s="561"/>
    </row>
    <row r="22" spans="1:74" ht="16.75" customHeight="1">
      <c r="A22" s="555"/>
      <c r="B22" s="555"/>
      <c r="C22" s="555"/>
      <c r="D22" s="555"/>
      <c r="E22" s="555"/>
      <c r="F22" s="555"/>
      <c r="G22" s="555"/>
      <c r="H22" s="555"/>
      <c r="I22" s="555"/>
      <c r="J22" s="555"/>
      <c r="L22" s="855" t="s">
        <v>643</v>
      </c>
      <c r="M22" s="855"/>
      <c r="N22" s="855"/>
      <c r="O22" s="855"/>
      <c r="P22" s="855"/>
      <c r="Q22" s="855"/>
      <c r="R22" s="855"/>
      <c r="S22" s="855"/>
      <c r="T22" s="855"/>
      <c r="U22" s="855"/>
      <c r="V22" s="555"/>
      <c r="W22" s="555"/>
      <c r="X22" s="562"/>
      <c r="Y22" s="555"/>
      <c r="Z22" s="555"/>
      <c r="AA22" s="555"/>
      <c r="AB22" s="555"/>
      <c r="AC22" s="555"/>
      <c r="AD22" s="555"/>
      <c r="AE22" s="555"/>
      <c r="AF22" s="555"/>
      <c r="AG22" s="555"/>
      <c r="AH22" s="555"/>
      <c r="AI22" s="801" t="s">
        <v>87</v>
      </c>
      <c r="AJ22" s="802"/>
      <c r="AK22" s="802"/>
      <c r="AL22" s="802"/>
      <c r="AM22" s="802"/>
      <c r="AN22" s="638" t="s">
        <v>574</v>
      </c>
      <c r="AO22" s="847">
        <f>'Commercial Status C'!I12</f>
        <v>22000000</v>
      </c>
      <c r="AP22" s="848"/>
      <c r="AQ22" s="848"/>
      <c r="AR22" s="573" t="s">
        <v>580</v>
      </c>
      <c r="AS22" s="573"/>
      <c r="AT22" s="555"/>
      <c r="AU22" s="801" t="s">
        <v>645</v>
      </c>
      <c r="AV22" s="802"/>
      <c r="AW22" s="802"/>
      <c r="AX22" s="637" t="s">
        <v>574</v>
      </c>
      <c r="AY22" s="847" t="str">
        <f>IF(AO31="By ADM","By ADM",R31+AO31)</f>
        <v>By ADM</v>
      </c>
      <c r="AZ22" s="848"/>
      <c r="BA22" s="848"/>
      <c r="BB22" s="848"/>
      <c r="BC22" s="560" t="s">
        <v>337</v>
      </c>
      <c r="BD22" s="555"/>
      <c r="BE22" s="844"/>
      <c r="BF22" s="845"/>
      <c r="BG22" s="845"/>
      <c r="BH22" s="846"/>
      <c r="BI22" s="555"/>
      <c r="BV22" s="561"/>
    </row>
    <row r="23" spans="1:74" ht="16.75" customHeight="1">
      <c r="A23" s="555"/>
      <c r="B23" s="855" t="s">
        <v>454</v>
      </c>
      <c r="C23" s="855"/>
      <c r="D23" s="855"/>
      <c r="E23" s="855"/>
      <c r="F23" s="855"/>
      <c r="G23" s="855"/>
      <c r="H23" s="855"/>
      <c r="I23" s="855"/>
      <c r="J23" s="855"/>
      <c r="K23" s="888"/>
      <c r="L23" s="801" t="s">
        <v>87</v>
      </c>
      <c r="M23" s="802"/>
      <c r="N23" s="802"/>
      <c r="O23" s="802"/>
      <c r="P23" s="802"/>
      <c r="Q23" s="637" t="s">
        <v>574</v>
      </c>
      <c r="R23" s="847">
        <f>'Commercial Status E'!I12</f>
        <v>22000000</v>
      </c>
      <c r="S23" s="848"/>
      <c r="T23" s="848"/>
      <c r="U23" s="573" t="s">
        <v>580</v>
      </c>
      <c r="V23" s="573"/>
      <c r="W23" s="555"/>
      <c r="X23" s="562"/>
      <c r="Y23" s="855" t="s">
        <v>454</v>
      </c>
      <c r="Z23" s="855"/>
      <c r="AA23" s="855"/>
      <c r="AB23" s="855"/>
      <c r="AC23" s="855"/>
      <c r="AD23" s="855"/>
      <c r="AE23" s="855"/>
      <c r="AF23" s="855"/>
      <c r="AG23" s="855"/>
      <c r="AH23" s="555"/>
      <c r="AI23" s="801" t="s">
        <v>588</v>
      </c>
      <c r="AJ23" s="802"/>
      <c r="AK23" s="802"/>
      <c r="AL23" s="802"/>
      <c r="AM23" s="802"/>
      <c r="AN23" s="638" t="s">
        <v>574</v>
      </c>
      <c r="AO23" s="847">
        <f>'Commercial Status C'!I13+'Commercial Status C'!I14</f>
        <v>3000000</v>
      </c>
      <c r="AP23" s="848"/>
      <c r="AQ23" s="848"/>
      <c r="AR23" s="573" t="s">
        <v>580</v>
      </c>
      <c r="AS23" s="573"/>
      <c r="AT23" s="555"/>
      <c r="AU23" s="801" t="s">
        <v>295</v>
      </c>
      <c r="AV23" s="802"/>
      <c r="AW23" s="802"/>
      <c r="AX23" s="637" t="s">
        <v>574</v>
      </c>
      <c r="AY23" s="847">
        <f>AO34+R34</f>
        <v>0</v>
      </c>
      <c r="AZ23" s="848"/>
      <c r="BA23" s="848"/>
      <c r="BB23" s="848"/>
      <c r="BC23" s="560" t="s">
        <v>337</v>
      </c>
      <c r="BD23" s="555"/>
      <c r="BE23" s="849" t="str">
        <f>IF(AO31="By ADM","By ADM",AY24/AY23)</f>
        <v>By ADM</v>
      </c>
      <c r="BF23" s="850"/>
      <c r="BG23" s="850"/>
      <c r="BH23" s="851"/>
      <c r="BI23" s="555"/>
      <c r="BV23" s="561"/>
    </row>
    <row r="24" spans="1:74" ht="16.75" customHeight="1" thickBot="1">
      <c r="A24" s="555"/>
      <c r="B24" s="801" t="s">
        <v>194</v>
      </c>
      <c r="C24" s="802"/>
      <c r="D24" s="802"/>
      <c r="E24" s="637" t="s">
        <v>574</v>
      </c>
      <c r="F24" s="884">
        <f>'Commercial Status E'!D13</f>
        <v>43922</v>
      </c>
      <c r="G24" s="885"/>
      <c r="H24" s="885"/>
      <c r="I24" s="885"/>
      <c r="J24" s="885"/>
      <c r="K24" s="555"/>
      <c r="L24" s="801" t="s">
        <v>588</v>
      </c>
      <c r="M24" s="802"/>
      <c r="N24" s="802"/>
      <c r="O24" s="802"/>
      <c r="P24" s="802"/>
      <c r="Q24" s="637" t="s">
        <v>574</v>
      </c>
      <c r="R24" s="847">
        <f>'Commercial Status E'!I13</f>
        <v>11000</v>
      </c>
      <c r="S24" s="848"/>
      <c r="T24" s="848"/>
      <c r="U24" s="573" t="s">
        <v>580</v>
      </c>
      <c r="V24" s="573"/>
      <c r="W24" s="555"/>
      <c r="X24" s="562"/>
      <c r="Y24" s="893" t="s">
        <v>194</v>
      </c>
      <c r="Z24" s="894"/>
      <c r="AA24" s="894"/>
      <c r="AB24" s="637" t="s">
        <v>574</v>
      </c>
      <c r="AC24" s="884">
        <f>'Commercial Status C'!D13</f>
        <v>44166</v>
      </c>
      <c r="AD24" s="885"/>
      <c r="AE24" s="885"/>
      <c r="AF24" s="885"/>
      <c r="AG24" s="885"/>
      <c r="AH24" s="555"/>
      <c r="AI24" s="801" t="s">
        <v>204</v>
      </c>
      <c r="AJ24" s="802"/>
      <c r="AK24" s="802"/>
      <c r="AL24" s="802"/>
      <c r="AM24" s="802"/>
      <c r="AN24" s="638" t="s">
        <v>574</v>
      </c>
      <c r="AO24" s="847">
        <f>'Commercial Status C'!I15</f>
        <v>25000000</v>
      </c>
      <c r="AP24" s="848"/>
      <c r="AQ24" s="848"/>
      <c r="AR24" s="573" t="s">
        <v>580</v>
      </c>
      <c r="AS24" s="573"/>
      <c r="AT24" s="555"/>
      <c r="AU24" s="801" t="s">
        <v>205</v>
      </c>
      <c r="AV24" s="802"/>
      <c r="AW24" s="802"/>
      <c r="AX24" s="637" t="s">
        <v>574</v>
      </c>
      <c r="AY24" s="847">
        <f>AO33+R33</f>
        <v>5114186</v>
      </c>
      <c r="AZ24" s="848"/>
      <c r="BA24" s="848"/>
      <c r="BB24" s="848"/>
      <c r="BC24" s="560" t="s">
        <v>337</v>
      </c>
      <c r="BD24" s="555"/>
      <c r="BE24" s="852"/>
      <c r="BF24" s="853"/>
      <c r="BG24" s="853"/>
      <c r="BH24" s="854"/>
      <c r="BI24" s="555"/>
      <c r="BV24" s="561"/>
    </row>
    <row r="25" spans="1:74" ht="16.75" customHeight="1" thickTop="1" thickBot="1">
      <c r="A25" s="555"/>
      <c r="B25" s="801" t="s">
        <v>209</v>
      </c>
      <c r="C25" s="802"/>
      <c r="D25" s="802"/>
      <c r="E25" s="637" t="s">
        <v>574</v>
      </c>
      <c r="F25" s="884">
        <f>'Commercial Status E'!D14</f>
        <v>44534</v>
      </c>
      <c r="G25" s="885"/>
      <c r="H25" s="885"/>
      <c r="I25" s="885"/>
      <c r="J25" s="885"/>
      <c r="K25" s="555"/>
      <c r="L25" s="801" t="s">
        <v>204</v>
      </c>
      <c r="M25" s="802"/>
      <c r="N25" s="802"/>
      <c r="O25" s="802"/>
      <c r="P25" s="802"/>
      <c r="Q25" s="637" t="s">
        <v>574</v>
      </c>
      <c r="R25" s="847">
        <f>'Commercial Status E'!I14</f>
        <v>22011000</v>
      </c>
      <c r="S25" s="848"/>
      <c r="T25" s="848"/>
      <c r="U25" s="573" t="s">
        <v>580</v>
      </c>
      <c r="V25" s="573"/>
      <c r="W25" s="555"/>
      <c r="X25" s="562"/>
      <c r="Y25" s="801" t="s">
        <v>209</v>
      </c>
      <c r="Z25" s="802"/>
      <c r="AA25" s="802"/>
      <c r="AB25" s="637" t="s">
        <v>574</v>
      </c>
      <c r="AC25" s="884">
        <f>'Commercial Status C'!D14</f>
        <v>44534</v>
      </c>
      <c r="AD25" s="885"/>
      <c r="AE25" s="885"/>
      <c r="AF25" s="885"/>
      <c r="AG25" s="885"/>
      <c r="AH25" s="555"/>
      <c r="AI25" s="801" t="s">
        <v>557</v>
      </c>
      <c r="AJ25" s="802"/>
      <c r="AK25" s="802"/>
      <c r="AL25" s="802"/>
      <c r="AM25" s="802"/>
      <c r="AN25" s="638" t="s">
        <v>574</v>
      </c>
      <c r="AO25" s="847">
        <f>'Commercial Status C'!I16+'Commercial Status C'!I18</f>
        <v>4000000</v>
      </c>
      <c r="AP25" s="848"/>
      <c r="AQ25" s="848"/>
      <c r="AR25" s="573" t="s">
        <v>580</v>
      </c>
      <c r="AS25" s="574">
        <f>AO25</f>
        <v>4000000</v>
      </c>
      <c r="AT25" s="555"/>
      <c r="AU25" s="555"/>
      <c r="AV25" s="555"/>
      <c r="AW25" s="555"/>
      <c r="AX25" s="555"/>
      <c r="AY25" s="555"/>
      <c r="AZ25" s="555"/>
      <c r="BA25" s="555"/>
      <c r="BB25" s="555"/>
      <c r="BC25" s="555"/>
      <c r="BD25" s="555"/>
      <c r="BE25" s="555"/>
      <c r="BF25" s="555"/>
      <c r="BG25" s="555"/>
      <c r="BH25" s="555"/>
      <c r="BI25" s="555"/>
    </row>
    <row r="26" spans="1:74" ht="16.75" customHeight="1" thickTop="1">
      <c r="A26" s="555"/>
      <c r="B26" s="801" t="s">
        <v>199</v>
      </c>
      <c r="C26" s="802"/>
      <c r="D26" s="802"/>
      <c r="E26" s="637" t="s">
        <v>574</v>
      </c>
      <c r="F26" s="866">
        <f>'Commercial Status E'!D15</f>
        <v>150</v>
      </c>
      <c r="G26" s="867"/>
      <c r="H26" s="560" t="s">
        <v>195</v>
      </c>
      <c r="I26" s="560"/>
      <c r="J26" s="560"/>
      <c r="K26" s="555"/>
      <c r="L26" s="801" t="s">
        <v>557</v>
      </c>
      <c r="M26" s="802"/>
      <c r="N26" s="802"/>
      <c r="O26" s="802"/>
      <c r="P26" s="802"/>
      <c r="Q26" s="637" t="s">
        <v>574</v>
      </c>
      <c r="R26" s="847">
        <f>'Commercial Status E'!I15</f>
        <v>-5000</v>
      </c>
      <c r="S26" s="848"/>
      <c r="T26" s="848"/>
      <c r="U26" s="573" t="s">
        <v>580</v>
      </c>
      <c r="V26" s="574">
        <f>R26</f>
        <v>-5000</v>
      </c>
      <c r="W26" s="555"/>
      <c r="X26" s="562"/>
      <c r="Y26" s="801" t="s">
        <v>199</v>
      </c>
      <c r="Z26" s="802"/>
      <c r="AA26" s="802"/>
      <c r="AB26" s="637" t="s">
        <v>574</v>
      </c>
      <c r="AC26" s="866">
        <f>'Commercial Status C'!D15</f>
        <v>0</v>
      </c>
      <c r="AD26" s="867"/>
      <c r="AE26" s="560" t="s">
        <v>195</v>
      </c>
      <c r="AF26" s="560"/>
      <c r="AG26" s="560"/>
      <c r="AH26" s="555"/>
      <c r="AI26" s="801" t="s">
        <v>88</v>
      </c>
      <c r="AJ26" s="802"/>
      <c r="AK26" s="802"/>
      <c r="AL26" s="802"/>
      <c r="AM26" s="802"/>
      <c r="AN26" s="638" t="s">
        <v>574</v>
      </c>
      <c r="AO26" s="847">
        <f>'Commercial Status C'!I17</f>
        <v>1750000</v>
      </c>
      <c r="AP26" s="848"/>
      <c r="AQ26" s="848"/>
      <c r="AR26" s="575" t="s">
        <v>580</v>
      </c>
      <c r="AS26" s="575"/>
      <c r="AT26" s="555"/>
      <c r="AU26" s="801" t="s">
        <v>702</v>
      </c>
      <c r="AV26" s="802"/>
      <c r="AW26" s="802"/>
      <c r="AX26" s="637" t="s">
        <v>574</v>
      </c>
      <c r="AY26" s="847">
        <f>SUMIF('Earned Value &amp; Progress'!$C$9:$Z$9,"="&amp;EOMONTH($BD$2,0),'Earned Value &amp; Progress'!$C$14:$Z$14)</f>
        <v>41705000</v>
      </c>
      <c r="AZ26" s="848"/>
      <c r="BA26" s="848"/>
      <c r="BB26" s="848"/>
      <c r="BC26" s="560" t="s">
        <v>337</v>
      </c>
      <c r="BD26" s="555"/>
      <c r="BE26" s="841" t="s">
        <v>826</v>
      </c>
      <c r="BF26" s="842"/>
      <c r="BG26" s="842"/>
      <c r="BH26" s="843"/>
      <c r="BI26" s="555"/>
    </row>
    <row r="27" spans="1:74" ht="16.75" customHeight="1">
      <c r="A27" s="555"/>
      <c r="B27" s="801" t="s">
        <v>288</v>
      </c>
      <c r="C27" s="802"/>
      <c r="D27" s="802"/>
      <c r="E27" s="637" t="s">
        <v>574</v>
      </c>
      <c r="F27" s="884">
        <f>'Commercial Status E'!D16</f>
        <v>44684</v>
      </c>
      <c r="G27" s="885"/>
      <c r="H27" s="885"/>
      <c r="I27" s="885"/>
      <c r="J27" s="885"/>
      <c r="K27" s="555"/>
      <c r="L27" s="801" t="s">
        <v>681</v>
      </c>
      <c r="M27" s="802"/>
      <c r="N27" s="802"/>
      <c r="O27" s="802"/>
      <c r="P27" s="802"/>
      <c r="Q27" s="637" t="s">
        <v>574</v>
      </c>
      <c r="R27" s="847">
        <f>'Commercial Status E'!I16</f>
        <v>22006000</v>
      </c>
      <c r="S27" s="848"/>
      <c r="T27" s="848"/>
      <c r="U27" s="575" t="s">
        <v>580</v>
      </c>
      <c r="V27" s="575"/>
      <c r="W27" s="555"/>
      <c r="X27" s="562"/>
      <c r="Y27" s="801" t="s">
        <v>288</v>
      </c>
      <c r="Z27" s="802"/>
      <c r="AA27" s="802"/>
      <c r="AB27" s="637" t="s">
        <v>574</v>
      </c>
      <c r="AC27" s="884">
        <f>'Commercial Status C'!D16</f>
        <v>44534</v>
      </c>
      <c r="AD27" s="885"/>
      <c r="AE27" s="885"/>
      <c r="AF27" s="885"/>
      <c r="AG27" s="885"/>
      <c r="AH27" s="555"/>
      <c r="AI27" s="801" t="s">
        <v>681</v>
      </c>
      <c r="AJ27" s="802"/>
      <c r="AK27" s="802"/>
      <c r="AL27" s="802"/>
      <c r="AM27" s="802"/>
      <c r="AN27" s="638" t="s">
        <v>574</v>
      </c>
      <c r="AO27" s="847">
        <f>'Commercial Status C'!I19</f>
        <v>8750000</v>
      </c>
      <c r="AP27" s="848"/>
      <c r="AQ27" s="848"/>
      <c r="AR27" s="575" t="s">
        <v>580</v>
      </c>
      <c r="AS27" s="575"/>
      <c r="AT27" s="555"/>
      <c r="AU27" s="801" t="s">
        <v>679</v>
      </c>
      <c r="AV27" s="802"/>
      <c r="AW27" s="802"/>
      <c r="AX27" s="637" t="s">
        <v>574</v>
      </c>
      <c r="AY27" s="847">
        <f>SUMIF('Earned Value &amp; Progress'!$C$9:$Z$9,"="&amp;EOMONTH($BD$2,0),'Earned Value &amp; Progress'!$C$16:$Z$16)</f>
        <v>39375000</v>
      </c>
      <c r="AZ27" s="848"/>
      <c r="BA27" s="848"/>
      <c r="BB27" s="848"/>
      <c r="BC27" s="560" t="s">
        <v>337</v>
      </c>
      <c r="BD27" s="555"/>
      <c r="BE27" s="844"/>
      <c r="BF27" s="845"/>
      <c r="BG27" s="845"/>
      <c r="BH27" s="846"/>
      <c r="BI27" s="555"/>
    </row>
    <row r="28" spans="1:74" ht="16.75" customHeight="1">
      <c r="A28" s="555"/>
      <c r="B28" s="801" t="s">
        <v>188</v>
      </c>
      <c r="C28" s="802"/>
      <c r="D28" s="802"/>
      <c r="E28" s="637" t="s">
        <v>574</v>
      </c>
      <c r="F28" s="866">
        <f>F27-F24+1</f>
        <v>763</v>
      </c>
      <c r="G28" s="867"/>
      <c r="H28" s="560" t="s">
        <v>195</v>
      </c>
      <c r="I28" s="560"/>
      <c r="J28" s="560"/>
      <c r="K28" s="555"/>
      <c r="L28" s="801" t="s">
        <v>665</v>
      </c>
      <c r="M28" s="802"/>
      <c r="N28" s="802"/>
      <c r="O28" s="802"/>
      <c r="P28" s="802"/>
      <c r="Q28" s="637" t="s">
        <v>574</v>
      </c>
      <c r="R28" s="847">
        <f>'Commercial Status E'!I17</f>
        <v>5114190</v>
      </c>
      <c r="S28" s="848"/>
      <c r="T28" s="848"/>
      <c r="U28" s="573" t="s">
        <v>580</v>
      </c>
      <c r="V28" s="573"/>
      <c r="W28" s="555"/>
      <c r="X28" s="562"/>
      <c r="Y28" s="801" t="s">
        <v>188</v>
      </c>
      <c r="Z28" s="802"/>
      <c r="AA28" s="802"/>
      <c r="AB28" s="637" t="s">
        <v>574</v>
      </c>
      <c r="AC28" s="866">
        <f>AC27-AC24 + 1</f>
        <v>369</v>
      </c>
      <c r="AD28" s="867"/>
      <c r="AE28" s="560" t="s">
        <v>195</v>
      </c>
      <c r="AF28" s="560"/>
      <c r="AG28" s="560"/>
      <c r="AH28" s="555"/>
      <c r="AI28" s="801" t="s">
        <v>665</v>
      </c>
      <c r="AJ28" s="802"/>
      <c r="AK28" s="802"/>
      <c r="AL28" s="802"/>
      <c r="AM28" s="802"/>
      <c r="AN28" s="638" t="s">
        <v>574</v>
      </c>
      <c r="AO28" s="847">
        <f>'Commercial Status C'!I20</f>
        <v>5114190</v>
      </c>
      <c r="AP28" s="848"/>
      <c r="AQ28" s="848"/>
      <c r="AR28" s="573" t="s">
        <v>580</v>
      </c>
      <c r="AS28" s="573"/>
      <c r="AT28" s="555"/>
      <c r="AU28" s="555"/>
      <c r="AV28" s="555"/>
      <c r="AW28" s="555"/>
      <c r="AX28" s="555"/>
      <c r="AY28" s="555"/>
      <c r="AZ28" s="555"/>
      <c r="BA28" s="555"/>
      <c r="BB28" s="555"/>
      <c r="BC28" s="555"/>
      <c r="BD28" s="555"/>
      <c r="BE28" s="849">
        <f>IF(AY26=0,0,AY27/AY26)</f>
        <v>0.94413139911281618</v>
      </c>
      <c r="BF28" s="850"/>
      <c r="BG28" s="850"/>
      <c r="BH28" s="851"/>
      <c r="BI28" s="555"/>
    </row>
    <row r="29" spans="1:74" ht="16.75" customHeight="1" thickBot="1">
      <c r="A29" s="555"/>
      <c r="B29" s="801" t="s">
        <v>198</v>
      </c>
      <c r="C29" s="802"/>
      <c r="D29" s="802"/>
      <c r="E29" s="637" t="s">
        <v>574</v>
      </c>
      <c r="F29" s="866">
        <f>F27-BD2</f>
        <v>129</v>
      </c>
      <c r="G29" s="867"/>
      <c r="H29" s="560" t="s">
        <v>195</v>
      </c>
      <c r="I29" s="560"/>
      <c r="J29" s="560"/>
      <c r="K29" s="555"/>
      <c r="L29" s="801" t="s">
        <v>207</v>
      </c>
      <c r="M29" s="802"/>
      <c r="N29" s="802"/>
      <c r="O29" s="802"/>
      <c r="P29" s="802"/>
      <c r="Q29" s="637" t="s">
        <v>574</v>
      </c>
      <c r="R29" s="847">
        <f>'Commercial Status E'!I18</f>
        <v>2557093</v>
      </c>
      <c r="S29" s="848"/>
      <c r="T29" s="848"/>
      <c r="U29" s="573" t="s">
        <v>580</v>
      </c>
      <c r="V29" s="573"/>
      <c r="W29" s="555"/>
      <c r="X29" s="562"/>
      <c r="Y29" s="801" t="s">
        <v>198</v>
      </c>
      <c r="Z29" s="802"/>
      <c r="AA29" s="802"/>
      <c r="AB29" s="637" t="s">
        <v>574</v>
      </c>
      <c r="AC29" s="866">
        <f>AC27-BD2</f>
        <v>-21</v>
      </c>
      <c r="AD29" s="867"/>
      <c r="AE29" s="560" t="s">
        <v>195</v>
      </c>
      <c r="AF29" s="560"/>
      <c r="AG29" s="560"/>
      <c r="AH29" s="555"/>
      <c r="AI29" s="801" t="s">
        <v>207</v>
      </c>
      <c r="AJ29" s="802"/>
      <c r="AK29" s="802"/>
      <c r="AL29" s="802"/>
      <c r="AM29" s="802"/>
      <c r="AN29" s="638" t="s">
        <v>574</v>
      </c>
      <c r="AO29" s="847">
        <f>'Commercial Status C'!I21</f>
        <v>2557093</v>
      </c>
      <c r="AP29" s="848"/>
      <c r="AQ29" s="848"/>
      <c r="AR29" s="573" t="s">
        <v>580</v>
      </c>
      <c r="AS29" s="573"/>
      <c r="AT29" s="555"/>
      <c r="AU29" s="555"/>
      <c r="AV29" s="555"/>
      <c r="AW29" s="555"/>
      <c r="AX29" s="555"/>
      <c r="AY29" s="555"/>
      <c r="AZ29" s="555"/>
      <c r="BA29" s="555"/>
      <c r="BB29" s="555"/>
      <c r="BC29" s="555"/>
      <c r="BD29" s="555"/>
      <c r="BE29" s="852"/>
      <c r="BF29" s="853"/>
      <c r="BG29" s="853"/>
      <c r="BH29" s="854"/>
      <c r="BI29" s="555"/>
    </row>
    <row r="30" spans="1:74" ht="16.75" customHeight="1" thickTop="1">
      <c r="A30" s="555"/>
      <c r="B30" s="801" t="s">
        <v>189</v>
      </c>
      <c r="C30" s="802"/>
      <c r="D30" s="802"/>
      <c r="E30" s="637" t="s">
        <v>574</v>
      </c>
      <c r="F30" s="866">
        <f>BD2-F24+1</f>
        <v>634</v>
      </c>
      <c r="G30" s="867"/>
      <c r="H30" s="560" t="s">
        <v>195</v>
      </c>
      <c r="I30" s="560"/>
      <c r="J30" s="560"/>
      <c r="K30" s="555"/>
      <c r="L30" s="801" t="s">
        <v>682</v>
      </c>
      <c r="M30" s="802"/>
      <c r="N30" s="802"/>
      <c r="O30" s="802"/>
      <c r="P30" s="802"/>
      <c r="Q30" s="637" t="s">
        <v>574</v>
      </c>
      <c r="R30" s="798">
        <f>R29/R23</f>
        <v>0.1162315</v>
      </c>
      <c r="S30" s="799"/>
      <c r="T30" s="799"/>
      <c r="U30" s="799"/>
      <c r="V30" s="799"/>
      <c r="W30" s="555"/>
      <c r="X30" s="562"/>
      <c r="Y30" s="801" t="s">
        <v>189</v>
      </c>
      <c r="Z30" s="802"/>
      <c r="AA30" s="802"/>
      <c r="AB30" s="637" t="s">
        <v>574</v>
      </c>
      <c r="AC30" s="896">
        <f>BD2-AC24+1</f>
        <v>390</v>
      </c>
      <c r="AD30" s="897"/>
      <c r="AE30" s="560" t="s">
        <v>195</v>
      </c>
      <c r="AF30" s="560"/>
      <c r="AG30" s="560"/>
      <c r="AH30" s="555"/>
      <c r="AI30" s="801" t="s">
        <v>682</v>
      </c>
      <c r="AJ30" s="802"/>
      <c r="AK30" s="802"/>
      <c r="AL30" s="802"/>
      <c r="AM30" s="802"/>
      <c r="AN30" s="638" t="s">
        <v>574</v>
      </c>
      <c r="AO30" s="798">
        <f>AO29/AO22</f>
        <v>0.1162315</v>
      </c>
      <c r="AP30" s="799"/>
      <c r="AQ30" s="799"/>
      <c r="AR30" s="799"/>
      <c r="AS30" s="799"/>
      <c r="AT30" s="555"/>
      <c r="AU30" s="555"/>
      <c r="AV30" s="555"/>
      <c r="AW30" s="555"/>
      <c r="AX30" s="555"/>
      <c r="AY30" s="555"/>
      <c r="AZ30" s="555"/>
      <c r="BA30" s="555"/>
      <c r="BB30" s="555"/>
      <c r="BC30" s="555"/>
      <c r="BD30" s="555"/>
      <c r="BE30" s="555"/>
      <c r="BF30" s="555"/>
      <c r="BG30" s="555"/>
      <c r="BH30" s="555"/>
      <c r="BI30" s="555"/>
    </row>
    <row r="31" spans="1:74" ht="16.75" customHeight="1">
      <c r="A31" s="555"/>
      <c r="B31" s="801" t="s">
        <v>189</v>
      </c>
      <c r="C31" s="802"/>
      <c r="D31" s="802"/>
      <c r="E31" s="637"/>
      <c r="F31" s="798">
        <f>F30/F28</f>
        <v>0.83093053735255573</v>
      </c>
      <c r="G31" s="799"/>
      <c r="H31" s="799"/>
      <c r="I31" s="799"/>
      <c r="J31" s="799"/>
      <c r="K31" s="555"/>
      <c r="L31" s="801" t="s">
        <v>206</v>
      </c>
      <c r="M31" s="802"/>
      <c r="N31" s="802"/>
      <c r="O31" s="802"/>
      <c r="P31" s="802"/>
      <c r="Q31" s="637" t="s">
        <v>574</v>
      </c>
      <c r="R31" s="847" t="str">
        <f>'Commercial Status E'!N12</f>
        <v>By ADM</v>
      </c>
      <c r="S31" s="848"/>
      <c r="T31" s="848"/>
      <c r="U31" s="573" t="s">
        <v>580</v>
      </c>
      <c r="V31" s="573"/>
      <c r="W31" s="555"/>
      <c r="X31" s="562"/>
      <c r="Y31" s="801" t="s">
        <v>189</v>
      </c>
      <c r="Z31" s="802"/>
      <c r="AA31" s="802"/>
      <c r="AB31" s="637"/>
      <c r="AC31" s="798">
        <f>AC30/AC28</f>
        <v>1.056910569105691</v>
      </c>
      <c r="AD31" s="799"/>
      <c r="AE31" s="799"/>
      <c r="AF31" s="799"/>
      <c r="AG31" s="799"/>
      <c r="AH31" s="555"/>
      <c r="AI31" s="801" t="s">
        <v>206</v>
      </c>
      <c r="AJ31" s="802"/>
      <c r="AK31" s="802"/>
      <c r="AL31" s="802"/>
      <c r="AM31" s="802"/>
      <c r="AN31" s="638" t="s">
        <v>574</v>
      </c>
      <c r="AO31" s="847" t="str">
        <f>'Commercial Status C'!N12</f>
        <v>By ADM</v>
      </c>
      <c r="AP31" s="848"/>
      <c r="AQ31" s="848"/>
      <c r="AR31" s="573" t="s">
        <v>580</v>
      </c>
      <c r="AS31" s="573"/>
      <c r="AT31" s="555"/>
      <c r="AU31" s="555"/>
      <c r="AV31" s="555"/>
      <c r="AW31" s="555"/>
      <c r="AX31" s="555"/>
      <c r="AY31" s="555"/>
      <c r="AZ31" s="555"/>
      <c r="BA31" s="555"/>
      <c r="BB31" s="555"/>
      <c r="BC31" s="824" t="s">
        <v>701</v>
      </c>
      <c r="BD31" s="825"/>
      <c r="BE31" s="825"/>
      <c r="BF31" s="825"/>
      <c r="BG31" s="825"/>
      <c r="BH31" s="826"/>
      <c r="BI31" s="555"/>
    </row>
    <row r="32" spans="1:74" ht="16.75" customHeight="1">
      <c r="A32" s="555"/>
      <c r="B32" s="890" t="s">
        <v>200</v>
      </c>
      <c r="C32" s="891"/>
      <c r="D32" s="891"/>
      <c r="E32" s="674" t="s">
        <v>574</v>
      </c>
      <c r="F32" s="901">
        <v>44896</v>
      </c>
      <c r="G32" s="902"/>
      <c r="H32" s="902"/>
      <c r="I32" s="902"/>
      <c r="J32" s="902"/>
      <c r="K32" s="555"/>
      <c r="L32" s="801" t="s">
        <v>589</v>
      </c>
      <c r="M32" s="802"/>
      <c r="N32" s="802"/>
      <c r="O32" s="802"/>
      <c r="P32" s="802"/>
      <c r="Q32" s="637" t="s">
        <v>574</v>
      </c>
      <c r="R32" s="847">
        <f>'Commercial Status E'!N13</f>
        <v>5114190</v>
      </c>
      <c r="S32" s="848"/>
      <c r="T32" s="848"/>
      <c r="U32" s="573" t="s">
        <v>580</v>
      </c>
      <c r="V32" s="573"/>
      <c r="X32" s="562"/>
      <c r="Y32" s="890" t="s">
        <v>200</v>
      </c>
      <c r="Z32" s="891"/>
      <c r="AA32" s="891"/>
      <c r="AB32" s="674" t="s">
        <v>574</v>
      </c>
      <c r="AC32" s="892">
        <v>44896</v>
      </c>
      <c r="AD32" s="881"/>
      <c r="AE32" s="881"/>
      <c r="AF32" s="881"/>
      <c r="AG32" s="881"/>
      <c r="AH32" s="555"/>
      <c r="AI32" s="801" t="s">
        <v>589</v>
      </c>
      <c r="AJ32" s="802"/>
      <c r="AK32" s="802"/>
      <c r="AL32" s="802"/>
      <c r="AM32" s="802"/>
      <c r="AN32" s="638" t="s">
        <v>574</v>
      </c>
      <c r="AO32" s="847">
        <f>'Commercial Status C'!N13</f>
        <v>5114190</v>
      </c>
      <c r="AP32" s="848"/>
      <c r="AQ32" s="848"/>
      <c r="AR32" s="573" t="s">
        <v>580</v>
      </c>
      <c r="AS32" s="573"/>
      <c r="AT32" s="555"/>
      <c r="AU32" s="555"/>
      <c r="AV32" s="555"/>
      <c r="AW32" s="555"/>
      <c r="AX32" s="555"/>
      <c r="AY32" s="555"/>
      <c r="AZ32" s="555"/>
      <c r="BA32" s="555"/>
      <c r="BB32" s="555"/>
      <c r="BC32" s="827"/>
      <c r="BD32" s="828"/>
      <c r="BE32" s="828"/>
      <c r="BF32" s="828"/>
      <c r="BG32" s="828"/>
      <c r="BH32" s="829"/>
      <c r="BI32" s="555"/>
    </row>
    <row r="33" spans="1:61" ht="16.75" customHeight="1">
      <c r="A33" s="555"/>
      <c r="B33" s="801" t="s">
        <v>201</v>
      </c>
      <c r="C33" s="802"/>
      <c r="D33" s="802"/>
      <c r="E33" s="637" t="s">
        <v>574</v>
      </c>
      <c r="F33" s="866">
        <f>F32-F27</f>
        <v>212</v>
      </c>
      <c r="G33" s="867"/>
      <c r="H33" s="560" t="s">
        <v>195</v>
      </c>
      <c r="I33" s="560"/>
      <c r="J33" s="576">
        <f>F33</f>
        <v>212</v>
      </c>
      <c r="K33" s="555"/>
      <c r="L33" s="801" t="s">
        <v>590</v>
      </c>
      <c r="M33" s="802"/>
      <c r="N33" s="802"/>
      <c r="O33" s="802"/>
      <c r="P33" s="802"/>
      <c r="Q33" s="637" t="s">
        <v>574</v>
      </c>
      <c r="R33" s="847">
        <f>'Commercial Status E'!N14</f>
        <v>2557093</v>
      </c>
      <c r="S33" s="848"/>
      <c r="T33" s="848"/>
      <c r="U33" s="573" t="s">
        <v>580</v>
      </c>
      <c r="V33" s="573"/>
      <c r="W33" s="555"/>
      <c r="X33" s="562"/>
      <c r="Y33" s="801" t="s">
        <v>201</v>
      </c>
      <c r="Z33" s="802"/>
      <c r="AA33" s="802"/>
      <c r="AB33" s="637" t="s">
        <v>574</v>
      </c>
      <c r="AC33" s="866">
        <f>AC32-AC27</f>
        <v>362</v>
      </c>
      <c r="AD33" s="867"/>
      <c r="AE33" s="560" t="s">
        <v>195</v>
      </c>
      <c r="AF33" s="560"/>
      <c r="AG33" s="578">
        <f>AC33</f>
        <v>362</v>
      </c>
      <c r="AH33" s="555"/>
      <c r="AI33" s="801" t="s">
        <v>590</v>
      </c>
      <c r="AJ33" s="802"/>
      <c r="AK33" s="802"/>
      <c r="AL33" s="802"/>
      <c r="AM33" s="802"/>
      <c r="AN33" s="638" t="s">
        <v>574</v>
      </c>
      <c r="AO33" s="847">
        <f>'Commercial Status C'!N14</f>
        <v>2557093</v>
      </c>
      <c r="AP33" s="848"/>
      <c r="AQ33" s="848"/>
      <c r="AR33" s="573" t="s">
        <v>580</v>
      </c>
      <c r="AS33" s="573"/>
      <c r="AT33" s="555"/>
      <c r="AU33" s="555"/>
      <c r="AV33" s="555"/>
      <c r="AW33" s="555"/>
      <c r="AX33" s="555"/>
      <c r="AY33" s="555"/>
      <c r="AZ33" s="555"/>
      <c r="BA33" s="555"/>
      <c r="BB33" s="555"/>
      <c r="BC33" s="827"/>
      <c r="BD33" s="828"/>
      <c r="BE33" s="828"/>
      <c r="BF33" s="828"/>
      <c r="BG33" s="828"/>
      <c r="BH33" s="829"/>
      <c r="BI33" s="565"/>
    </row>
    <row r="34" spans="1:61" ht="16.75" customHeight="1">
      <c r="A34" s="555"/>
      <c r="B34" s="890" t="s">
        <v>202</v>
      </c>
      <c r="C34" s="891"/>
      <c r="D34" s="891"/>
      <c r="E34" s="674" t="s">
        <v>574</v>
      </c>
      <c r="F34" s="1201">
        <v>1</v>
      </c>
      <c r="G34" s="1202"/>
      <c r="H34" s="601" t="s">
        <v>587</v>
      </c>
      <c r="I34" s="602"/>
      <c r="J34" s="602"/>
      <c r="K34" s="555"/>
      <c r="L34" s="801" t="s">
        <v>295</v>
      </c>
      <c r="M34" s="802"/>
      <c r="N34" s="802"/>
      <c r="O34" s="802"/>
      <c r="P34" s="802"/>
      <c r="Q34" s="637" t="s">
        <v>574</v>
      </c>
      <c r="R34" s="847">
        <f>'Commercial Status E'!N17</f>
        <v>0</v>
      </c>
      <c r="S34" s="848"/>
      <c r="T34" s="848"/>
      <c r="U34" s="573" t="s">
        <v>580</v>
      </c>
      <c r="V34" s="573"/>
      <c r="W34" s="555"/>
      <c r="X34" s="562"/>
      <c r="Y34" s="890" t="s">
        <v>202</v>
      </c>
      <c r="Z34" s="891"/>
      <c r="AA34" s="891"/>
      <c r="AB34" s="674" t="s">
        <v>574</v>
      </c>
      <c r="AC34" s="1201">
        <v>1</v>
      </c>
      <c r="AD34" s="1202"/>
      <c r="AE34" s="601" t="s">
        <v>587</v>
      </c>
      <c r="AF34" s="602"/>
      <c r="AG34" s="602"/>
      <c r="AH34" s="565"/>
      <c r="AI34" s="801" t="s">
        <v>295</v>
      </c>
      <c r="AJ34" s="802"/>
      <c r="AK34" s="802"/>
      <c r="AL34" s="802"/>
      <c r="AM34" s="802"/>
      <c r="AN34" s="638" t="s">
        <v>574</v>
      </c>
      <c r="AO34" s="847">
        <f>'Commercial Status C'!N17</f>
        <v>0</v>
      </c>
      <c r="AP34" s="848"/>
      <c r="AQ34" s="848"/>
      <c r="AR34" s="573" t="s">
        <v>580</v>
      </c>
      <c r="AS34" s="573"/>
      <c r="AT34" s="555"/>
      <c r="AV34" s="555"/>
      <c r="AW34" s="555"/>
      <c r="AX34" s="555"/>
      <c r="AY34" s="555"/>
      <c r="AZ34" s="555"/>
      <c r="BA34" s="555"/>
      <c r="BB34" s="555"/>
      <c r="BC34" s="827"/>
      <c r="BD34" s="828"/>
      <c r="BE34" s="828"/>
      <c r="BF34" s="828"/>
      <c r="BG34" s="828"/>
      <c r="BH34" s="829"/>
      <c r="BI34" s="565"/>
    </row>
    <row r="35" spans="1:61" ht="16.75" customHeight="1">
      <c r="A35" s="579"/>
      <c r="B35" s="890" t="s">
        <v>203</v>
      </c>
      <c r="C35" s="891"/>
      <c r="D35" s="891"/>
      <c r="E35" s="674" t="s">
        <v>574</v>
      </c>
      <c r="F35" s="1201">
        <v>0.5</v>
      </c>
      <c r="G35" s="1202"/>
      <c r="H35" s="601" t="s">
        <v>587</v>
      </c>
      <c r="I35" s="602"/>
      <c r="J35" s="602"/>
      <c r="K35" s="555"/>
      <c r="L35" s="801" t="s">
        <v>646</v>
      </c>
      <c r="M35" s="802"/>
      <c r="N35" s="802"/>
      <c r="O35" s="802"/>
      <c r="P35" s="802"/>
      <c r="Q35" s="637" t="s">
        <v>574</v>
      </c>
      <c r="R35" s="847" t="str">
        <f>'Commercial Status E'!N19</f>
        <v>By ADM</v>
      </c>
      <c r="S35" s="848"/>
      <c r="T35" s="848"/>
      <c r="U35" s="573" t="s">
        <v>580</v>
      </c>
      <c r="V35" s="573"/>
      <c r="W35" s="555"/>
      <c r="X35" s="562"/>
      <c r="Y35" s="890" t="s">
        <v>203</v>
      </c>
      <c r="Z35" s="891"/>
      <c r="AA35" s="891"/>
      <c r="AB35" s="674" t="s">
        <v>574</v>
      </c>
      <c r="AC35" s="1201">
        <v>0.7</v>
      </c>
      <c r="AD35" s="1202"/>
      <c r="AE35" s="601" t="s">
        <v>587</v>
      </c>
      <c r="AF35" s="602"/>
      <c r="AG35" s="602"/>
      <c r="AH35" s="555"/>
      <c r="AI35" s="801" t="s">
        <v>646</v>
      </c>
      <c r="AJ35" s="802"/>
      <c r="AK35" s="802"/>
      <c r="AL35" s="802"/>
      <c r="AM35" s="802"/>
      <c r="AN35" s="638" t="s">
        <v>574</v>
      </c>
      <c r="AO35" s="847" t="str">
        <f>'Commercial Status C'!N19</f>
        <v>By ADM</v>
      </c>
      <c r="AP35" s="848"/>
      <c r="AQ35" s="848"/>
      <c r="AR35" s="573" t="s">
        <v>580</v>
      </c>
      <c r="AS35" s="573"/>
      <c r="AT35" s="555"/>
      <c r="AU35" s="555"/>
      <c r="AV35" s="555"/>
      <c r="AW35" s="555"/>
      <c r="AX35" s="555"/>
      <c r="AY35" s="555"/>
      <c r="AZ35" s="555"/>
      <c r="BA35" s="555"/>
      <c r="BB35" s="555"/>
      <c r="BC35" s="830"/>
      <c r="BD35" s="831"/>
      <c r="BE35" s="831"/>
      <c r="BF35" s="831"/>
      <c r="BG35" s="831"/>
      <c r="BH35" s="832"/>
      <c r="BI35" s="555"/>
    </row>
    <row r="36" spans="1:61" ht="16.75" customHeight="1">
      <c r="A36" s="555"/>
      <c r="B36" s="801" t="s">
        <v>86</v>
      </c>
      <c r="C36" s="802"/>
      <c r="D36" s="802"/>
      <c r="E36" s="637" t="s">
        <v>574</v>
      </c>
      <c r="F36" s="839">
        <f>F35/F34</f>
        <v>0.5</v>
      </c>
      <c r="G36" s="840"/>
      <c r="H36" s="840"/>
      <c r="I36" s="840"/>
      <c r="J36" s="840"/>
      <c r="K36" s="565"/>
      <c r="L36" s="801" t="s">
        <v>591</v>
      </c>
      <c r="M36" s="802"/>
      <c r="N36" s="802"/>
      <c r="O36" s="802"/>
      <c r="P36" s="802"/>
      <c r="Q36" s="637" t="s">
        <v>574</v>
      </c>
      <c r="R36" s="882" t="str">
        <f>IF(AO31="By ADM","By ADM",R33/R31)</f>
        <v>By ADM</v>
      </c>
      <c r="S36" s="883"/>
      <c r="T36" s="883"/>
      <c r="U36" s="883"/>
      <c r="V36" s="883"/>
      <c r="W36" s="565"/>
      <c r="X36" s="562"/>
      <c r="Y36" s="801" t="s">
        <v>86</v>
      </c>
      <c r="Z36" s="802"/>
      <c r="AA36" s="802"/>
      <c r="AB36" s="637" t="s">
        <v>574</v>
      </c>
      <c r="AC36" s="839">
        <f>AC35/AC34</f>
        <v>0.7</v>
      </c>
      <c r="AD36" s="840"/>
      <c r="AE36" s="840"/>
      <c r="AF36" s="840"/>
      <c r="AG36" s="840"/>
      <c r="AH36" s="555"/>
      <c r="AI36" s="801" t="s">
        <v>591</v>
      </c>
      <c r="AJ36" s="802"/>
      <c r="AK36" s="802"/>
      <c r="AL36" s="802"/>
      <c r="AM36" s="802"/>
      <c r="AN36" s="638" t="s">
        <v>574</v>
      </c>
      <c r="AO36" s="882" t="str">
        <f>IF(AO31="By ADM","By ADM",AO33/AO31)</f>
        <v>By ADM</v>
      </c>
      <c r="AP36" s="883"/>
      <c r="AQ36" s="883"/>
      <c r="AR36" s="883"/>
      <c r="AS36" s="883"/>
      <c r="AT36" s="555"/>
      <c r="AU36" s="555"/>
      <c r="AV36" s="555"/>
      <c r="AW36" s="555"/>
      <c r="AX36" s="555"/>
      <c r="AY36" s="555"/>
      <c r="AZ36" s="555"/>
      <c r="BA36" s="555"/>
      <c r="BB36" s="555"/>
      <c r="BC36" s="555"/>
      <c r="BD36" s="555"/>
      <c r="BE36" s="555"/>
      <c r="BF36" s="555"/>
      <c r="BG36" s="555"/>
      <c r="BH36" s="555"/>
      <c r="BI36" s="555"/>
    </row>
    <row r="37" spans="1:61" ht="16.75" customHeight="1" thickBot="1">
      <c r="A37" s="555"/>
      <c r="B37" s="675"/>
      <c r="C37" s="675"/>
      <c r="D37" s="675"/>
      <c r="E37" s="580"/>
      <c r="F37" s="678"/>
      <c r="G37" s="678"/>
      <c r="H37" s="678"/>
      <c r="I37" s="678"/>
      <c r="J37" s="678"/>
      <c r="K37" s="580"/>
      <c r="L37" s="580"/>
      <c r="M37" s="580"/>
      <c r="N37" s="580"/>
      <c r="O37" s="580"/>
      <c r="P37" s="580"/>
      <c r="Q37" s="580"/>
      <c r="R37" s="580"/>
      <c r="S37" s="580"/>
      <c r="T37" s="580"/>
      <c r="U37" s="580"/>
      <c r="V37" s="580"/>
      <c r="W37" s="565"/>
      <c r="X37" s="562"/>
      <c r="Y37" s="580"/>
      <c r="Z37" s="580"/>
      <c r="AA37" s="580"/>
      <c r="AB37" s="580"/>
      <c r="AC37" s="580"/>
      <c r="AD37" s="580"/>
      <c r="AE37" s="580"/>
      <c r="AF37" s="580"/>
      <c r="AG37" s="580"/>
      <c r="AH37" s="580"/>
      <c r="AI37" s="900"/>
      <c r="AJ37" s="900"/>
      <c r="AK37" s="900"/>
      <c r="AL37" s="900"/>
      <c r="AM37" s="580"/>
      <c r="AN37" s="675"/>
      <c r="AO37" s="898"/>
      <c r="AP37" s="898"/>
      <c r="AQ37" s="898"/>
      <c r="AR37" s="676"/>
      <c r="AS37" s="677"/>
      <c r="AT37" s="555"/>
      <c r="AU37" s="558" t="s">
        <v>650</v>
      </c>
      <c r="BA37" s="555"/>
      <c r="BB37" s="555"/>
      <c r="BC37" s="555"/>
      <c r="BD37" s="555"/>
      <c r="BE37" s="555"/>
      <c r="BF37" s="555"/>
      <c r="BG37" s="555"/>
      <c r="BH37" s="555"/>
      <c r="BI37" s="555"/>
    </row>
    <row r="38" spans="1:61" ht="16.75" customHeight="1" thickTop="1">
      <c r="A38" s="555"/>
      <c r="B38" s="590"/>
      <c r="C38" s="590"/>
      <c r="D38" s="590"/>
      <c r="E38" s="555"/>
      <c r="F38" s="604"/>
      <c r="G38" s="604"/>
      <c r="H38" s="604"/>
      <c r="I38" s="604"/>
      <c r="J38" s="604"/>
      <c r="K38" s="565"/>
      <c r="L38" s="838"/>
      <c r="M38" s="838"/>
      <c r="N38" s="838"/>
      <c r="O38" s="838"/>
      <c r="P38" s="838"/>
      <c r="Q38" s="565"/>
      <c r="R38" s="895"/>
      <c r="S38" s="895"/>
      <c r="T38" s="895"/>
      <c r="U38" s="895"/>
      <c r="V38" s="895"/>
      <c r="W38" s="565"/>
      <c r="X38" s="562"/>
      <c r="Y38" s="590"/>
      <c r="Z38" s="590"/>
      <c r="AA38" s="590"/>
      <c r="AB38" s="565"/>
      <c r="AC38" s="600"/>
      <c r="AD38" s="600"/>
      <c r="AE38" s="601"/>
      <c r="AF38" s="602"/>
      <c r="AG38" s="602"/>
      <c r="AH38" s="565"/>
      <c r="AI38" s="838"/>
      <c r="AJ38" s="838"/>
      <c r="AK38" s="838"/>
      <c r="AL38" s="838"/>
      <c r="AM38" s="565"/>
      <c r="AN38" s="590"/>
      <c r="AO38" s="899"/>
      <c r="AP38" s="899"/>
      <c r="AQ38" s="899"/>
      <c r="AR38" s="601"/>
      <c r="AS38" s="602"/>
      <c r="AT38" s="555"/>
      <c r="AU38" s="801" t="s">
        <v>594</v>
      </c>
      <c r="AV38" s="802"/>
      <c r="AW38" s="802"/>
      <c r="AX38" s="637" t="s">
        <v>574</v>
      </c>
      <c r="AY38" s="1203">
        <f>AC34</f>
        <v>1</v>
      </c>
      <c r="AZ38" s="1204"/>
      <c r="BA38" s="1204"/>
      <c r="BB38" s="1204"/>
      <c r="BC38" s="577"/>
      <c r="BD38" s="555"/>
      <c r="BE38" s="841" t="s">
        <v>86</v>
      </c>
      <c r="BF38" s="842"/>
      <c r="BG38" s="842"/>
      <c r="BH38" s="843"/>
      <c r="BI38" s="555"/>
    </row>
    <row r="39" spans="1:61" ht="16.75" customHeight="1">
      <c r="A39" s="679"/>
      <c r="B39" s="581" t="s">
        <v>558</v>
      </c>
      <c r="C39" s="565"/>
      <c r="D39" s="565"/>
      <c r="E39" s="565"/>
      <c r="F39" s="565"/>
      <c r="G39" s="565"/>
      <c r="H39" s="565"/>
      <c r="I39" s="565"/>
      <c r="J39" s="565"/>
      <c r="K39" s="565"/>
      <c r="L39" s="565"/>
      <c r="M39" s="565"/>
      <c r="N39" s="565"/>
      <c r="O39" s="565"/>
      <c r="P39" s="565"/>
      <c r="Q39" s="565"/>
      <c r="R39" s="565"/>
      <c r="S39" s="565"/>
      <c r="T39" s="565"/>
      <c r="U39" s="565"/>
      <c r="V39" s="565"/>
      <c r="W39" s="565"/>
      <c r="X39" s="564"/>
      <c r="Y39" s="564"/>
      <c r="Z39" s="564"/>
      <c r="AA39" s="603"/>
      <c r="AB39" s="603"/>
      <c r="AC39" s="603"/>
      <c r="AD39" s="603"/>
      <c r="AE39" s="603"/>
      <c r="AF39" s="603"/>
      <c r="AG39" s="603"/>
      <c r="AH39" s="603"/>
      <c r="AI39" s="579"/>
      <c r="AJ39" s="581" t="s">
        <v>596</v>
      </c>
      <c r="AK39" s="563"/>
      <c r="AL39" s="563"/>
      <c r="AM39" s="563"/>
      <c r="AN39" s="563"/>
      <c r="AO39" s="563"/>
      <c r="AP39" s="563"/>
      <c r="AQ39" s="563"/>
      <c r="AR39" s="563"/>
      <c r="AS39" s="563"/>
      <c r="AT39" s="555"/>
      <c r="AU39" s="801" t="s">
        <v>28</v>
      </c>
      <c r="AV39" s="802"/>
      <c r="AW39" s="802"/>
      <c r="AX39" s="637" t="s">
        <v>574</v>
      </c>
      <c r="AY39" s="1203">
        <f>AC35</f>
        <v>0.7</v>
      </c>
      <c r="AZ39" s="1204"/>
      <c r="BA39" s="1204"/>
      <c r="BB39" s="1204"/>
      <c r="BC39" s="591"/>
      <c r="BD39" s="555"/>
      <c r="BE39" s="844"/>
      <c r="BF39" s="845"/>
      <c r="BG39" s="845"/>
      <c r="BH39" s="846"/>
      <c r="BI39" s="555"/>
    </row>
    <row r="40" spans="1:61" ht="16.75" customHeight="1">
      <c r="A40" s="555"/>
      <c r="B40" s="813" t="s">
        <v>192</v>
      </c>
      <c r="C40" s="814"/>
      <c r="D40" s="814"/>
      <c r="E40" s="814"/>
      <c r="F40" s="814"/>
      <c r="G40" s="814"/>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4"/>
      <c r="AF40" s="814"/>
      <c r="AG40" s="814"/>
      <c r="AH40" s="815"/>
      <c r="AI40" s="565"/>
      <c r="AJ40" s="822" t="s">
        <v>597</v>
      </c>
      <c r="AK40" s="823"/>
      <c r="AL40" s="823"/>
      <c r="AM40" s="823"/>
      <c r="AN40" s="823"/>
      <c r="AO40" s="640" t="s">
        <v>574</v>
      </c>
      <c r="AP40" s="812">
        <f>COUNTA('Claims Status'!$B$9:$B$209)</f>
        <v>3</v>
      </c>
      <c r="AQ40" s="812"/>
      <c r="AR40" s="812"/>
      <c r="AS40" s="812"/>
      <c r="AT40" s="562"/>
      <c r="AU40" s="555"/>
      <c r="AV40" s="555"/>
      <c r="AW40" s="555"/>
      <c r="AX40" s="555"/>
      <c r="AY40" s="555"/>
      <c r="AZ40" s="555"/>
      <c r="BA40" s="555"/>
      <c r="BB40" s="555"/>
      <c r="BC40" s="555"/>
      <c r="BD40" s="555"/>
      <c r="BE40" s="849">
        <f>AC36</f>
        <v>0.7</v>
      </c>
      <c r="BF40" s="850"/>
      <c r="BG40" s="850"/>
      <c r="BH40" s="851"/>
      <c r="BI40" s="555"/>
    </row>
    <row r="41" spans="1:61" ht="15.65" customHeight="1" thickBot="1">
      <c r="A41" s="555"/>
      <c r="B41" s="816"/>
      <c r="C41" s="817"/>
      <c r="D41" s="817"/>
      <c r="E41" s="817"/>
      <c r="F41" s="817"/>
      <c r="G41" s="817"/>
      <c r="H41" s="817"/>
      <c r="I41" s="817"/>
      <c r="J41" s="817"/>
      <c r="K41" s="817"/>
      <c r="L41" s="817"/>
      <c r="M41" s="817"/>
      <c r="N41" s="817"/>
      <c r="O41" s="817"/>
      <c r="P41" s="817"/>
      <c r="Q41" s="817"/>
      <c r="R41" s="817"/>
      <c r="S41" s="817"/>
      <c r="T41" s="817"/>
      <c r="U41" s="817"/>
      <c r="V41" s="817"/>
      <c r="W41" s="817"/>
      <c r="X41" s="817"/>
      <c r="Y41" s="817"/>
      <c r="Z41" s="817"/>
      <c r="AA41" s="817"/>
      <c r="AB41" s="817"/>
      <c r="AC41" s="817"/>
      <c r="AD41" s="817"/>
      <c r="AE41" s="817"/>
      <c r="AF41" s="817"/>
      <c r="AG41" s="817"/>
      <c r="AH41" s="818"/>
      <c r="AI41" s="555"/>
      <c r="AK41" s="801" t="s">
        <v>221</v>
      </c>
      <c r="AL41" s="802"/>
      <c r="AM41" s="802"/>
      <c r="AN41" s="802"/>
      <c r="AO41" s="639" t="s">
        <v>574</v>
      </c>
      <c r="AP41" s="809">
        <f>COUNTIFS('Claims Status'!$B$9:$B$209,"&lt;&gt;"&amp;"",'Claims Status'!$S$9:$S$209,"Approved")</f>
        <v>1</v>
      </c>
      <c r="AQ41" s="809"/>
      <c r="AR41" s="809"/>
      <c r="AS41" s="809"/>
      <c r="AT41" s="555"/>
      <c r="AU41" s="555"/>
      <c r="AV41" s="555"/>
      <c r="AW41" s="555"/>
      <c r="AX41" s="555"/>
      <c r="AY41" s="555"/>
      <c r="AZ41" s="555"/>
      <c r="BA41" s="555"/>
      <c r="BB41" s="555"/>
      <c r="BC41" s="555"/>
      <c r="BD41" s="555"/>
      <c r="BE41" s="852"/>
      <c r="BF41" s="853"/>
      <c r="BG41" s="853"/>
      <c r="BH41" s="854"/>
      <c r="BI41" s="555"/>
    </row>
    <row r="42" spans="1:61" ht="16.75" customHeight="1" thickTop="1">
      <c r="A42" s="555"/>
      <c r="B42" s="816"/>
      <c r="C42" s="817"/>
      <c r="D42" s="817"/>
      <c r="E42" s="817"/>
      <c r="F42" s="817"/>
      <c r="G42" s="817"/>
      <c r="H42" s="817"/>
      <c r="I42" s="817"/>
      <c r="J42" s="817"/>
      <c r="K42" s="817"/>
      <c r="L42" s="817"/>
      <c r="M42" s="817"/>
      <c r="N42" s="817"/>
      <c r="O42" s="817"/>
      <c r="P42" s="817"/>
      <c r="Q42" s="817"/>
      <c r="R42" s="817"/>
      <c r="S42" s="817"/>
      <c r="T42" s="817"/>
      <c r="U42" s="817"/>
      <c r="V42" s="817"/>
      <c r="W42" s="817"/>
      <c r="X42" s="817"/>
      <c r="Y42" s="817"/>
      <c r="Z42" s="817"/>
      <c r="AA42" s="817"/>
      <c r="AB42" s="817"/>
      <c r="AC42" s="817"/>
      <c r="AD42" s="817"/>
      <c r="AE42" s="817"/>
      <c r="AF42" s="817"/>
      <c r="AG42" s="817"/>
      <c r="AH42" s="818"/>
      <c r="AI42" s="563"/>
      <c r="AJ42" s="565"/>
      <c r="AK42" s="801" t="s">
        <v>222</v>
      </c>
      <c r="AL42" s="802"/>
      <c r="AM42" s="802"/>
      <c r="AN42" s="802"/>
      <c r="AO42" s="639" t="s">
        <v>574</v>
      </c>
      <c r="AP42" s="809">
        <f>COUNTIFS('Claims Status'!$B$9:$B$209,"&lt;&gt;"&amp;"",'Claims Status'!$S$9:$S$209,"Rejected")</f>
        <v>0</v>
      </c>
      <c r="AQ42" s="809"/>
      <c r="AR42" s="809"/>
      <c r="AS42" s="809"/>
      <c r="AT42" s="555"/>
      <c r="AU42" s="555"/>
      <c r="AV42" s="555"/>
      <c r="AW42" s="555"/>
      <c r="AX42" s="555"/>
      <c r="AY42" s="555"/>
      <c r="AZ42" s="555"/>
      <c r="BA42" s="555"/>
      <c r="BB42" s="555"/>
      <c r="BC42" s="555"/>
      <c r="BD42" s="555"/>
      <c r="BE42" s="555"/>
      <c r="BF42" s="555"/>
      <c r="BG42" s="555"/>
      <c r="BH42" s="555"/>
      <c r="BI42" s="555"/>
    </row>
    <row r="43" spans="1:61" ht="16.75" customHeight="1">
      <c r="A43" s="555"/>
      <c r="B43" s="816"/>
      <c r="C43" s="817"/>
      <c r="D43" s="817"/>
      <c r="E43" s="817"/>
      <c r="F43" s="817"/>
      <c r="G43" s="817"/>
      <c r="H43" s="817"/>
      <c r="I43" s="817"/>
      <c r="J43" s="817"/>
      <c r="K43" s="817"/>
      <c r="L43" s="817"/>
      <c r="M43" s="817"/>
      <c r="N43" s="817"/>
      <c r="O43" s="817"/>
      <c r="P43" s="817"/>
      <c r="Q43" s="817"/>
      <c r="R43" s="817"/>
      <c r="S43" s="817"/>
      <c r="T43" s="817"/>
      <c r="U43" s="817"/>
      <c r="V43" s="817"/>
      <c r="W43" s="817"/>
      <c r="X43" s="817"/>
      <c r="Y43" s="817"/>
      <c r="Z43" s="817"/>
      <c r="AA43" s="817"/>
      <c r="AB43" s="817"/>
      <c r="AC43" s="817"/>
      <c r="AD43" s="817"/>
      <c r="AE43" s="817"/>
      <c r="AF43" s="817"/>
      <c r="AG43" s="817"/>
      <c r="AH43" s="818"/>
      <c r="AI43" s="565"/>
      <c r="AJ43" s="565"/>
      <c r="AK43" s="801" t="s">
        <v>598</v>
      </c>
      <c r="AL43" s="802"/>
      <c r="AM43" s="802"/>
      <c r="AN43" s="802"/>
      <c r="AO43" s="639" t="s">
        <v>574</v>
      </c>
      <c r="AP43" s="809">
        <f>COUNTIFS('Claims Status'!$B$9:$B$209,"&lt;&gt;"&amp;"",'Claims Status'!$S$9:$S$209,"Pending Contractor")</f>
        <v>0</v>
      </c>
      <c r="AQ43" s="809"/>
      <c r="AR43" s="809"/>
      <c r="AS43" s="809"/>
      <c r="AT43" s="555"/>
      <c r="AU43" s="555"/>
      <c r="AV43" s="555"/>
      <c r="AW43" s="555"/>
      <c r="AX43" s="555"/>
      <c r="AY43" s="555"/>
      <c r="AZ43" s="555"/>
      <c r="BA43" s="555"/>
      <c r="BB43" s="555"/>
      <c r="BC43" s="824" t="s">
        <v>701</v>
      </c>
      <c r="BD43" s="825"/>
      <c r="BE43" s="825"/>
      <c r="BF43" s="825"/>
      <c r="BG43" s="825"/>
      <c r="BH43" s="826"/>
      <c r="BI43" s="555"/>
    </row>
    <row r="44" spans="1:61" ht="16.75" customHeight="1">
      <c r="A44" s="555"/>
      <c r="B44" s="819"/>
      <c r="C44" s="820"/>
      <c r="D44" s="820"/>
      <c r="E44" s="820"/>
      <c r="F44" s="820"/>
      <c r="G44" s="820"/>
      <c r="H44" s="820"/>
      <c r="I44" s="820"/>
      <c r="J44" s="820"/>
      <c r="K44" s="820"/>
      <c r="L44" s="820"/>
      <c r="M44" s="820"/>
      <c r="N44" s="820"/>
      <c r="O44" s="820"/>
      <c r="P44" s="820"/>
      <c r="Q44" s="820"/>
      <c r="R44" s="820"/>
      <c r="S44" s="820"/>
      <c r="T44" s="820"/>
      <c r="U44" s="820"/>
      <c r="V44" s="820"/>
      <c r="W44" s="820"/>
      <c r="X44" s="820"/>
      <c r="Y44" s="820"/>
      <c r="Z44" s="820"/>
      <c r="AA44" s="820"/>
      <c r="AB44" s="820"/>
      <c r="AC44" s="820"/>
      <c r="AD44" s="820"/>
      <c r="AE44" s="820"/>
      <c r="AF44" s="820"/>
      <c r="AG44" s="820"/>
      <c r="AH44" s="821"/>
      <c r="AI44" s="565"/>
      <c r="AJ44" s="565"/>
      <c r="AK44" s="801" t="s">
        <v>612</v>
      </c>
      <c r="AL44" s="802"/>
      <c r="AM44" s="802"/>
      <c r="AN44" s="802"/>
      <c r="AO44" s="639" t="s">
        <v>574</v>
      </c>
      <c r="AP44" s="809">
        <f>COUNTIFS('Claims Status'!$B$9:$B$209,"&lt;&gt;"&amp;"",'Claims Status'!$S$9:$S$209,"Pending Engineer")</f>
        <v>0</v>
      </c>
      <c r="AQ44" s="809"/>
      <c r="AR44" s="809"/>
      <c r="AS44" s="809"/>
      <c r="AT44" s="555"/>
      <c r="AU44" s="555"/>
      <c r="AV44" s="555"/>
      <c r="AW44" s="555"/>
      <c r="AX44" s="555"/>
      <c r="AY44" s="555"/>
      <c r="AZ44" s="555"/>
      <c r="BA44" s="555"/>
      <c r="BB44" s="555"/>
      <c r="BC44" s="827"/>
      <c r="BD44" s="828"/>
      <c r="BE44" s="828"/>
      <c r="BF44" s="828"/>
      <c r="BG44" s="828"/>
      <c r="BH44" s="829"/>
      <c r="BI44" s="555"/>
    </row>
    <row r="45" spans="1:61" ht="16.75" customHeight="1">
      <c r="A45" s="555"/>
      <c r="B45" s="558" t="s">
        <v>647</v>
      </c>
      <c r="C45" s="555"/>
      <c r="D45" s="555"/>
      <c r="E45" s="555"/>
      <c r="F45" s="555"/>
      <c r="G45" s="555"/>
      <c r="H45" s="555"/>
      <c r="I45" s="555"/>
      <c r="J45" s="555"/>
      <c r="K45" s="555"/>
      <c r="L45" s="555"/>
      <c r="M45" s="555"/>
      <c r="N45" s="555"/>
      <c r="O45" s="555"/>
      <c r="P45" s="555"/>
      <c r="Q45" s="555"/>
      <c r="R45" s="555"/>
      <c r="S45" s="555"/>
      <c r="T45" s="558" t="s">
        <v>648</v>
      </c>
      <c r="U45" s="555"/>
      <c r="V45" s="555"/>
      <c r="W45" s="555"/>
      <c r="X45" s="555"/>
      <c r="Y45" s="555"/>
      <c r="Z45" s="555"/>
      <c r="AA45" s="555"/>
      <c r="AB45" s="555"/>
      <c r="AC45" s="555"/>
      <c r="AD45" s="555"/>
      <c r="AE45" s="555"/>
      <c r="AF45" s="555"/>
      <c r="AG45" s="555"/>
      <c r="AH45" s="555"/>
      <c r="AI45" s="565"/>
      <c r="AJ45" s="565"/>
      <c r="AK45" s="801" t="s">
        <v>613</v>
      </c>
      <c r="AL45" s="802"/>
      <c r="AM45" s="802"/>
      <c r="AN45" s="802"/>
      <c r="AO45" s="639" t="s">
        <v>574</v>
      </c>
      <c r="AP45" s="809">
        <f>COUNTIFS('Claims Status'!$B$9:$B$209,"&lt;&gt;"&amp;"",'Claims Status'!$S$9:$S$209,"Pending ADM")</f>
        <v>1</v>
      </c>
      <c r="AQ45" s="809"/>
      <c r="AR45" s="809"/>
      <c r="AS45" s="809"/>
      <c r="AT45" s="555"/>
      <c r="AU45" s="555"/>
      <c r="AV45" s="555"/>
      <c r="AW45" s="555"/>
      <c r="AX45" s="555"/>
      <c r="AY45" s="555"/>
      <c r="AZ45" s="555"/>
      <c r="BA45" s="555"/>
      <c r="BB45" s="555"/>
      <c r="BC45" s="827"/>
      <c r="BD45" s="828"/>
      <c r="BE45" s="828"/>
      <c r="BF45" s="828"/>
      <c r="BG45" s="828"/>
      <c r="BH45" s="829"/>
      <c r="BI45" s="555"/>
    </row>
    <row r="46" spans="1:61" ht="16.75" customHeight="1">
      <c r="A46" s="555"/>
      <c r="B46" s="813" t="s">
        <v>192</v>
      </c>
      <c r="C46" s="814"/>
      <c r="D46" s="814"/>
      <c r="E46" s="814"/>
      <c r="F46" s="814"/>
      <c r="G46" s="814"/>
      <c r="H46" s="814"/>
      <c r="I46" s="814"/>
      <c r="J46" s="814"/>
      <c r="K46" s="814"/>
      <c r="L46" s="814"/>
      <c r="M46" s="814"/>
      <c r="N46" s="814"/>
      <c r="O46" s="814"/>
      <c r="P46" s="814"/>
      <c r="Q46" s="814"/>
      <c r="R46" s="815"/>
      <c r="S46" s="555"/>
      <c r="T46" s="813" t="s">
        <v>192</v>
      </c>
      <c r="U46" s="814"/>
      <c r="V46" s="814"/>
      <c r="W46" s="814"/>
      <c r="X46" s="814"/>
      <c r="Y46" s="814"/>
      <c r="Z46" s="814"/>
      <c r="AA46" s="814"/>
      <c r="AB46" s="814"/>
      <c r="AC46" s="814"/>
      <c r="AD46" s="814"/>
      <c r="AE46" s="814"/>
      <c r="AF46" s="814"/>
      <c r="AG46" s="814"/>
      <c r="AH46" s="815"/>
      <c r="AI46" s="565"/>
      <c r="AJ46" s="822" t="s">
        <v>617</v>
      </c>
      <c r="AK46" s="823"/>
      <c r="AL46" s="823"/>
      <c r="AM46" s="823"/>
      <c r="AN46" s="823"/>
      <c r="AO46" s="640" t="s">
        <v>574</v>
      </c>
      <c r="AP46" s="812">
        <f>COUNTA('VOs Status'!$C$14:$C$214)</f>
        <v>4</v>
      </c>
      <c r="AQ46" s="812"/>
      <c r="AR46" s="812"/>
      <c r="AS46" s="812"/>
      <c r="AT46" s="555"/>
      <c r="AU46" s="555"/>
      <c r="AV46" s="555"/>
      <c r="AW46" s="555"/>
      <c r="AX46" s="555"/>
      <c r="AY46" s="555"/>
      <c r="AZ46" s="555"/>
      <c r="BA46" s="555"/>
      <c r="BB46" s="555"/>
      <c r="BC46" s="827"/>
      <c r="BD46" s="828"/>
      <c r="BE46" s="828"/>
      <c r="BF46" s="828"/>
      <c r="BG46" s="828"/>
      <c r="BH46" s="829"/>
      <c r="BI46" s="555"/>
    </row>
    <row r="47" spans="1:61" ht="16.75" customHeight="1">
      <c r="A47" s="555"/>
      <c r="B47" s="816"/>
      <c r="C47" s="817"/>
      <c r="D47" s="817"/>
      <c r="E47" s="817"/>
      <c r="F47" s="817"/>
      <c r="G47" s="817"/>
      <c r="H47" s="817"/>
      <c r="I47" s="817"/>
      <c r="J47" s="817"/>
      <c r="K47" s="817"/>
      <c r="L47" s="817"/>
      <c r="M47" s="817"/>
      <c r="N47" s="817"/>
      <c r="O47" s="817"/>
      <c r="P47" s="817"/>
      <c r="Q47" s="817"/>
      <c r="R47" s="818"/>
      <c r="S47" s="555"/>
      <c r="T47" s="816"/>
      <c r="U47" s="817"/>
      <c r="V47" s="817"/>
      <c r="W47" s="817"/>
      <c r="X47" s="817"/>
      <c r="Y47" s="817"/>
      <c r="Z47" s="817"/>
      <c r="AA47" s="817"/>
      <c r="AB47" s="817"/>
      <c r="AC47" s="817"/>
      <c r="AD47" s="817"/>
      <c r="AE47" s="817"/>
      <c r="AF47" s="817"/>
      <c r="AG47" s="817"/>
      <c r="AH47" s="818"/>
      <c r="AI47" s="565"/>
      <c r="AK47" s="801" t="s">
        <v>238</v>
      </c>
      <c r="AL47" s="802"/>
      <c r="AM47" s="802"/>
      <c r="AN47" s="802"/>
      <c r="AO47" s="639" t="s">
        <v>574</v>
      </c>
      <c r="AP47" s="809">
        <f>COUNTIFS('VOs Status'!$C$14:$C$214,"&lt;&gt;"&amp;"",'VOs Status'!$AD$14:$AD$214,"Issued")</f>
        <v>1</v>
      </c>
      <c r="AQ47" s="809"/>
      <c r="AR47" s="809"/>
      <c r="AS47" s="809"/>
      <c r="AT47" s="555"/>
      <c r="AU47" s="555"/>
      <c r="AV47" s="555"/>
      <c r="AW47" s="555"/>
      <c r="AX47" s="555"/>
      <c r="AY47" s="555"/>
      <c r="AZ47" s="555"/>
      <c r="BA47" s="555"/>
      <c r="BB47" s="555"/>
      <c r="BC47" s="830"/>
      <c r="BD47" s="831"/>
      <c r="BE47" s="831"/>
      <c r="BF47" s="831"/>
      <c r="BG47" s="831"/>
      <c r="BH47" s="832"/>
      <c r="BI47" s="555"/>
    </row>
    <row r="48" spans="1:61" ht="16.75" customHeight="1">
      <c r="A48" s="555"/>
      <c r="B48" s="816"/>
      <c r="C48" s="817"/>
      <c r="D48" s="817"/>
      <c r="E48" s="817"/>
      <c r="F48" s="817"/>
      <c r="G48" s="817"/>
      <c r="H48" s="817"/>
      <c r="I48" s="817"/>
      <c r="J48" s="817"/>
      <c r="K48" s="817"/>
      <c r="L48" s="817"/>
      <c r="M48" s="817"/>
      <c r="N48" s="817"/>
      <c r="O48" s="817"/>
      <c r="P48" s="817"/>
      <c r="Q48" s="817"/>
      <c r="R48" s="818"/>
      <c r="S48" s="555"/>
      <c r="T48" s="816"/>
      <c r="U48" s="817"/>
      <c r="V48" s="817"/>
      <c r="W48" s="817"/>
      <c r="X48" s="817"/>
      <c r="Y48" s="817"/>
      <c r="Z48" s="817"/>
      <c r="AA48" s="817"/>
      <c r="AB48" s="817"/>
      <c r="AC48" s="817"/>
      <c r="AD48" s="817"/>
      <c r="AE48" s="817"/>
      <c r="AF48" s="817"/>
      <c r="AG48" s="817"/>
      <c r="AH48" s="818"/>
      <c r="AI48" s="565"/>
      <c r="AJ48" s="565"/>
      <c r="AK48" s="801" t="s">
        <v>221</v>
      </c>
      <c r="AL48" s="802"/>
      <c r="AM48" s="802"/>
      <c r="AN48" s="802"/>
      <c r="AO48" s="639" t="s">
        <v>574</v>
      </c>
      <c r="AP48" s="809">
        <f>COUNTIFS('VOs Status'!$C$14:$C$214,"&lt;&gt;"&amp;"",'VOs Status'!$AD$14:$AD$214,"Agreed")</f>
        <v>1</v>
      </c>
      <c r="AQ48" s="809"/>
      <c r="AR48" s="809"/>
      <c r="AS48" s="809"/>
      <c r="AT48" s="555"/>
      <c r="AU48" s="555"/>
      <c r="AV48" s="555"/>
      <c r="AW48" s="555"/>
      <c r="AX48" s="555"/>
      <c r="AY48" s="555"/>
      <c r="AZ48" s="555"/>
      <c r="BA48" s="555"/>
      <c r="BB48" s="555"/>
      <c r="BC48" s="555"/>
      <c r="BD48" s="555"/>
      <c r="BE48" s="555"/>
      <c r="BF48" s="555"/>
      <c r="BG48" s="555"/>
      <c r="BH48" s="555"/>
      <c r="BI48" s="555"/>
    </row>
    <row r="49" spans="1:61" ht="16.75" customHeight="1">
      <c r="A49" s="555"/>
      <c r="B49" s="816"/>
      <c r="C49" s="817"/>
      <c r="D49" s="817"/>
      <c r="E49" s="817"/>
      <c r="F49" s="817"/>
      <c r="G49" s="817"/>
      <c r="H49" s="817"/>
      <c r="I49" s="817"/>
      <c r="J49" s="817"/>
      <c r="K49" s="817"/>
      <c r="L49" s="817"/>
      <c r="M49" s="817"/>
      <c r="N49" s="817"/>
      <c r="O49" s="817"/>
      <c r="P49" s="817"/>
      <c r="Q49" s="817"/>
      <c r="R49" s="818"/>
      <c r="S49" s="555"/>
      <c r="T49" s="816"/>
      <c r="U49" s="817"/>
      <c r="V49" s="817"/>
      <c r="W49" s="817"/>
      <c r="X49" s="817"/>
      <c r="Y49" s="817"/>
      <c r="Z49" s="817"/>
      <c r="AA49" s="817"/>
      <c r="AB49" s="817"/>
      <c r="AC49" s="817"/>
      <c r="AD49" s="817"/>
      <c r="AE49" s="817"/>
      <c r="AF49" s="817"/>
      <c r="AG49" s="817"/>
      <c r="AH49" s="818"/>
      <c r="AI49" s="565"/>
      <c r="AJ49" s="565"/>
      <c r="AK49" s="801" t="s">
        <v>598</v>
      </c>
      <c r="AL49" s="802"/>
      <c r="AM49" s="802"/>
      <c r="AN49" s="802"/>
      <c r="AO49" s="639" t="s">
        <v>574</v>
      </c>
      <c r="AP49" s="809">
        <f>COUNTIFS('VOs Status'!$C$14:$C$214,"&lt;&gt;"&amp;"",'VOs Status'!$AD$14:$AD$214,"Pending Contractor")</f>
        <v>0</v>
      </c>
      <c r="AQ49" s="809"/>
      <c r="AR49" s="809"/>
      <c r="AS49" s="809"/>
      <c r="AT49" s="555"/>
      <c r="AU49" s="558" t="s">
        <v>595</v>
      </c>
      <c r="AV49" s="555"/>
      <c r="AW49" s="555"/>
      <c r="AX49" s="555"/>
      <c r="AY49" s="555"/>
      <c r="AZ49" s="555"/>
      <c r="BA49" s="555"/>
      <c r="BB49" s="555"/>
      <c r="BC49" s="555"/>
      <c r="BD49" s="555"/>
      <c r="BE49" s="555"/>
      <c r="BF49" s="555"/>
      <c r="BG49" s="555"/>
      <c r="BH49" s="555"/>
      <c r="BI49" s="565"/>
    </row>
    <row r="50" spans="1:61" ht="16.75" customHeight="1">
      <c r="A50" s="555"/>
      <c r="B50" s="816"/>
      <c r="C50" s="817"/>
      <c r="D50" s="817"/>
      <c r="E50" s="817"/>
      <c r="F50" s="817"/>
      <c r="G50" s="817"/>
      <c r="H50" s="817"/>
      <c r="I50" s="817"/>
      <c r="J50" s="817"/>
      <c r="K50" s="817"/>
      <c r="L50" s="817"/>
      <c r="M50" s="817"/>
      <c r="N50" s="817"/>
      <c r="O50" s="817"/>
      <c r="P50" s="817"/>
      <c r="Q50" s="817"/>
      <c r="R50" s="818"/>
      <c r="S50" s="555"/>
      <c r="T50" s="816"/>
      <c r="U50" s="817"/>
      <c r="V50" s="817"/>
      <c r="W50" s="817"/>
      <c r="X50" s="817"/>
      <c r="Y50" s="817"/>
      <c r="Z50" s="817"/>
      <c r="AA50" s="817"/>
      <c r="AB50" s="817"/>
      <c r="AC50" s="817"/>
      <c r="AD50" s="817"/>
      <c r="AE50" s="817"/>
      <c r="AF50" s="817"/>
      <c r="AG50" s="817"/>
      <c r="AH50" s="818"/>
      <c r="AI50" s="565"/>
      <c r="AJ50" s="565"/>
      <c r="AK50" s="801" t="s">
        <v>612</v>
      </c>
      <c r="AL50" s="802"/>
      <c r="AM50" s="802"/>
      <c r="AN50" s="802"/>
      <c r="AO50" s="639" t="s">
        <v>574</v>
      </c>
      <c r="AP50" s="809">
        <f>COUNTIFS('VOs Status'!$C$14:$C$214,"&lt;&gt;"&amp;"",'VOs Status'!$AD$14:$AD$214,"Pending Engineer")</f>
        <v>1</v>
      </c>
      <c r="AQ50" s="809"/>
      <c r="AR50" s="809"/>
      <c r="AS50" s="809"/>
      <c r="AT50" s="555"/>
      <c r="AU50" s="555"/>
      <c r="AV50" s="555"/>
      <c r="AW50" s="555"/>
      <c r="AX50" s="555"/>
      <c r="AY50" s="555"/>
      <c r="AZ50" s="804" t="s">
        <v>48</v>
      </c>
      <c r="BA50" s="804"/>
      <c r="BB50" s="555"/>
      <c r="BC50" s="804" t="s">
        <v>28</v>
      </c>
      <c r="BD50" s="804"/>
      <c r="BE50" s="805" t="s">
        <v>605</v>
      </c>
      <c r="BF50" s="805"/>
      <c r="BG50" s="805"/>
      <c r="BH50" s="805"/>
      <c r="BI50" s="555"/>
    </row>
    <row r="51" spans="1:61" ht="16.75" customHeight="1">
      <c r="A51" s="555"/>
      <c r="B51" s="819"/>
      <c r="C51" s="820"/>
      <c r="D51" s="820"/>
      <c r="E51" s="820"/>
      <c r="F51" s="820"/>
      <c r="G51" s="820"/>
      <c r="H51" s="820"/>
      <c r="I51" s="820"/>
      <c r="J51" s="820"/>
      <c r="K51" s="820"/>
      <c r="L51" s="820"/>
      <c r="M51" s="820"/>
      <c r="N51" s="820"/>
      <c r="O51" s="820"/>
      <c r="P51" s="820"/>
      <c r="Q51" s="820"/>
      <c r="R51" s="821"/>
      <c r="S51" s="555"/>
      <c r="T51" s="819"/>
      <c r="U51" s="820"/>
      <c r="V51" s="820"/>
      <c r="W51" s="820"/>
      <c r="X51" s="820"/>
      <c r="Y51" s="820"/>
      <c r="Z51" s="820"/>
      <c r="AA51" s="820"/>
      <c r="AB51" s="820"/>
      <c r="AC51" s="820"/>
      <c r="AD51" s="820"/>
      <c r="AE51" s="820"/>
      <c r="AF51" s="820"/>
      <c r="AG51" s="820"/>
      <c r="AH51" s="821"/>
      <c r="AI51" s="565"/>
      <c r="AJ51" s="565"/>
      <c r="AK51" s="801" t="s">
        <v>613</v>
      </c>
      <c r="AL51" s="802"/>
      <c r="AM51" s="802"/>
      <c r="AN51" s="802"/>
      <c r="AO51" s="639" t="s">
        <v>574</v>
      </c>
      <c r="AP51" s="808">
        <f>COUNTIFS('VOs Status'!$C$14:$C$214,"&lt;&gt;"&amp;"",'VOs Status'!$AD$14:$AD$214,"Pending ADM")</f>
        <v>1</v>
      </c>
      <c r="AQ51" s="808"/>
      <c r="AR51" s="808"/>
      <c r="AS51" s="808"/>
      <c r="AT51" s="555"/>
      <c r="AU51" s="801" t="s">
        <v>604</v>
      </c>
      <c r="AV51" s="802"/>
      <c r="AW51" s="802"/>
      <c r="AX51" s="802"/>
      <c r="AY51" s="639" t="s">
        <v>574</v>
      </c>
      <c r="AZ51" s="800">
        <f>'Quality Status'!D10</f>
        <v>20</v>
      </c>
      <c r="BA51" s="800"/>
      <c r="BB51" s="642"/>
      <c r="BC51" s="800">
        <f>'Quality Status'!E10</f>
        <v>11</v>
      </c>
      <c r="BD51" s="800"/>
      <c r="BE51" s="642"/>
      <c r="BF51" s="803">
        <f t="shared" ref="BF51:BF55" si="0">BC51/AZ51</f>
        <v>0.55000000000000004</v>
      </c>
      <c r="BG51" s="803"/>
      <c r="BH51" s="643"/>
      <c r="BI51" s="555"/>
    </row>
    <row r="52" spans="1:61" ht="16.75" customHeight="1">
      <c r="A52" s="555"/>
      <c r="B52" s="558" t="s">
        <v>649</v>
      </c>
      <c r="C52" s="565"/>
      <c r="D52" s="565"/>
      <c r="E52" s="565"/>
      <c r="F52" s="565"/>
      <c r="G52" s="565"/>
      <c r="H52" s="565"/>
      <c r="I52" s="565"/>
      <c r="J52" s="565"/>
      <c r="K52" s="565"/>
      <c r="L52" s="565"/>
      <c r="M52" s="565"/>
      <c r="N52" s="565"/>
      <c r="O52" s="565"/>
      <c r="P52" s="565"/>
      <c r="Q52" s="565"/>
      <c r="R52" s="565"/>
      <c r="S52" s="555"/>
      <c r="T52" s="555"/>
      <c r="U52" s="555"/>
      <c r="V52" s="555"/>
      <c r="W52" s="555"/>
      <c r="X52" s="555"/>
      <c r="Y52" s="555"/>
      <c r="Z52" s="555"/>
      <c r="AA52" s="555"/>
      <c r="AB52" s="555"/>
      <c r="AC52" s="555"/>
      <c r="AD52" s="555"/>
      <c r="AE52" s="555"/>
      <c r="AF52" s="555"/>
      <c r="AG52" s="555"/>
      <c r="AH52" s="555"/>
      <c r="AI52" s="565"/>
      <c r="AJ52" s="558" t="s">
        <v>599</v>
      </c>
      <c r="AK52" s="555"/>
      <c r="AL52" s="555"/>
      <c r="AM52" s="555"/>
      <c r="AN52" s="555"/>
      <c r="AO52" s="555"/>
      <c r="AP52" s="555"/>
      <c r="AQ52" s="555"/>
      <c r="AR52" s="555"/>
      <c r="AS52" s="555"/>
      <c r="AT52" s="555"/>
      <c r="AU52" s="801" t="s">
        <v>606</v>
      </c>
      <c r="AV52" s="802"/>
      <c r="AW52" s="802"/>
      <c r="AX52" s="802"/>
      <c r="AY52" s="639" t="s">
        <v>574</v>
      </c>
      <c r="AZ52" s="800">
        <f>'Quality Status'!D17</f>
        <v>20</v>
      </c>
      <c r="BA52" s="800"/>
      <c r="BB52" s="642"/>
      <c r="BC52" s="800">
        <f>'Quality Status'!E17</f>
        <v>20</v>
      </c>
      <c r="BD52" s="800"/>
      <c r="BE52" s="642"/>
      <c r="BF52" s="803">
        <f t="shared" si="0"/>
        <v>1</v>
      </c>
      <c r="BG52" s="803"/>
      <c r="BH52" s="643"/>
      <c r="BI52" s="555"/>
    </row>
    <row r="53" spans="1:61" ht="16.75" customHeight="1">
      <c r="A53" s="555"/>
      <c r="B53" s="813" t="s">
        <v>192</v>
      </c>
      <c r="C53" s="814"/>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14"/>
      <c r="AB53" s="814"/>
      <c r="AC53" s="814"/>
      <c r="AD53" s="814"/>
      <c r="AE53" s="814"/>
      <c r="AF53" s="814"/>
      <c r="AG53" s="814"/>
      <c r="AH53" s="833"/>
      <c r="AI53" s="565"/>
      <c r="AJ53" s="801" t="s">
        <v>600</v>
      </c>
      <c r="AK53" s="802"/>
      <c r="AL53" s="802"/>
      <c r="AM53" s="641" t="s">
        <v>574</v>
      </c>
      <c r="AN53" s="806">
        <f>'HSE Status'!Q23+'HSE Status'!Q27+'HSE Status'!Q31+'HSE Status'!Q35</f>
        <v>1</v>
      </c>
      <c r="AO53" s="807"/>
      <c r="AP53" s="807"/>
      <c r="AQ53" s="577" t="s">
        <v>514</v>
      </c>
      <c r="AR53" s="577"/>
      <c r="AS53" s="555"/>
      <c r="AT53" s="555"/>
      <c r="AU53" s="801" t="s">
        <v>607</v>
      </c>
      <c r="AV53" s="802"/>
      <c r="AW53" s="802"/>
      <c r="AX53" s="802"/>
      <c r="AY53" s="639" t="s">
        <v>574</v>
      </c>
      <c r="AZ53" s="800">
        <f>'Quality Status'!D18</f>
        <v>18</v>
      </c>
      <c r="BA53" s="800"/>
      <c r="BB53" s="642"/>
      <c r="BC53" s="800">
        <f>'Quality Status'!E18</f>
        <v>18</v>
      </c>
      <c r="BD53" s="800"/>
      <c r="BE53" s="642"/>
      <c r="BF53" s="803">
        <f t="shared" si="0"/>
        <v>1</v>
      </c>
      <c r="BG53" s="803"/>
      <c r="BH53" s="643"/>
      <c r="BI53" s="555"/>
    </row>
    <row r="54" spans="1:61" ht="16.75" customHeight="1">
      <c r="A54" s="555"/>
      <c r="B54" s="816"/>
      <c r="C54" s="817"/>
      <c r="D54" s="817"/>
      <c r="E54" s="817"/>
      <c r="F54" s="817"/>
      <c r="G54" s="817"/>
      <c r="H54" s="817"/>
      <c r="I54" s="817"/>
      <c r="J54" s="817"/>
      <c r="K54" s="817"/>
      <c r="L54" s="817"/>
      <c r="M54" s="817"/>
      <c r="N54" s="817"/>
      <c r="O54" s="817"/>
      <c r="P54" s="817"/>
      <c r="Q54" s="817"/>
      <c r="R54" s="817"/>
      <c r="S54" s="817"/>
      <c r="T54" s="817"/>
      <c r="U54" s="817"/>
      <c r="V54" s="817"/>
      <c r="W54" s="817"/>
      <c r="X54" s="817"/>
      <c r="Y54" s="817"/>
      <c r="Z54" s="817"/>
      <c r="AA54" s="817"/>
      <c r="AB54" s="817"/>
      <c r="AC54" s="817"/>
      <c r="AD54" s="817"/>
      <c r="AE54" s="817"/>
      <c r="AF54" s="817"/>
      <c r="AG54" s="817"/>
      <c r="AH54" s="834"/>
      <c r="AI54" s="555"/>
      <c r="AJ54" s="801" t="s">
        <v>609</v>
      </c>
      <c r="AK54" s="802"/>
      <c r="AL54" s="802"/>
      <c r="AM54" s="641" t="s">
        <v>574</v>
      </c>
      <c r="AN54" s="810">
        <f>'HSE Status'!Q59</f>
        <v>6.9455055633499567</v>
      </c>
      <c r="AO54" s="811"/>
      <c r="AP54" s="811"/>
      <c r="AQ54" s="577"/>
      <c r="AR54" s="577"/>
      <c r="AS54" s="555"/>
      <c r="AT54" s="555"/>
      <c r="AU54" s="801" t="s">
        <v>608</v>
      </c>
      <c r="AV54" s="802"/>
      <c r="AW54" s="802"/>
      <c r="AX54" s="802"/>
      <c r="AY54" s="639" t="s">
        <v>574</v>
      </c>
      <c r="AZ54" s="800">
        <f>'Quality Status'!D12</f>
        <v>15</v>
      </c>
      <c r="BA54" s="800"/>
      <c r="BB54" s="642"/>
      <c r="BC54" s="800">
        <f>'Quality Status'!E12</f>
        <v>15</v>
      </c>
      <c r="BD54" s="800"/>
      <c r="BE54" s="642"/>
      <c r="BF54" s="803">
        <f t="shared" si="0"/>
        <v>1</v>
      </c>
      <c r="BG54" s="803"/>
      <c r="BH54" s="643"/>
      <c r="BI54" s="555"/>
    </row>
    <row r="55" spans="1:61" ht="16.75" customHeight="1">
      <c r="A55" s="555"/>
      <c r="B55" s="816"/>
      <c r="C55" s="817"/>
      <c r="D55" s="817"/>
      <c r="E55" s="817"/>
      <c r="F55" s="817"/>
      <c r="G55" s="817"/>
      <c r="H55" s="817"/>
      <c r="I55" s="817"/>
      <c r="J55" s="817"/>
      <c r="K55" s="817"/>
      <c r="L55" s="817"/>
      <c r="M55" s="817"/>
      <c r="N55" s="817"/>
      <c r="O55" s="817"/>
      <c r="P55" s="817"/>
      <c r="Q55" s="817"/>
      <c r="R55" s="817"/>
      <c r="S55" s="817"/>
      <c r="T55" s="817"/>
      <c r="U55" s="817"/>
      <c r="V55" s="817"/>
      <c r="W55" s="817"/>
      <c r="X55" s="817"/>
      <c r="Y55" s="817"/>
      <c r="Z55" s="817"/>
      <c r="AA55" s="817"/>
      <c r="AB55" s="817"/>
      <c r="AC55" s="817"/>
      <c r="AD55" s="817"/>
      <c r="AE55" s="817"/>
      <c r="AF55" s="817"/>
      <c r="AG55" s="817"/>
      <c r="AH55" s="834"/>
      <c r="AI55" s="555"/>
      <c r="AJ55" s="801" t="s">
        <v>601</v>
      </c>
      <c r="AK55" s="802"/>
      <c r="AL55" s="802"/>
      <c r="AM55" s="641" t="s">
        <v>574</v>
      </c>
      <c r="AN55" s="806">
        <f>'HSE Status'!Q124+'HSE Status'!Q128+'HSE Status'!Q132</f>
        <v>15</v>
      </c>
      <c r="AO55" s="807"/>
      <c r="AP55" s="807"/>
      <c r="AQ55" s="577" t="s">
        <v>522</v>
      </c>
      <c r="AR55" s="577"/>
      <c r="AS55" s="555"/>
      <c r="AT55" s="555"/>
      <c r="AU55" s="801" t="s">
        <v>236</v>
      </c>
      <c r="AV55" s="802"/>
      <c r="AW55" s="802"/>
      <c r="AX55" s="802"/>
      <c r="AY55" s="639" t="s">
        <v>574</v>
      </c>
      <c r="AZ55" s="800">
        <f>'Quality Status'!D13</f>
        <v>18</v>
      </c>
      <c r="BA55" s="800"/>
      <c r="BB55" s="642"/>
      <c r="BC55" s="800">
        <f>'Quality Status'!E13</f>
        <v>14</v>
      </c>
      <c r="BD55" s="800"/>
      <c r="BE55" s="642"/>
      <c r="BF55" s="803">
        <f t="shared" si="0"/>
        <v>0.77777777777777779</v>
      </c>
      <c r="BG55" s="803"/>
      <c r="BH55" s="643"/>
      <c r="BI55" s="555"/>
    </row>
    <row r="56" spans="1:61" ht="16.75" customHeight="1">
      <c r="A56" s="555"/>
      <c r="B56" s="816"/>
      <c r="C56" s="817"/>
      <c r="D56" s="817"/>
      <c r="E56" s="817"/>
      <c r="F56" s="817"/>
      <c r="G56" s="817"/>
      <c r="H56" s="817"/>
      <c r="I56" s="817"/>
      <c r="J56" s="817"/>
      <c r="K56" s="817"/>
      <c r="L56" s="817"/>
      <c r="M56" s="817"/>
      <c r="N56" s="817"/>
      <c r="O56" s="817"/>
      <c r="P56" s="817"/>
      <c r="Q56" s="817"/>
      <c r="R56" s="817"/>
      <c r="S56" s="817"/>
      <c r="T56" s="817"/>
      <c r="U56" s="817"/>
      <c r="V56" s="817"/>
      <c r="W56" s="817"/>
      <c r="X56" s="817"/>
      <c r="Y56" s="817"/>
      <c r="Z56" s="817"/>
      <c r="AA56" s="817"/>
      <c r="AB56" s="817"/>
      <c r="AC56" s="817"/>
      <c r="AD56" s="817"/>
      <c r="AE56" s="817"/>
      <c r="AF56" s="817"/>
      <c r="AG56" s="817"/>
      <c r="AH56" s="834"/>
      <c r="AI56" s="555"/>
      <c r="AJ56" s="801" t="s">
        <v>602</v>
      </c>
      <c r="AK56" s="802"/>
      <c r="AL56" s="802"/>
      <c r="AM56" s="637"/>
      <c r="AN56" s="806">
        <f>COUNTIFS('HSE NCR Log'!G8:G208,"&lt;&gt;"&amp;"Closed",'HSE NCR Log'!B8:B208,"&lt;&gt;"&amp;"")</f>
        <v>1</v>
      </c>
      <c r="AO56" s="807"/>
      <c r="AP56" s="807"/>
      <c r="AQ56" s="577" t="s">
        <v>603</v>
      </c>
      <c r="AR56" s="577"/>
      <c r="AS56" s="555"/>
      <c r="AT56" s="555"/>
      <c r="AU56" s="801" t="s">
        <v>252</v>
      </c>
      <c r="AV56" s="802"/>
      <c r="AW56" s="802"/>
      <c r="AX56" s="802"/>
      <c r="AY56" s="639" t="s">
        <v>574</v>
      </c>
      <c r="AZ56" s="800">
        <f>'Quality Status'!D15+'Quality Status'!D16</f>
        <v>56</v>
      </c>
      <c r="BA56" s="800"/>
      <c r="BB56" s="642"/>
      <c r="BC56" s="800">
        <f>'Quality Status'!E15+'Quality Status'!E16</f>
        <v>43</v>
      </c>
      <c r="BD56" s="800"/>
      <c r="BE56" s="642"/>
      <c r="BF56" s="803">
        <f>BC56/AZ56</f>
        <v>0.7678571428571429</v>
      </c>
      <c r="BG56" s="803"/>
      <c r="BH56" s="643"/>
      <c r="BI56" s="555"/>
    </row>
    <row r="57" spans="1:61" ht="16.75" customHeight="1">
      <c r="A57" s="555"/>
      <c r="B57" s="816"/>
      <c r="C57" s="817"/>
      <c r="D57" s="817"/>
      <c r="E57" s="817"/>
      <c r="F57" s="817"/>
      <c r="G57" s="817"/>
      <c r="H57" s="817"/>
      <c r="I57" s="817"/>
      <c r="J57" s="817"/>
      <c r="K57" s="817"/>
      <c r="L57" s="817"/>
      <c r="M57" s="817"/>
      <c r="N57" s="817"/>
      <c r="O57" s="817"/>
      <c r="P57" s="817"/>
      <c r="Q57" s="817"/>
      <c r="R57" s="817"/>
      <c r="S57" s="817"/>
      <c r="T57" s="817"/>
      <c r="U57" s="817"/>
      <c r="V57" s="817"/>
      <c r="W57" s="817"/>
      <c r="X57" s="817"/>
      <c r="Y57" s="817"/>
      <c r="Z57" s="817"/>
      <c r="AA57" s="817"/>
      <c r="AB57" s="817"/>
      <c r="AC57" s="817"/>
      <c r="AD57" s="817"/>
      <c r="AE57" s="817"/>
      <c r="AF57" s="817"/>
      <c r="AG57" s="817"/>
      <c r="AH57" s="834"/>
      <c r="AI57" s="555"/>
      <c r="AJ57" s="558" t="s">
        <v>844</v>
      </c>
      <c r="AK57" s="555"/>
      <c r="AL57" s="555"/>
      <c r="AM57" s="555"/>
      <c r="AN57" s="555"/>
      <c r="AO57" s="555"/>
      <c r="AP57" s="555"/>
      <c r="AQ57" s="555"/>
      <c r="AR57" s="555"/>
      <c r="AS57" s="555"/>
      <c r="AT57" s="555"/>
      <c r="AU57" s="801" t="s">
        <v>610</v>
      </c>
      <c r="AV57" s="802"/>
      <c r="AW57" s="802"/>
      <c r="AX57" s="802"/>
      <c r="AY57" s="639" t="s">
        <v>574</v>
      </c>
      <c r="AZ57" s="798">
        <f>'Quality Status'!F26</f>
        <v>0.95</v>
      </c>
      <c r="BA57" s="799"/>
      <c r="BB57" s="799"/>
      <c r="BC57" s="799"/>
      <c r="BD57" s="799"/>
      <c r="BE57" s="799"/>
      <c r="BF57" s="799"/>
      <c r="BG57" s="799"/>
      <c r="BH57" s="693"/>
      <c r="BI57" s="555"/>
    </row>
    <row r="58" spans="1:61" ht="16.75" customHeight="1">
      <c r="A58" s="555"/>
      <c r="B58" s="835"/>
      <c r="C58" s="836"/>
      <c r="D58" s="836"/>
      <c r="E58" s="836"/>
      <c r="F58" s="836"/>
      <c r="G58" s="836"/>
      <c r="H58" s="836"/>
      <c r="I58" s="836"/>
      <c r="J58" s="836"/>
      <c r="K58" s="836"/>
      <c r="L58" s="836"/>
      <c r="M58" s="836"/>
      <c r="N58" s="836"/>
      <c r="O58" s="836"/>
      <c r="P58" s="836"/>
      <c r="Q58" s="836"/>
      <c r="R58" s="836"/>
      <c r="S58" s="836"/>
      <c r="T58" s="836"/>
      <c r="U58" s="836"/>
      <c r="V58" s="836"/>
      <c r="W58" s="836"/>
      <c r="X58" s="836"/>
      <c r="Y58" s="836"/>
      <c r="Z58" s="836"/>
      <c r="AA58" s="836"/>
      <c r="AB58" s="836"/>
      <c r="AC58" s="836"/>
      <c r="AD58" s="836"/>
      <c r="AE58" s="836"/>
      <c r="AF58" s="836"/>
      <c r="AG58" s="836"/>
      <c r="AH58" s="837"/>
      <c r="AI58" s="555"/>
      <c r="AJ58" s="792" t="s">
        <v>97</v>
      </c>
      <c r="AK58" s="793"/>
      <c r="AL58" s="794">
        <f>'Quality Status'!C36</f>
        <v>20</v>
      </c>
      <c r="AM58" s="794"/>
      <c r="AN58" s="644"/>
      <c r="AO58" s="792" t="s">
        <v>29</v>
      </c>
      <c r="AP58" s="793"/>
      <c r="AQ58" s="692">
        <f>'Quality Status'!D36+'Quality Status'!E36</f>
        <v>7</v>
      </c>
      <c r="AR58" s="795">
        <f>'Quality Status'!G36</f>
        <v>0.35</v>
      </c>
      <c r="AS58" s="796"/>
      <c r="AT58" s="555"/>
      <c r="AU58" s="801" t="s">
        <v>611</v>
      </c>
      <c r="AV58" s="802"/>
      <c r="AW58" s="802"/>
      <c r="AX58" s="802"/>
      <c r="AY58" s="639" t="s">
        <v>574</v>
      </c>
      <c r="AZ58" s="798">
        <f>'Quality Status'!F29</f>
        <v>1</v>
      </c>
      <c r="BA58" s="799"/>
      <c r="BB58" s="799"/>
      <c r="BC58" s="799"/>
      <c r="BD58" s="799"/>
      <c r="BE58" s="799"/>
      <c r="BF58" s="799"/>
      <c r="BG58" s="799"/>
      <c r="BH58" s="693"/>
      <c r="BI58" s="555"/>
    </row>
    <row r="59" spans="1:61" ht="14.4" customHeight="1">
      <c r="A59" s="555"/>
      <c r="B59" s="555"/>
      <c r="C59" s="555"/>
      <c r="D59" s="555"/>
      <c r="E59" s="555"/>
      <c r="F59" s="555"/>
      <c r="G59" s="555"/>
      <c r="H59" s="555"/>
      <c r="I59" s="555"/>
      <c r="J59" s="555"/>
      <c r="K59" s="555"/>
      <c r="L59" s="555"/>
      <c r="M59" s="555"/>
      <c r="N59" s="555"/>
      <c r="O59" s="555"/>
      <c r="P59" s="555"/>
      <c r="Q59" s="555"/>
      <c r="R59" s="555"/>
      <c r="S59" s="555"/>
      <c r="T59" s="555"/>
      <c r="U59" s="555"/>
      <c r="V59" s="555"/>
      <c r="W59" s="555"/>
      <c r="X59" s="555"/>
      <c r="Y59" s="555"/>
      <c r="Z59" s="555"/>
      <c r="AA59" s="555"/>
      <c r="AB59" s="555"/>
      <c r="AC59" s="555"/>
      <c r="AD59" s="555"/>
      <c r="AE59" s="555"/>
      <c r="AF59" s="555"/>
      <c r="AG59" s="555"/>
      <c r="AH59" s="555"/>
      <c r="AI59" s="555"/>
      <c r="AJ59" s="555"/>
      <c r="AK59" s="555"/>
      <c r="AL59" s="555"/>
      <c r="AM59" s="555"/>
      <c r="AN59" s="555"/>
      <c r="AO59" s="555"/>
      <c r="AP59" s="555"/>
      <c r="AQ59" s="555"/>
      <c r="AR59" s="555"/>
      <c r="AS59" s="555"/>
      <c r="AT59" s="555"/>
      <c r="AU59" s="555"/>
      <c r="AV59" s="555"/>
      <c r="AW59" s="555"/>
      <c r="AX59" s="555"/>
      <c r="AY59" s="555"/>
      <c r="AZ59" s="555"/>
      <c r="BA59" s="555"/>
      <c r="BB59" s="582"/>
      <c r="BC59" s="582"/>
      <c r="BD59" s="582"/>
      <c r="BE59" s="582"/>
      <c r="BF59" s="582"/>
      <c r="BG59" s="582"/>
      <c r="BH59" s="582"/>
      <c r="BI59" s="555"/>
    </row>
  </sheetData>
  <sheetProtection algorithmName="SHA-512" hashValue="wIEpa28UGwydvbsjabbyE2Dr94U9PGDqyEZDyt5yIIynFFForSkVG1FM6NRZ6PCTMBElW3XrxCMb20iFlAuLlA==" saltValue="KJFmpkCeq7RtoGUBvE/fFg==" spinCount="100000" sheet="1" sort="0" pivotTables="0"/>
  <mergeCells count="260">
    <mergeCell ref="B36:D36"/>
    <mergeCell ref="AO30:AS30"/>
    <mergeCell ref="AO32:AQ32"/>
    <mergeCell ref="AO33:AQ33"/>
    <mergeCell ref="AI36:AM36"/>
    <mergeCell ref="AO37:AQ37"/>
    <mergeCell ref="AO38:AQ38"/>
    <mergeCell ref="AI37:AL37"/>
    <mergeCell ref="AI38:AL38"/>
    <mergeCell ref="AI35:AM35"/>
    <mergeCell ref="B35:D35"/>
    <mergeCell ref="F35:G35"/>
    <mergeCell ref="L33:P33"/>
    <mergeCell ref="R33:T33"/>
    <mergeCell ref="B32:D32"/>
    <mergeCell ref="L30:P30"/>
    <mergeCell ref="R30:V30"/>
    <mergeCell ref="B33:D33"/>
    <mergeCell ref="B30:D30"/>
    <mergeCell ref="F30:G30"/>
    <mergeCell ref="B31:D31"/>
    <mergeCell ref="F31:J31"/>
    <mergeCell ref="F32:J32"/>
    <mergeCell ref="F34:G34"/>
    <mergeCell ref="Y35:AA35"/>
    <mergeCell ref="AC26:AD26"/>
    <mergeCell ref="AC28:AD28"/>
    <mergeCell ref="AC33:AD33"/>
    <mergeCell ref="AC35:AD35"/>
    <mergeCell ref="AC27:AG27"/>
    <mergeCell ref="AC31:AG31"/>
    <mergeCell ref="AC24:AG24"/>
    <mergeCell ref="R38:V38"/>
    <mergeCell ref="AC30:AD30"/>
    <mergeCell ref="BE26:BH27"/>
    <mergeCell ref="BE28:BH29"/>
    <mergeCell ref="AY38:BB38"/>
    <mergeCell ref="AY39:BB39"/>
    <mergeCell ref="BE40:BH41"/>
    <mergeCell ref="AU26:AW26"/>
    <mergeCell ref="AY26:BB26"/>
    <mergeCell ref="AU27:AW27"/>
    <mergeCell ref="AY27:BB27"/>
    <mergeCell ref="BC31:BH35"/>
    <mergeCell ref="B2:E2"/>
    <mergeCell ref="AC34:AD34"/>
    <mergeCell ref="Y19:AA19"/>
    <mergeCell ref="Y25:AA25"/>
    <mergeCell ref="Y29:AA29"/>
    <mergeCell ref="AI31:AM31"/>
    <mergeCell ref="L31:P31"/>
    <mergeCell ref="AC25:AG25"/>
    <mergeCell ref="B34:D34"/>
    <mergeCell ref="Y30:AA30"/>
    <mergeCell ref="Y31:AA31"/>
    <mergeCell ref="Y28:AA28"/>
    <mergeCell ref="Y34:AA34"/>
    <mergeCell ref="AC32:AG32"/>
    <mergeCell ref="Y32:AA32"/>
    <mergeCell ref="AC29:AD29"/>
    <mergeCell ref="V11:Y11"/>
    <mergeCell ref="B19:D19"/>
    <mergeCell ref="B21:D21"/>
    <mergeCell ref="Y23:AG23"/>
    <mergeCell ref="Y24:AA24"/>
    <mergeCell ref="AO34:AQ34"/>
    <mergeCell ref="AO35:AQ35"/>
    <mergeCell ref="AO36:AS36"/>
    <mergeCell ref="F25:J25"/>
    <mergeCell ref="L24:P24"/>
    <mergeCell ref="R24:T24"/>
    <mergeCell ref="F21:J21"/>
    <mergeCell ref="F19:V19"/>
    <mergeCell ref="B23:K23"/>
    <mergeCell ref="L22:U22"/>
    <mergeCell ref="B24:D24"/>
    <mergeCell ref="B25:D25"/>
    <mergeCell ref="B28:D28"/>
    <mergeCell ref="F28:G28"/>
    <mergeCell ref="B29:D29"/>
    <mergeCell ref="F29:G29"/>
    <mergeCell ref="L27:P27"/>
    <mergeCell ref="R27:T27"/>
    <mergeCell ref="F26:G26"/>
    <mergeCell ref="B27:D27"/>
    <mergeCell ref="AO22:AQ22"/>
    <mergeCell ref="AO23:AQ23"/>
    <mergeCell ref="AO24:AQ24"/>
    <mergeCell ref="AO25:AQ25"/>
    <mergeCell ref="AI24:AM24"/>
    <mergeCell ref="AI27:AM27"/>
    <mergeCell ref="AI28:AM28"/>
    <mergeCell ref="Y33:AA33"/>
    <mergeCell ref="AI29:AM29"/>
    <mergeCell ref="Y26:AA26"/>
    <mergeCell ref="Y27:AA27"/>
    <mergeCell ref="Y21:AA21"/>
    <mergeCell ref="AC19:AS19"/>
    <mergeCell ref="AO26:AQ26"/>
    <mergeCell ref="AO27:AQ27"/>
    <mergeCell ref="AO28:AQ28"/>
    <mergeCell ref="AO29:AQ29"/>
    <mergeCell ref="AO31:AQ31"/>
    <mergeCell ref="F27:J27"/>
    <mergeCell ref="B26:D26"/>
    <mergeCell ref="L28:P28"/>
    <mergeCell ref="R28:T28"/>
    <mergeCell ref="L29:P29"/>
    <mergeCell ref="R29:T29"/>
    <mergeCell ref="F24:J24"/>
    <mergeCell ref="L23:P23"/>
    <mergeCell ref="R26:T26"/>
    <mergeCell ref="L36:P36"/>
    <mergeCell ref="R36:V36"/>
    <mergeCell ref="L34:P34"/>
    <mergeCell ref="R34:T34"/>
    <mergeCell ref="L35:P35"/>
    <mergeCell ref="R35:T35"/>
    <mergeCell ref="L26:P26"/>
    <mergeCell ref="R25:T25"/>
    <mergeCell ref="L25:P25"/>
    <mergeCell ref="L32:P32"/>
    <mergeCell ref="R32:T32"/>
    <mergeCell ref="F36:J36"/>
    <mergeCell ref="F33:G33"/>
    <mergeCell ref="R31:T31"/>
    <mergeCell ref="BA2:BC2"/>
    <mergeCell ref="F2:AZ2"/>
    <mergeCell ref="AK4:AP4"/>
    <mergeCell ref="AU5:BH16"/>
    <mergeCell ref="AP11:AS11"/>
    <mergeCell ref="AP12:AS12"/>
    <mergeCell ref="AP15:AS15"/>
    <mergeCell ref="AP16:AS16"/>
    <mergeCell ref="AA11:AI11"/>
    <mergeCell ref="AA12:AI12"/>
    <mergeCell ref="AA13:AI13"/>
    <mergeCell ref="AR9:AS9"/>
    <mergeCell ref="AP10:AQ10"/>
    <mergeCell ref="AR10:AS10"/>
    <mergeCell ref="AK11:AN11"/>
    <mergeCell ref="AK12:AN12"/>
    <mergeCell ref="AK13:AN13"/>
    <mergeCell ref="V12:Y12"/>
    <mergeCell ref="V13:Y13"/>
    <mergeCell ref="AK14:AN14"/>
    <mergeCell ref="AK15:AN15"/>
    <mergeCell ref="AP14:AR14"/>
    <mergeCell ref="AP13:AR13"/>
    <mergeCell ref="AK16:AN16"/>
    <mergeCell ref="B5:AI9"/>
    <mergeCell ref="B11:T16"/>
    <mergeCell ref="AP5:AS5"/>
    <mergeCell ref="AP6:AS6"/>
    <mergeCell ref="AP7:AS7"/>
    <mergeCell ref="AK10:AN10"/>
    <mergeCell ref="AK5:AN5"/>
    <mergeCell ref="AK6:AN6"/>
    <mergeCell ref="AK7:AN7"/>
    <mergeCell ref="AK8:AN8"/>
    <mergeCell ref="AK9:AN9"/>
    <mergeCell ref="AP8:AQ8"/>
    <mergeCell ref="AP9:AQ9"/>
    <mergeCell ref="L38:P38"/>
    <mergeCell ref="Y36:AA36"/>
    <mergeCell ref="AC36:AG36"/>
    <mergeCell ref="BE38:BH39"/>
    <mergeCell ref="AU38:AW38"/>
    <mergeCell ref="AU39:AW39"/>
    <mergeCell ref="AY22:BB22"/>
    <mergeCell ref="AY23:BB23"/>
    <mergeCell ref="AY24:BB24"/>
    <mergeCell ref="BE21:BH22"/>
    <mergeCell ref="BE23:BH24"/>
    <mergeCell ref="AU22:AW22"/>
    <mergeCell ref="AU23:AW23"/>
    <mergeCell ref="AU24:AW24"/>
    <mergeCell ref="R23:T23"/>
    <mergeCell ref="AI25:AM25"/>
    <mergeCell ref="AI26:AM26"/>
    <mergeCell ref="AI22:AM22"/>
    <mergeCell ref="AI23:AM23"/>
    <mergeCell ref="AI34:AM34"/>
    <mergeCell ref="AI33:AM33"/>
    <mergeCell ref="AI32:AM32"/>
    <mergeCell ref="AI30:AM30"/>
    <mergeCell ref="AI21:AS21"/>
    <mergeCell ref="BF56:BG56"/>
    <mergeCell ref="AP40:AS40"/>
    <mergeCell ref="AP41:AS41"/>
    <mergeCell ref="AP42:AS42"/>
    <mergeCell ref="AP43:AS43"/>
    <mergeCell ref="AP44:AS44"/>
    <mergeCell ref="B46:R51"/>
    <mergeCell ref="T46:AH51"/>
    <mergeCell ref="AJ40:AN40"/>
    <mergeCell ref="B40:AH44"/>
    <mergeCell ref="AK41:AN41"/>
    <mergeCell ref="AK43:AN43"/>
    <mergeCell ref="AK45:AN45"/>
    <mergeCell ref="AK44:AN44"/>
    <mergeCell ref="AJ46:AN46"/>
    <mergeCell ref="AK47:AN47"/>
    <mergeCell ref="AP45:AS45"/>
    <mergeCell ref="AP46:AS46"/>
    <mergeCell ref="AP47:AS47"/>
    <mergeCell ref="AK42:AN42"/>
    <mergeCell ref="BC43:BH47"/>
    <mergeCell ref="B53:AH58"/>
    <mergeCell ref="AJ54:AL54"/>
    <mergeCell ref="AJ55:AL55"/>
    <mergeCell ref="AJ56:AL56"/>
    <mergeCell ref="AK48:AN48"/>
    <mergeCell ref="AK49:AN49"/>
    <mergeCell ref="AK50:AN50"/>
    <mergeCell ref="AK51:AN51"/>
    <mergeCell ref="AN53:AP53"/>
    <mergeCell ref="AP51:AS51"/>
    <mergeCell ref="AP48:AS48"/>
    <mergeCell ref="AP49:AS49"/>
    <mergeCell ref="AP50:AS50"/>
    <mergeCell ref="AN54:AP54"/>
    <mergeCell ref="AN55:AP55"/>
    <mergeCell ref="AN56:AP56"/>
    <mergeCell ref="AZ53:BA53"/>
    <mergeCell ref="AU51:AX51"/>
    <mergeCell ref="AU52:AX52"/>
    <mergeCell ref="AU53:AX53"/>
    <mergeCell ref="BC50:BD50"/>
    <mergeCell ref="BC51:BD51"/>
    <mergeCell ref="BF51:BG51"/>
    <mergeCell ref="AJ53:AL53"/>
    <mergeCell ref="AZ52:BA52"/>
    <mergeCell ref="BC52:BD52"/>
    <mergeCell ref="BF52:BG52"/>
    <mergeCell ref="BE50:BH50"/>
    <mergeCell ref="AJ58:AK58"/>
    <mergeCell ref="AO58:AP58"/>
    <mergeCell ref="AL58:AM58"/>
    <mergeCell ref="AR58:AS58"/>
    <mergeCell ref="BD2:BF2"/>
    <mergeCell ref="AZ58:BG58"/>
    <mergeCell ref="AZ55:BA55"/>
    <mergeCell ref="BC55:BD55"/>
    <mergeCell ref="AU58:AX58"/>
    <mergeCell ref="BF55:BG55"/>
    <mergeCell ref="BC53:BD53"/>
    <mergeCell ref="AZ54:BA54"/>
    <mergeCell ref="BC54:BD54"/>
    <mergeCell ref="AZ56:BA56"/>
    <mergeCell ref="BC56:BD56"/>
    <mergeCell ref="BF53:BG53"/>
    <mergeCell ref="BF54:BG54"/>
    <mergeCell ref="AU57:AX57"/>
    <mergeCell ref="AZ57:BG57"/>
    <mergeCell ref="AU54:AX54"/>
    <mergeCell ref="AU55:AX55"/>
    <mergeCell ref="AU56:AX56"/>
    <mergeCell ref="AZ50:BA50"/>
    <mergeCell ref="AZ51:BA51"/>
  </mergeCells>
  <phoneticPr fontId="22" type="noConversion"/>
  <conditionalFormatting sqref="AC31">
    <cfRule type="dataBar" priority="18">
      <dataBar>
        <cfvo type="num" val="0"/>
        <cfvo type="num" val="1"/>
        <color theme="8" tint="-0.249977111117893"/>
      </dataBar>
      <extLst>
        <ext xmlns:x14="http://schemas.microsoft.com/office/spreadsheetml/2009/9/main" uri="{B025F937-C7B1-47D3-B67F-A62EFF666E3E}">
          <x14:id>{CEEE4D64-CC00-4FA8-99BC-D45F22864E31}</x14:id>
        </ext>
      </extLst>
    </cfRule>
  </conditionalFormatting>
  <conditionalFormatting sqref="AO30">
    <cfRule type="dataBar" priority="14">
      <dataBar>
        <cfvo type="num" val="0"/>
        <cfvo type="num" val="1"/>
        <color theme="8" tint="-0.249977111117893"/>
      </dataBar>
      <extLst>
        <ext xmlns:x14="http://schemas.microsoft.com/office/spreadsheetml/2009/9/main" uri="{B025F937-C7B1-47D3-B67F-A62EFF666E3E}">
          <x14:id>{C6A14802-09F8-4FCE-A4B3-5CBFD2EF4ECA}</x14:id>
        </ext>
      </extLst>
    </cfRule>
  </conditionalFormatting>
  <conditionalFormatting sqref="AO36">
    <cfRule type="dataBar" priority="13">
      <dataBar>
        <cfvo type="num" val="0"/>
        <cfvo type="num" val="1"/>
        <color theme="8" tint="-0.249977111117893"/>
      </dataBar>
      <extLst>
        <ext xmlns:x14="http://schemas.microsoft.com/office/spreadsheetml/2009/9/main" uri="{B025F937-C7B1-47D3-B67F-A62EFF666E3E}">
          <x14:id>{9C6C6878-5503-42DE-A05A-36F838B1268A}</x14:id>
        </ext>
      </extLst>
    </cfRule>
  </conditionalFormatting>
  <conditionalFormatting sqref="R36">
    <cfRule type="dataBar" priority="8">
      <dataBar>
        <cfvo type="num" val="0"/>
        <cfvo type="num" val="1"/>
        <color theme="8" tint="-0.249977111117893"/>
      </dataBar>
      <extLst>
        <ext xmlns:x14="http://schemas.microsoft.com/office/spreadsheetml/2009/9/main" uri="{B025F937-C7B1-47D3-B67F-A62EFF666E3E}">
          <x14:id>{5D9FB244-342A-4C63-855F-FC70577D8128}</x14:id>
        </ext>
      </extLst>
    </cfRule>
  </conditionalFormatting>
  <conditionalFormatting sqref="F31">
    <cfRule type="dataBar" priority="12">
      <dataBar>
        <cfvo type="num" val="0"/>
        <cfvo type="num" val="1"/>
        <color theme="8" tint="-0.249977111117893"/>
      </dataBar>
      <extLst>
        <ext xmlns:x14="http://schemas.microsoft.com/office/spreadsheetml/2009/9/main" uri="{B025F937-C7B1-47D3-B67F-A62EFF666E3E}">
          <x14:id>{E861C223-DBCC-40A2-9F30-31F52D339121}</x14:id>
        </ext>
      </extLst>
    </cfRule>
  </conditionalFormatting>
  <conditionalFormatting sqref="R30">
    <cfRule type="dataBar" priority="9">
      <dataBar>
        <cfvo type="num" val="0"/>
        <cfvo type="num" val="1"/>
        <color theme="8" tint="-0.249977111117893"/>
      </dataBar>
      <extLst>
        <ext xmlns:x14="http://schemas.microsoft.com/office/spreadsheetml/2009/9/main" uri="{B025F937-C7B1-47D3-B67F-A62EFF666E3E}">
          <x14:id>{DF3D085E-5B8F-4B52-B8CA-F37014DF1846}</x14:id>
        </ext>
      </extLst>
    </cfRule>
  </conditionalFormatting>
  <conditionalFormatting sqref="AZ57">
    <cfRule type="dataBar" priority="6">
      <dataBar>
        <cfvo type="num" val="0"/>
        <cfvo type="num" val="1"/>
        <color theme="8" tint="-0.249977111117893"/>
      </dataBar>
      <extLst>
        <ext xmlns:x14="http://schemas.microsoft.com/office/spreadsheetml/2009/9/main" uri="{B025F937-C7B1-47D3-B67F-A62EFF666E3E}">
          <x14:id>{665B160F-0349-4655-ACC9-A1DCEAF3191B}</x14:id>
        </ext>
      </extLst>
    </cfRule>
  </conditionalFormatting>
  <conditionalFormatting sqref="AZ58">
    <cfRule type="dataBar" priority="5">
      <dataBar>
        <cfvo type="num" val="0"/>
        <cfvo type="num" val="1"/>
        <color theme="8" tint="-0.249977111117893"/>
      </dataBar>
      <extLst>
        <ext xmlns:x14="http://schemas.microsoft.com/office/spreadsheetml/2009/9/main" uri="{B025F937-C7B1-47D3-B67F-A62EFF666E3E}">
          <x14:id>{4CFFF31C-A512-4429-9BFE-CF36CD7BAD82}</x14:id>
        </ext>
      </extLst>
    </cfRule>
  </conditionalFormatting>
  <conditionalFormatting sqref="AR58">
    <cfRule type="dataBar" priority="1">
      <dataBar>
        <cfvo type="num" val="0"/>
        <cfvo type="num" val="1"/>
        <color theme="8" tint="-0.249977111117893"/>
      </dataBar>
      <extLst>
        <ext xmlns:x14="http://schemas.microsoft.com/office/spreadsheetml/2009/9/main" uri="{B025F937-C7B1-47D3-B67F-A62EFF666E3E}">
          <x14:id>{A0EE929C-6DE7-4BA5-B8D7-13D080B8874F}</x14:id>
        </ext>
      </extLst>
    </cfRule>
  </conditionalFormatting>
  <dataValidations count="4">
    <dataValidation type="list" allowBlank="1" showInputMessage="1" showErrorMessage="1" sqref="AP5" xr:uid="{8889FC3D-CD46-4D65-85B5-677D8FC8B244}">
      <formula1>"Utilities, Roads, Parks, Buildings"</formula1>
    </dataValidation>
    <dataValidation type="list" allowBlank="1" showInputMessage="1" showErrorMessage="1" sqref="AP6" xr:uid="{C018AE48-BBF4-4399-8FA2-7312F4C745E3}">
      <formula1>"Island, Mainland"</formula1>
    </dataValidation>
    <dataValidation type="list" allowBlank="1" showInputMessage="1" showErrorMessage="1" sqref="AP15" xr:uid="{97400225-EB70-4648-A386-A8C14F2E08BB}">
      <formula1>"Design_Bid_Build, Design_Build, Study"</formula1>
    </dataValidation>
    <dataValidation type="list" allowBlank="1" showInputMessage="1" showErrorMessage="1" sqref="AP16" xr:uid="{16F142DB-7C45-4B89-A57E-AEDBEA441636}">
      <formula1>"Initiation, Consultant Contract, Study &amp; Design, Contractor Contract, Construction, Close Out"</formula1>
    </dataValidation>
  </dataValidations>
  <printOptions horizontalCentered="1"/>
  <pageMargins left="0.39370078740157499" right="0.23622047244094499" top="0.511811023622047" bottom="0.196850393700787" header="0" footer="0"/>
  <pageSetup paperSize="9" scale="53" orientation="landscape" r:id="rId1"/>
  <headerFooter>
    <oddHeader>&amp;L&amp;12&amp;K000000
Abu Dhabi City Municipality
Infrasctructure and Municipal Assests Sector
Planning Support and Coordination Division&amp;C
Project Monthly Report - Executive Summary&amp;R&amp;G</oddHeader>
    <oddFooter>&amp;LADM-MIA-4.1-F-04    Issued: 24/05/2021   Version: 04</oddFooter>
  </headerFooter>
  <ignoredErrors>
    <ignoredError sqref="AP13" unlockedFormula="1"/>
  </ignoredError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dataBar" id="{CEEE4D64-CC00-4FA8-99BC-D45F22864E31}">
            <x14:dataBar minLength="0" maxLength="100" border="1" gradient="0" direction="leftToRight">
              <x14:cfvo type="num">
                <xm:f>0</xm:f>
              </x14:cfvo>
              <x14:cfvo type="num">
                <xm:f>1</xm:f>
              </x14:cfvo>
              <x14:borderColor theme="0"/>
              <x14:negativeFillColor rgb="FFFF0000"/>
              <x14:axisColor rgb="FF000000"/>
            </x14:dataBar>
          </x14:cfRule>
          <xm:sqref>AC31</xm:sqref>
        </x14:conditionalFormatting>
        <x14:conditionalFormatting xmlns:xm="http://schemas.microsoft.com/office/excel/2006/main">
          <x14:cfRule type="dataBar" id="{C6A14802-09F8-4FCE-A4B3-5CBFD2EF4ECA}">
            <x14:dataBar minLength="0" maxLength="100" border="1" gradient="0" direction="leftToRight">
              <x14:cfvo type="num">
                <xm:f>0</xm:f>
              </x14:cfvo>
              <x14:cfvo type="num">
                <xm:f>1</xm:f>
              </x14:cfvo>
              <x14:borderColor theme="0"/>
              <x14:negativeFillColor rgb="FFFF0000"/>
              <x14:axisColor rgb="FF000000"/>
            </x14:dataBar>
          </x14:cfRule>
          <xm:sqref>AO30</xm:sqref>
        </x14:conditionalFormatting>
        <x14:conditionalFormatting xmlns:xm="http://schemas.microsoft.com/office/excel/2006/main">
          <x14:cfRule type="dataBar" id="{9C6C6878-5503-42DE-A05A-36F838B1268A}">
            <x14:dataBar minLength="0" maxLength="100" border="1" gradient="0" direction="leftToRight">
              <x14:cfvo type="num">
                <xm:f>0</xm:f>
              </x14:cfvo>
              <x14:cfvo type="num">
                <xm:f>1</xm:f>
              </x14:cfvo>
              <x14:borderColor theme="0"/>
              <x14:negativeFillColor rgb="FFFF0000"/>
              <x14:axisColor rgb="FF000000"/>
            </x14:dataBar>
          </x14:cfRule>
          <xm:sqref>AO36</xm:sqref>
        </x14:conditionalFormatting>
        <x14:conditionalFormatting xmlns:xm="http://schemas.microsoft.com/office/excel/2006/main">
          <x14:cfRule type="dataBar" id="{5D9FB244-342A-4C63-855F-FC70577D8128}">
            <x14:dataBar minLength="0" maxLength="100" border="1" gradient="0" direction="leftToRight">
              <x14:cfvo type="num">
                <xm:f>0</xm:f>
              </x14:cfvo>
              <x14:cfvo type="num">
                <xm:f>1</xm:f>
              </x14:cfvo>
              <x14:borderColor theme="0"/>
              <x14:negativeFillColor rgb="FFFF0000"/>
              <x14:axisColor rgb="FF000000"/>
            </x14:dataBar>
          </x14:cfRule>
          <xm:sqref>R36</xm:sqref>
        </x14:conditionalFormatting>
        <x14:conditionalFormatting xmlns:xm="http://schemas.microsoft.com/office/excel/2006/main">
          <x14:cfRule type="dataBar" id="{E861C223-DBCC-40A2-9F30-31F52D339121}">
            <x14:dataBar minLength="0" maxLength="100" border="1" gradient="0" direction="leftToRight">
              <x14:cfvo type="num">
                <xm:f>0</xm:f>
              </x14:cfvo>
              <x14:cfvo type="num">
                <xm:f>1</xm:f>
              </x14:cfvo>
              <x14:borderColor theme="0"/>
              <x14:negativeFillColor rgb="FFFF0000"/>
              <x14:axisColor rgb="FF000000"/>
            </x14:dataBar>
          </x14:cfRule>
          <xm:sqref>F31</xm:sqref>
        </x14:conditionalFormatting>
        <x14:conditionalFormatting xmlns:xm="http://schemas.microsoft.com/office/excel/2006/main">
          <x14:cfRule type="dataBar" id="{DF3D085E-5B8F-4B52-B8CA-F37014DF1846}">
            <x14:dataBar minLength="0" maxLength="100" border="1" gradient="0" direction="leftToRight">
              <x14:cfvo type="num">
                <xm:f>0</xm:f>
              </x14:cfvo>
              <x14:cfvo type="num">
                <xm:f>1</xm:f>
              </x14:cfvo>
              <x14:borderColor theme="0"/>
              <x14:negativeFillColor rgb="FFFF0000"/>
              <x14:axisColor rgb="FF000000"/>
            </x14:dataBar>
          </x14:cfRule>
          <xm:sqref>R30</xm:sqref>
        </x14:conditionalFormatting>
        <x14:conditionalFormatting xmlns:xm="http://schemas.microsoft.com/office/excel/2006/main">
          <x14:cfRule type="dataBar" id="{665B160F-0349-4655-ACC9-A1DCEAF3191B}">
            <x14:dataBar minLength="0" maxLength="100" border="1" gradient="0" direction="leftToRight">
              <x14:cfvo type="num">
                <xm:f>0</xm:f>
              </x14:cfvo>
              <x14:cfvo type="num">
                <xm:f>1</xm:f>
              </x14:cfvo>
              <x14:borderColor theme="0"/>
              <x14:negativeFillColor rgb="FFFF0000"/>
              <x14:axisColor rgb="FF000000"/>
            </x14:dataBar>
          </x14:cfRule>
          <xm:sqref>AZ57</xm:sqref>
        </x14:conditionalFormatting>
        <x14:conditionalFormatting xmlns:xm="http://schemas.microsoft.com/office/excel/2006/main">
          <x14:cfRule type="dataBar" id="{4CFFF31C-A512-4429-9BFE-CF36CD7BAD82}">
            <x14:dataBar minLength="0" maxLength="100" border="1" gradient="0" direction="leftToRight">
              <x14:cfvo type="num">
                <xm:f>0</xm:f>
              </x14:cfvo>
              <x14:cfvo type="num">
                <xm:f>1</xm:f>
              </x14:cfvo>
              <x14:borderColor theme="0"/>
              <x14:negativeFillColor rgb="FFFF0000"/>
              <x14:axisColor rgb="FF000000"/>
            </x14:dataBar>
          </x14:cfRule>
          <xm:sqref>AZ58</xm:sqref>
        </x14:conditionalFormatting>
        <x14:conditionalFormatting xmlns:xm="http://schemas.microsoft.com/office/excel/2006/main">
          <x14:cfRule type="dataBar" id="{A0EE929C-6DE7-4BA5-B8D7-13D080B8874F}">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AR58</xm:sqref>
        </x14:conditionalFormatting>
        <x14:conditionalFormatting xmlns:xm="http://schemas.microsoft.com/office/excel/2006/main">
          <x14:cfRule type="iconSet" priority="17" id="{6E01CA68-62AA-49A5-B9FB-ABFA176869FB}">
            <x14:iconSet custom="1">
              <x14:cfvo type="percent">
                <xm:f>0</xm:f>
              </x14:cfvo>
              <x14:cfvo type="num">
                <xm:f>0</xm:f>
              </x14:cfvo>
              <x14:cfvo type="num" gte="0">
                <xm:f>0</xm:f>
              </x14:cfvo>
              <x14:cfIcon iconSet="3TrafficLights1" iconId="2"/>
              <x14:cfIcon iconSet="NoIcons" iconId="0"/>
              <x14:cfIcon iconSet="3TrafficLights1" iconId="0"/>
            </x14:iconSet>
          </x14:cfRule>
          <xm:sqref>AG33</xm:sqref>
        </x14:conditionalFormatting>
        <x14:conditionalFormatting xmlns:xm="http://schemas.microsoft.com/office/excel/2006/main">
          <x14:cfRule type="iconSet" priority="15" id="{EB6786C9-0378-45DD-A491-D2D36C41F4B5}">
            <x14:iconSet custom="1">
              <x14:cfvo type="percent">
                <xm:f>0</xm:f>
              </x14:cfvo>
              <x14:cfvo type="num">
                <xm:f>0</xm:f>
              </x14:cfvo>
              <x14:cfvo type="num" gte="0">
                <xm:f>0</xm:f>
              </x14:cfvo>
              <x14:cfIcon iconSet="3TrafficLights1" iconId="2"/>
              <x14:cfIcon iconSet="NoIcons" iconId="0"/>
              <x14:cfIcon iconSet="3TrafficLights1" iconId="0"/>
            </x14:iconSet>
          </x14:cfRule>
          <xm:sqref>AS25</xm:sqref>
        </x14:conditionalFormatting>
        <x14:conditionalFormatting xmlns:xm="http://schemas.microsoft.com/office/excel/2006/main">
          <x14:cfRule type="iconSet" priority="11" id="{179E8691-F600-468C-8FBF-060A07B8C78E}">
            <x14:iconSet custom="1">
              <x14:cfvo type="percent">
                <xm:f>0</xm:f>
              </x14:cfvo>
              <x14:cfvo type="num">
                <xm:f>0</xm:f>
              </x14:cfvo>
              <x14:cfvo type="num" gte="0">
                <xm:f>0</xm:f>
              </x14:cfvo>
              <x14:cfIcon iconSet="3TrafficLights1" iconId="2"/>
              <x14:cfIcon iconSet="NoIcons" iconId="0"/>
              <x14:cfIcon iconSet="3TrafficLights1" iconId="0"/>
            </x14:iconSet>
          </x14:cfRule>
          <xm:sqref>J33</xm:sqref>
        </x14:conditionalFormatting>
        <x14:conditionalFormatting xmlns:xm="http://schemas.microsoft.com/office/excel/2006/main">
          <x14:cfRule type="iconSet" priority="10" id="{AF76B996-987C-4001-840F-C9BE4C620CF7}">
            <x14:iconSet custom="1">
              <x14:cfvo type="percent">
                <xm:f>0</xm:f>
              </x14:cfvo>
              <x14:cfvo type="num">
                <xm:f>0</xm:f>
              </x14:cfvo>
              <x14:cfvo type="num" gte="0">
                <xm:f>0</xm:f>
              </x14:cfvo>
              <x14:cfIcon iconSet="3TrafficLights1" iconId="2"/>
              <x14:cfIcon iconSet="NoIcons" iconId="0"/>
              <x14:cfIcon iconSet="3TrafficLights1" iconId="0"/>
            </x14:iconSet>
          </x14:cfRule>
          <xm:sqref>V26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I211"/>
  <sheetViews>
    <sheetView zoomScaleNormal="100" workbookViewId="0">
      <selection activeCell="E11" sqref="E11"/>
    </sheetView>
  </sheetViews>
  <sheetFormatPr defaultColWidth="9.08984375" defaultRowHeight="18" customHeight="1"/>
  <cols>
    <col min="1" max="1" width="6" style="148" customWidth="1"/>
    <col min="2" max="2" width="20.08984375" style="148" customWidth="1"/>
    <col min="3" max="3" width="81.6328125" style="128" customWidth="1"/>
    <col min="4" max="6" width="12.90625" style="128" customWidth="1"/>
    <col min="7" max="16384" width="9.08984375" style="128"/>
  </cols>
  <sheetData>
    <row r="1" spans="1:4" s="42" customFormat="1" ht="5.4" customHeight="1">
      <c r="A1" s="170"/>
      <c r="B1" s="170"/>
    </row>
    <row r="2" spans="1:4" s="42" customFormat="1" ht="18" customHeight="1">
      <c r="A2" s="906" t="str">
        <f>"Project Name : " &amp;'Covering Page'!$D$4</f>
        <v>Project Name : Project X</v>
      </c>
      <c r="B2" s="907"/>
      <c r="C2" s="907"/>
      <c r="D2" s="907"/>
    </row>
    <row r="3" spans="1:4" s="42" customFormat="1" ht="18" customHeight="1">
      <c r="A3" s="908" t="str">
        <f>'Covering Page'!$D$6</f>
        <v>xxx - xxxxxxx- xx</v>
      </c>
      <c r="B3" s="909"/>
      <c r="C3" s="909"/>
      <c r="D3" s="909"/>
    </row>
    <row r="4" spans="1:4" s="42" customFormat="1" ht="6.65" customHeight="1">
      <c r="A4" s="290"/>
      <c r="B4" s="290"/>
      <c r="C4" s="290"/>
      <c r="D4" s="290"/>
    </row>
    <row r="5" spans="1:4" s="42" customFormat="1" ht="25" customHeight="1">
      <c r="A5" s="910" t="s">
        <v>495</v>
      </c>
      <c r="B5" s="910"/>
      <c r="C5" s="910"/>
      <c r="D5" s="910"/>
    </row>
    <row r="6" spans="1:4" s="42" customFormat="1" ht="5.4" customHeight="1"/>
    <row r="7" spans="1:4" s="42" customFormat="1" ht="20" customHeight="1">
      <c r="A7" s="553" t="s">
        <v>49</v>
      </c>
      <c r="B7" s="911" t="s">
        <v>17</v>
      </c>
      <c r="C7" s="911"/>
      <c r="D7" s="554" t="s">
        <v>208</v>
      </c>
    </row>
    <row r="8" spans="1:4" ht="20" customHeight="1">
      <c r="A8" s="147">
        <v>1</v>
      </c>
      <c r="B8" s="903" t="s">
        <v>448</v>
      </c>
      <c r="C8" s="903"/>
      <c r="D8" s="551">
        <v>44197</v>
      </c>
    </row>
    <row r="9" spans="1:4" ht="20" customHeight="1">
      <c r="A9" s="147">
        <v>2</v>
      </c>
      <c r="B9" s="903" t="s">
        <v>449</v>
      </c>
      <c r="C9" s="903"/>
      <c r="D9" s="551">
        <v>44228</v>
      </c>
    </row>
    <row r="10" spans="1:4" ht="20" customHeight="1">
      <c r="A10" s="147">
        <v>3</v>
      </c>
      <c r="B10" s="903"/>
      <c r="C10" s="903"/>
      <c r="D10" s="551"/>
    </row>
    <row r="11" spans="1:4" ht="20" customHeight="1">
      <c r="A11" s="147">
        <v>4</v>
      </c>
      <c r="B11" s="903"/>
      <c r="C11" s="903"/>
      <c r="D11" s="551"/>
    </row>
    <row r="12" spans="1:4" ht="20" customHeight="1">
      <c r="A12" s="147">
        <v>5</v>
      </c>
      <c r="B12" s="903"/>
      <c r="C12" s="903"/>
      <c r="D12" s="551"/>
    </row>
    <row r="13" spans="1:4" ht="20" customHeight="1">
      <c r="A13" s="147">
        <v>6</v>
      </c>
      <c r="B13" s="903"/>
      <c r="C13" s="903"/>
      <c r="D13" s="551"/>
    </row>
    <row r="14" spans="1:4" ht="20" customHeight="1">
      <c r="A14" s="147">
        <v>7</v>
      </c>
      <c r="B14" s="903"/>
      <c r="C14" s="903"/>
      <c r="D14" s="551"/>
    </row>
    <row r="15" spans="1:4" ht="20" customHeight="1">
      <c r="A15" s="147">
        <v>8</v>
      </c>
      <c r="B15" s="903"/>
      <c r="C15" s="903"/>
      <c r="D15" s="551"/>
    </row>
    <row r="16" spans="1:4" ht="20" customHeight="1">
      <c r="A16" s="147">
        <v>9</v>
      </c>
      <c r="B16" s="903"/>
      <c r="C16" s="903"/>
      <c r="D16" s="551"/>
    </row>
    <row r="17" spans="1:4" ht="20" customHeight="1">
      <c r="A17" s="147">
        <v>10</v>
      </c>
      <c r="B17" s="903"/>
      <c r="C17" s="903"/>
      <c r="D17" s="551"/>
    </row>
    <row r="18" spans="1:4" ht="20" customHeight="1">
      <c r="A18" s="147">
        <v>11</v>
      </c>
      <c r="B18" s="903"/>
      <c r="C18" s="903"/>
      <c r="D18" s="551"/>
    </row>
    <row r="19" spans="1:4" ht="20" customHeight="1">
      <c r="A19" s="147">
        <v>12</v>
      </c>
      <c r="B19" s="903"/>
      <c r="C19" s="903"/>
      <c r="D19" s="551"/>
    </row>
    <row r="20" spans="1:4" ht="20" customHeight="1">
      <c r="A20" s="147">
        <v>13</v>
      </c>
      <c r="B20" s="903"/>
      <c r="C20" s="903"/>
      <c r="D20" s="551"/>
    </row>
    <row r="21" spans="1:4" ht="20" customHeight="1">
      <c r="A21" s="147">
        <v>14</v>
      </c>
      <c r="B21" s="903"/>
      <c r="C21" s="903"/>
      <c r="D21" s="551"/>
    </row>
    <row r="22" spans="1:4" ht="20" customHeight="1">
      <c r="A22" s="147">
        <v>15</v>
      </c>
      <c r="B22" s="903"/>
      <c r="C22" s="903"/>
      <c r="D22" s="551"/>
    </row>
    <row r="23" spans="1:4" ht="20" customHeight="1">
      <c r="A23" s="549" t="s">
        <v>49</v>
      </c>
      <c r="B23" s="905" t="s">
        <v>18</v>
      </c>
      <c r="C23" s="905"/>
      <c r="D23" s="550" t="s">
        <v>208</v>
      </c>
    </row>
    <row r="24" spans="1:4" ht="20" customHeight="1">
      <c r="A24" s="147">
        <v>1</v>
      </c>
      <c r="B24" s="903" t="s">
        <v>448</v>
      </c>
      <c r="C24" s="903"/>
      <c r="D24" s="551">
        <v>44197</v>
      </c>
    </row>
    <row r="25" spans="1:4" ht="20" customHeight="1">
      <c r="A25" s="147">
        <v>2</v>
      </c>
      <c r="B25" s="903" t="s">
        <v>449</v>
      </c>
      <c r="C25" s="903"/>
      <c r="D25" s="551">
        <v>44228</v>
      </c>
    </row>
    <row r="26" spans="1:4" ht="20" customHeight="1">
      <c r="A26" s="147">
        <v>3</v>
      </c>
      <c r="B26" s="903"/>
      <c r="C26" s="903"/>
      <c r="D26" s="551"/>
    </row>
    <row r="27" spans="1:4" ht="20" customHeight="1">
      <c r="A27" s="147">
        <v>4</v>
      </c>
      <c r="B27" s="903"/>
      <c r="C27" s="903"/>
      <c r="D27" s="551"/>
    </row>
    <row r="28" spans="1:4" ht="20" customHeight="1">
      <c r="A28" s="147">
        <v>5</v>
      </c>
      <c r="B28" s="903"/>
      <c r="C28" s="903"/>
      <c r="D28" s="551"/>
    </row>
    <row r="29" spans="1:4" ht="20" customHeight="1">
      <c r="A29" s="147">
        <v>6</v>
      </c>
      <c r="B29" s="903"/>
      <c r="C29" s="903"/>
      <c r="D29" s="551"/>
    </row>
    <row r="30" spans="1:4" ht="20" customHeight="1">
      <c r="A30" s="147">
        <v>7</v>
      </c>
      <c r="B30" s="903"/>
      <c r="C30" s="903"/>
      <c r="D30" s="551"/>
    </row>
    <row r="31" spans="1:4" ht="20" customHeight="1">
      <c r="A31" s="147">
        <v>8</v>
      </c>
      <c r="B31" s="903"/>
      <c r="C31" s="903"/>
      <c r="D31" s="551"/>
    </row>
    <row r="32" spans="1:4" ht="20" customHeight="1">
      <c r="A32" s="147">
        <v>9</v>
      </c>
      <c r="B32" s="903"/>
      <c r="C32" s="903"/>
      <c r="D32" s="551"/>
    </row>
    <row r="33" spans="1:4" ht="20" customHeight="1">
      <c r="A33" s="147">
        <v>10</v>
      </c>
      <c r="B33" s="903"/>
      <c r="C33" s="903"/>
      <c r="D33" s="551"/>
    </row>
    <row r="34" spans="1:4" ht="20" customHeight="1">
      <c r="A34" s="147">
        <v>11</v>
      </c>
      <c r="B34" s="903"/>
      <c r="C34" s="903"/>
      <c r="D34" s="551"/>
    </row>
    <row r="35" spans="1:4" ht="20" customHeight="1">
      <c r="A35" s="147">
        <v>12</v>
      </c>
      <c r="B35" s="903"/>
      <c r="C35" s="903"/>
      <c r="D35" s="551"/>
    </row>
    <row r="36" spans="1:4" ht="20" customHeight="1">
      <c r="A36" s="147">
        <v>13</v>
      </c>
      <c r="B36" s="903"/>
      <c r="C36" s="903"/>
      <c r="D36" s="551"/>
    </row>
    <row r="37" spans="1:4" ht="20" customHeight="1">
      <c r="A37" s="147">
        <v>14</v>
      </c>
      <c r="B37" s="903"/>
      <c r="C37" s="903"/>
      <c r="D37" s="551"/>
    </row>
    <row r="38" spans="1:4" ht="20" customHeight="1">
      <c r="A38" s="147">
        <v>15</v>
      </c>
      <c r="B38" s="903"/>
      <c r="C38" s="903"/>
      <c r="D38" s="551"/>
    </row>
    <row r="39" spans="1:4" ht="20" customHeight="1">
      <c r="A39" s="549" t="s">
        <v>49</v>
      </c>
      <c r="B39" s="905" t="s">
        <v>651</v>
      </c>
      <c r="C39" s="905"/>
      <c r="D39" s="550" t="s">
        <v>208</v>
      </c>
    </row>
    <row r="40" spans="1:4" ht="20" customHeight="1">
      <c r="A40" s="147">
        <v>1</v>
      </c>
      <c r="B40" s="903" t="s">
        <v>448</v>
      </c>
      <c r="C40" s="903"/>
      <c r="D40" s="551">
        <v>44197</v>
      </c>
    </row>
    <row r="41" spans="1:4" ht="20" customHeight="1">
      <c r="A41" s="147">
        <v>2</v>
      </c>
      <c r="B41" s="903" t="s">
        <v>449</v>
      </c>
      <c r="C41" s="903"/>
      <c r="D41" s="551">
        <v>44228</v>
      </c>
    </row>
    <row r="42" spans="1:4" ht="20" customHeight="1">
      <c r="A42" s="147">
        <v>3</v>
      </c>
      <c r="B42" s="903"/>
      <c r="C42" s="903"/>
      <c r="D42" s="551"/>
    </row>
    <row r="43" spans="1:4" ht="20" customHeight="1">
      <c r="A43" s="147">
        <v>4</v>
      </c>
      <c r="B43" s="903"/>
      <c r="C43" s="903"/>
      <c r="D43" s="551"/>
    </row>
    <row r="44" spans="1:4" ht="20" customHeight="1">
      <c r="A44" s="147">
        <v>5</v>
      </c>
      <c r="B44" s="903"/>
      <c r="C44" s="903"/>
      <c r="D44" s="551"/>
    </row>
    <row r="45" spans="1:4" ht="20" customHeight="1">
      <c r="A45" s="147">
        <v>6</v>
      </c>
      <c r="B45" s="903"/>
      <c r="C45" s="903"/>
      <c r="D45" s="551"/>
    </row>
    <row r="46" spans="1:4" ht="20" customHeight="1">
      <c r="A46" s="147">
        <v>7</v>
      </c>
      <c r="B46" s="903"/>
      <c r="C46" s="903"/>
      <c r="D46" s="551"/>
    </row>
    <row r="47" spans="1:4" ht="20" customHeight="1">
      <c r="A47" s="147">
        <v>8</v>
      </c>
      <c r="B47" s="903"/>
      <c r="C47" s="903"/>
      <c r="D47" s="551"/>
    </row>
    <row r="48" spans="1:4" ht="20" customHeight="1">
      <c r="A48" s="147">
        <v>9</v>
      </c>
      <c r="B48" s="903"/>
      <c r="C48" s="903"/>
      <c r="D48" s="551"/>
    </row>
    <row r="49" spans="1:4" ht="20" customHeight="1">
      <c r="A49" s="147">
        <v>10</v>
      </c>
      <c r="B49" s="903"/>
      <c r="C49" s="903"/>
      <c r="D49" s="551"/>
    </row>
    <row r="50" spans="1:4" ht="20" customHeight="1">
      <c r="A50" s="147">
        <v>11</v>
      </c>
      <c r="B50" s="903"/>
      <c r="C50" s="903"/>
      <c r="D50" s="551"/>
    </row>
    <row r="51" spans="1:4" ht="20" customHeight="1">
      <c r="A51" s="147">
        <v>12</v>
      </c>
      <c r="B51" s="903"/>
      <c r="C51" s="903"/>
      <c r="D51" s="551"/>
    </row>
    <row r="52" spans="1:4" ht="20" customHeight="1">
      <c r="A52" s="147">
        <v>13</v>
      </c>
      <c r="B52" s="903"/>
      <c r="C52" s="903"/>
      <c r="D52" s="551"/>
    </row>
    <row r="53" spans="1:4" ht="20" customHeight="1">
      <c r="A53" s="147">
        <v>14</v>
      </c>
      <c r="B53" s="903"/>
      <c r="C53" s="903"/>
      <c r="D53" s="551"/>
    </row>
    <row r="54" spans="1:4" ht="20" customHeight="1">
      <c r="A54" s="147">
        <v>15</v>
      </c>
      <c r="B54" s="904"/>
      <c r="C54" s="904"/>
      <c r="D54" s="551"/>
    </row>
    <row r="55" spans="1:4" ht="20" customHeight="1">
      <c r="A55" s="147">
        <v>16</v>
      </c>
      <c r="B55" s="903"/>
      <c r="C55" s="903"/>
      <c r="D55" s="551"/>
    </row>
    <row r="56" spans="1:4" ht="20" customHeight="1">
      <c r="A56" s="147">
        <v>17</v>
      </c>
      <c r="B56" s="903"/>
      <c r="C56" s="903"/>
      <c r="D56" s="551"/>
    </row>
    <row r="57" spans="1:4" ht="20" customHeight="1">
      <c r="A57" s="147">
        <v>18</v>
      </c>
      <c r="B57" s="903"/>
      <c r="C57" s="903"/>
      <c r="D57" s="551"/>
    </row>
    <row r="58" spans="1:4" ht="20" customHeight="1">
      <c r="A58" s="147">
        <v>19</v>
      </c>
      <c r="B58" s="903"/>
      <c r="C58" s="903"/>
      <c r="D58" s="551"/>
    </row>
    <row r="59" spans="1:4" ht="20" customHeight="1">
      <c r="A59" s="147">
        <v>20</v>
      </c>
      <c r="B59" s="903"/>
      <c r="C59" s="903"/>
      <c r="D59" s="551"/>
    </row>
    <row r="60" spans="1:4" ht="20" customHeight="1">
      <c r="A60" s="147">
        <v>21</v>
      </c>
      <c r="B60" s="903"/>
      <c r="C60" s="903"/>
      <c r="D60" s="551"/>
    </row>
    <row r="61" spans="1:4" ht="20" customHeight="1">
      <c r="A61" s="147">
        <v>22</v>
      </c>
      <c r="B61" s="903"/>
      <c r="C61" s="903"/>
      <c r="D61" s="551"/>
    </row>
    <row r="62" spans="1:4" ht="20" customHeight="1">
      <c r="A62" s="147">
        <v>23</v>
      </c>
      <c r="B62" s="903"/>
      <c r="C62" s="903"/>
      <c r="D62" s="551"/>
    </row>
    <row r="63" spans="1:4" ht="20" customHeight="1">
      <c r="A63" s="147">
        <v>24</v>
      </c>
      <c r="B63" s="903"/>
      <c r="C63" s="903"/>
      <c r="D63" s="551"/>
    </row>
    <row r="64" spans="1:4" ht="20" customHeight="1">
      <c r="A64" s="147">
        <v>25</v>
      </c>
      <c r="B64" s="903"/>
      <c r="C64" s="903"/>
      <c r="D64" s="551"/>
    </row>
    <row r="65" spans="1:4" ht="20" customHeight="1">
      <c r="A65" s="147">
        <v>26</v>
      </c>
      <c r="B65" s="903"/>
      <c r="C65" s="903"/>
      <c r="D65" s="551"/>
    </row>
    <row r="66" spans="1:4" ht="20" customHeight="1">
      <c r="A66" s="147">
        <v>27</v>
      </c>
      <c r="B66" s="903"/>
      <c r="C66" s="903"/>
      <c r="D66" s="551"/>
    </row>
    <row r="67" spans="1:4" ht="20" customHeight="1">
      <c r="A67" s="147">
        <v>28</v>
      </c>
      <c r="B67" s="903"/>
      <c r="C67" s="903"/>
      <c r="D67" s="551"/>
    </row>
    <row r="68" spans="1:4" ht="20" customHeight="1">
      <c r="A68" s="147">
        <v>29</v>
      </c>
      <c r="B68" s="903"/>
      <c r="C68" s="903"/>
      <c r="D68" s="551"/>
    </row>
    <row r="69" spans="1:4" ht="20" customHeight="1">
      <c r="A69" s="147">
        <v>30</v>
      </c>
      <c r="B69" s="904"/>
      <c r="C69" s="904"/>
      <c r="D69" s="551"/>
    </row>
    <row r="70" spans="1:4" ht="20" customHeight="1">
      <c r="A70" s="147"/>
      <c r="B70" s="903"/>
      <c r="C70" s="903"/>
      <c r="D70" s="551"/>
    </row>
    <row r="71" spans="1:4" ht="20" customHeight="1">
      <c r="A71" s="147"/>
      <c r="B71" s="903"/>
      <c r="C71" s="903"/>
      <c r="D71" s="551"/>
    </row>
    <row r="72" spans="1:4" ht="20" customHeight="1">
      <c r="A72" s="147"/>
      <c r="B72" s="903"/>
      <c r="C72" s="903"/>
      <c r="D72" s="551"/>
    </row>
    <row r="73" spans="1:4" ht="20" customHeight="1">
      <c r="A73" s="147"/>
      <c r="B73" s="903"/>
      <c r="C73" s="903"/>
      <c r="D73" s="551"/>
    </row>
    <row r="74" spans="1:4" ht="20" customHeight="1">
      <c r="A74" s="147"/>
      <c r="B74" s="903"/>
      <c r="C74" s="903"/>
      <c r="D74" s="551"/>
    </row>
    <row r="75" spans="1:4" ht="20" customHeight="1">
      <c r="A75" s="147"/>
      <c r="B75" s="903"/>
      <c r="C75" s="903"/>
      <c r="D75" s="551"/>
    </row>
    <row r="76" spans="1:4" ht="20" customHeight="1">
      <c r="A76" s="147"/>
      <c r="B76" s="903"/>
      <c r="C76" s="903"/>
      <c r="D76" s="551"/>
    </row>
    <row r="77" spans="1:4" ht="20" customHeight="1">
      <c r="A77" s="147"/>
      <c r="B77" s="903"/>
      <c r="C77" s="903"/>
      <c r="D77" s="551"/>
    </row>
    <row r="78" spans="1:4" ht="20" customHeight="1">
      <c r="A78" s="147"/>
      <c r="B78" s="903"/>
      <c r="C78" s="903"/>
      <c r="D78" s="551"/>
    </row>
    <row r="79" spans="1:4" ht="20" customHeight="1">
      <c r="A79" s="147"/>
      <c r="B79" s="903"/>
      <c r="C79" s="903"/>
      <c r="D79" s="551"/>
    </row>
    <row r="80" spans="1:4" ht="20" customHeight="1">
      <c r="A80" s="147"/>
      <c r="B80" s="903"/>
      <c r="C80" s="903"/>
      <c r="D80" s="551"/>
    </row>
    <row r="81" spans="1:4" ht="20" customHeight="1">
      <c r="A81" s="147"/>
      <c r="B81" s="903"/>
      <c r="C81" s="903"/>
      <c r="D81" s="551"/>
    </row>
    <row r="82" spans="1:4" ht="20" customHeight="1">
      <c r="A82" s="147"/>
      <c r="B82" s="903"/>
      <c r="C82" s="903"/>
      <c r="D82" s="551"/>
    </row>
    <row r="83" spans="1:4" ht="20" customHeight="1">
      <c r="A83" s="147"/>
      <c r="B83" s="903"/>
      <c r="C83" s="903"/>
      <c r="D83" s="551"/>
    </row>
    <row r="84" spans="1:4" ht="20" customHeight="1">
      <c r="A84" s="147"/>
      <c r="B84" s="904"/>
      <c r="C84" s="904"/>
      <c r="D84" s="551"/>
    </row>
    <row r="85" spans="1:4" ht="20" customHeight="1">
      <c r="A85" s="147"/>
      <c r="B85" s="903"/>
      <c r="C85" s="903"/>
      <c r="D85" s="551"/>
    </row>
    <row r="86" spans="1:4" ht="20" customHeight="1">
      <c r="A86" s="147"/>
      <c r="B86" s="903"/>
      <c r="C86" s="903"/>
      <c r="D86" s="551"/>
    </row>
    <row r="87" spans="1:4" ht="20" customHeight="1">
      <c r="A87" s="147"/>
      <c r="B87" s="903"/>
      <c r="C87" s="903"/>
      <c r="D87" s="551"/>
    </row>
    <row r="88" spans="1:4" ht="20" customHeight="1">
      <c r="A88" s="147"/>
      <c r="B88" s="903"/>
      <c r="C88" s="903"/>
      <c r="D88" s="551"/>
    </row>
    <row r="89" spans="1:4" ht="20" customHeight="1">
      <c r="A89" s="147"/>
      <c r="B89" s="903"/>
      <c r="C89" s="903"/>
      <c r="D89" s="551"/>
    </row>
    <row r="90" spans="1:4" ht="20" customHeight="1">
      <c r="A90" s="147"/>
      <c r="B90" s="903"/>
      <c r="C90" s="903"/>
      <c r="D90" s="551"/>
    </row>
    <row r="91" spans="1:4" ht="20" customHeight="1">
      <c r="A91" s="147"/>
      <c r="B91" s="903"/>
      <c r="C91" s="903"/>
      <c r="D91" s="551"/>
    </row>
    <row r="92" spans="1:4" ht="20" customHeight="1">
      <c r="A92" s="147"/>
      <c r="B92" s="903"/>
      <c r="C92" s="903"/>
      <c r="D92" s="551"/>
    </row>
    <row r="93" spans="1:4" ht="20" customHeight="1">
      <c r="A93" s="147"/>
      <c r="B93" s="903"/>
      <c r="C93" s="903"/>
      <c r="D93" s="551"/>
    </row>
    <row r="94" spans="1:4" ht="20" customHeight="1">
      <c r="A94" s="147"/>
      <c r="B94" s="903"/>
      <c r="C94" s="903"/>
      <c r="D94" s="551"/>
    </row>
    <row r="95" spans="1:4" ht="20" customHeight="1">
      <c r="A95" s="147"/>
      <c r="B95" s="903"/>
      <c r="C95" s="903"/>
      <c r="D95" s="551"/>
    </row>
    <row r="96" spans="1:4" ht="20" customHeight="1">
      <c r="A96" s="147"/>
      <c r="B96" s="903"/>
      <c r="C96" s="903"/>
      <c r="D96" s="551"/>
    </row>
    <row r="97" spans="1:9" ht="20" customHeight="1">
      <c r="A97" s="147"/>
      <c r="B97" s="903"/>
      <c r="C97" s="903"/>
      <c r="D97" s="551"/>
    </row>
    <row r="98" spans="1:9" ht="20" customHeight="1">
      <c r="A98" s="147"/>
      <c r="B98" s="903"/>
      <c r="C98" s="903"/>
      <c r="D98" s="551"/>
    </row>
    <row r="99" spans="1:9" ht="20" customHeight="1">
      <c r="A99" s="147"/>
      <c r="B99" s="903"/>
      <c r="C99" s="903"/>
      <c r="D99" s="551"/>
    </row>
    <row r="100" spans="1:9" ht="18" customHeight="1">
      <c r="B100" s="903"/>
      <c r="C100" s="903"/>
      <c r="D100" s="551"/>
      <c r="I100" s="552"/>
    </row>
    <row r="101" spans="1:9" ht="18" customHeight="1">
      <c r="B101" s="903"/>
      <c r="C101" s="903"/>
      <c r="D101" s="551"/>
    </row>
    <row r="102" spans="1:9" ht="18" customHeight="1">
      <c r="B102" s="903"/>
      <c r="C102" s="903"/>
      <c r="D102" s="551"/>
    </row>
    <row r="103" spans="1:9" ht="18" customHeight="1">
      <c r="B103" s="903"/>
      <c r="C103" s="903"/>
      <c r="D103" s="551"/>
    </row>
    <row r="104" spans="1:9" ht="18" customHeight="1">
      <c r="B104" s="903"/>
      <c r="C104" s="903"/>
      <c r="D104" s="551"/>
    </row>
    <row r="105" spans="1:9" ht="18" customHeight="1">
      <c r="B105" s="903"/>
      <c r="C105" s="903"/>
      <c r="D105" s="551"/>
    </row>
    <row r="106" spans="1:9" ht="18" customHeight="1">
      <c r="B106" s="903"/>
      <c r="C106" s="903"/>
      <c r="D106" s="551"/>
    </row>
    <row r="107" spans="1:9" ht="18" customHeight="1">
      <c r="B107" s="903"/>
      <c r="C107" s="903"/>
      <c r="D107" s="551"/>
    </row>
    <row r="108" spans="1:9" ht="18" customHeight="1">
      <c r="B108" s="903"/>
      <c r="C108" s="903"/>
      <c r="D108" s="551"/>
    </row>
    <row r="109" spans="1:9" ht="18" customHeight="1">
      <c r="B109" s="903"/>
      <c r="C109" s="903"/>
      <c r="D109" s="551"/>
    </row>
    <row r="110" spans="1:9" ht="18" customHeight="1">
      <c r="B110" s="903"/>
      <c r="C110" s="903"/>
      <c r="D110" s="551"/>
    </row>
    <row r="111" spans="1:9" ht="18" customHeight="1">
      <c r="B111" s="903"/>
      <c r="C111" s="903"/>
      <c r="D111" s="551"/>
    </row>
    <row r="112" spans="1:9" ht="18" customHeight="1">
      <c r="B112" s="903"/>
      <c r="C112" s="903"/>
      <c r="D112" s="551"/>
    </row>
    <row r="113" spans="2:4" ht="18" customHeight="1">
      <c r="B113" s="903"/>
      <c r="C113" s="903"/>
      <c r="D113" s="551"/>
    </row>
    <row r="114" spans="2:4" ht="18" customHeight="1">
      <c r="B114" s="903"/>
      <c r="C114" s="903"/>
      <c r="D114" s="551"/>
    </row>
    <row r="115" spans="2:4" ht="18" customHeight="1">
      <c r="B115" s="903"/>
      <c r="C115" s="903"/>
      <c r="D115" s="551"/>
    </row>
    <row r="116" spans="2:4" ht="18" customHeight="1">
      <c r="B116" s="903"/>
      <c r="C116" s="903"/>
      <c r="D116" s="551"/>
    </row>
    <row r="117" spans="2:4" ht="18" customHeight="1">
      <c r="B117" s="903"/>
      <c r="C117" s="903"/>
      <c r="D117" s="551"/>
    </row>
    <row r="118" spans="2:4" ht="18" customHeight="1">
      <c r="B118" s="903"/>
      <c r="C118" s="903"/>
      <c r="D118" s="551"/>
    </row>
    <row r="119" spans="2:4" ht="18" customHeight="1">
      <c r="B119" s="903"/>
      <c r="C119" s="903"/>
      <c r="D119" s="551"/>
    </row>
    <row r="120" spans="2:4" ht="18" customHeight="1">
      <c r="B120" s="903"/>
      <c r="C120" s="903"/>
      <c r="D120" s="551"/>
    </row>
    <row r="121" spans="2:4" ht="18" customHeight="1">
      <c r="B121" s="903"/>
      <c r="C121" s="903"/>
      <c r="D121" s="551"/>
    </row>
    <row r="122" spans="2:4" ht="18" customHeight="1">
      <c r="B122" s="903"/>
      <c r="C122" s="903"/>
      <c r="D122" s="551"/>
    </row>
    <row r="123" spans="2:4" ht="18" customHeight="1">
      <c r="B123" s="903"/>
      <c r="C123" s="903"/>
      <c r="D123" s="551"/>
    </row>
    <row r="124" spans="2:4" ht="18" customHeight="1">
      <c r="B124" s="903"/>
      <c r="C124" s="903"/>
      <c r="D124" s="551"/>
    </row>
    <row r="125" spans="2:4" ht="18" customHeight="1">
      <c r="B125" s="903"/>
      <c r="C125" s="903"/>
      <c r="D125" s="551"/>
    </row>
    <row r="126" spans="2:4" ht="18" customHeight="1">
      <c r="B126" s="903"/>
      <c r="C126" s="903"/>
      <c r="D126" s="551"/>
    </row>
    <row r="127" spans="2:4" ht="18" customHeight="1">
      <c r="B127" s="903"/>
      <c r="C127" s="903"/>
      <c r="D127" s="551"/>
    </row>
    <row r="128" spans="2:4" ht="18" customHeight="1">
      <c r="B128" s="903"/>
      <c r="C128" s="903"/>
      <c r="D128" s="551"/>
    </row>
    <row r="129" spans="2:4" ht="18" customHeight="1">
      <c r="B129" s="903"/>
      <c r="C129" s="903"/>
      <c r="D129" s="551"/>
    </row>
    <row r="130" spans="2:4" ht="18" customHeight="1">
      <c r="B130" s="903"/>
      <c r="C130" s="903"/>
      <c r="D130" s="551"/>
    </row>
    <row r="131" spans="2:4" ht="18" customHeight="1">
      <c r="B131" s="903"/>
      <c r="C131" s="903"/>
      <c r="D131" s="551"/>
    </row>
    <row r="132" spans="2:4" ht="18" customHeight="1">
      <c r="B132" s="903"/>
      <c r="C132" s="903"/>
      <c r="D132" s="551"/>
    </row>
    <row r="133" spans="2:4" ht="18" customHeight="1">
      <c r="B133" s="903"/>
      <c r="C133" s="903"/>
      <c r="D133" s="551"/>
    </row>
    <row r="134" spans="2:4" ht="18" customHeight="1">
      <c r="B134" s="903"/>
      <c r="C134" s="903"/>
      <c r="D134" s="551"/>
    </row>
    <row r="135" spans="2:4" ht="18" customHeight="1">
      <c r="B135" s="903"/>
      <c r="C135" s="903"/>
      <c r="D135" s="551"/>
    </row>
    <row r="136" spans="2:4" ht="18" customHeight="1">
      <c r="B136" s="903"/>
      <c r="C136" s="903"/>
      <c r="D136" s="551"/>
    </row>
    <row r="137" spans="2:4" ht="18" customHeight="1">
      <c r="B137" s="903"/>
      <c r="C137" s="903"/>
      <c r="D137" s="551"/>
    </row>
    <row r="138" spans="2:4" ht="18" customHeight="1">
      <c r="B138" s="903"/>
      <c r="C138" s="903"/>
      <c r="D138" s="551"/>
    </row>
    <row r="139" spans="2:4" ht="18" customHeight="1">
      <c r="B139" s="903"/>
      <c r="C139" s="903"/>
      <c r="D139" s="551"/>
    </row>
    <row r="140" spans="2:4" ht="18" customHeight="1">
      <c r="B140" s="903"/>
      <c r="C140" s="903"/>
      <c r="D140" s="551"/>
    </row>
    <row r="141" spans="2:4" ht="18" customHeight="1">
      <c r="B141" s="903"/>
      <c r="C141" s="903"/>
      <c r="D141" s="551"/>
    </row>
    <row r="142" spans="2:4" ht="18" customHeight="1">
      <c r="B142" s="903"/>
      <c r="C142" s="903"/>
      <c r="D142" s="551"/>
    </row>
    <row r="143" spans="2:4" ht="18" customHeight="1">
      <c r="B143" s="903"/>
      <c r="C143" s="903"/>
      <c r="D143" s="551"/>
    </row>
    <row r="144" spans="2:4" ht="18" customHeight="1">
      <c r="B144" s="903"/>
      <c r="C144" s="903"/>
      <c r="D144" s="551"/>
    </row>
    <row r="145" spans="2:4" ht="18" customHeight="1">
      <c r="B145" s="903"/>
      <c r="C145" s="903"/>
      <c r="D145" s="551"/>
    </row>
    <row r="146" spans="2:4" ht="18" customHeight="1">
      <c r="B146" s="903"/>
      <c r="C146" s="903"/>
      <c r="D146" s="551"/>
    </row>
    <row r="147" spans="2:4" ht="18" customHeight="1">
      <c r="B147" s="903"/>
      <c r="C147" s="903"/>
      <c r="D147" s="551"/>
    </row>
    <row r="148" spans="2:4" ht="18" customHeight="1">
      <c r="B148" s="903"/>
      <c r="C148" s="903"/>
      <c r="D148" s="551"/>
    </row>
    <row r="149" spans="2:4" ht="18" customHeight="1">
      <c r="B149" s="903"/>
      <c r="C149" s="903"/>
      <c r="D149" s="551"/>
    </row>
    <row r="150" spans="2:4" ht="18" customHeight="1">
      <c r="B150" s="903"/>
      <c r="C150" s="903"/>
      <c r="D150" s="551"/>
    </row>
    <row r="151" spans="2:4" ht="18" customHeight="1">
      <c r="B151" s="903"/>
      <c r="C151" s="903"/>
      <c r="D151" s="551"/>
    </row>
    <row r="152" spans="2:4" ht="18" customHeight="1">
      <c r="B152" s="903"/>
      <c r="C152" s="903"/>
      <c r="D152" s="551"/>
    </row>
    <row r="153" spans="2:4" ht="18" customHeight="1">
      <c r="B153" s="903"/>
      <c r="C153" s="903"/>
      <c r="D153" s="551"/>
    </row>
    <row r="154" spans="2:4" ht="18" customHeight="1">
      <c r="B154" s="903"/>
      <c r="C154" s="903"/>
      <c r="D154" s="551"/>
    </row>
    <row r="155" spans="2:4" ht="18" customHeight="1">
      <c r="B155" s="903"/>
      <c r="C155" s="903"/>
      <c r="D155" s="551"/>
    </row>
    <row r="156" spans="2:4" ht="18" customHeight="1">
      <c r="B156" s="903"/>
      <c r="C156" s="903"/>
      <c r="D156" s="551"/>
    </row>
    <row r="157" spans="2:4" ht="18" customHeight="1">
      <c r="B157" s="903"/>
      <c r="C157" s="903"/>
      <c r="D157" s="551"/>
    </row>
    <row r="158" spans="2:4" ht="18" customHeight="1">
      <c r="B158" s="903"/>
      <c r="C158" s="903"/>
      <c r="D158" s="551"/>
    </row>
    <row r="159" spans="2:4" ht="18" customHeight="1">
      <c r="B159" s="903"/>
      <c r="C159" s="903"/>
      <c r="D159" s="551"/>
    </row>
    <row r="160" spans="2:4" ht="18" customHeight="1">
      <c r="B160" s="903"/>
      <c r="C160" s="903"/>
      <c r="D160" s="551"/>
    </row>
    <row r="161" spans="2:4" ht="18" customHeight="1">
      <c r="B161" s="903"/>
      <c r="C161" s="903"/>
      <c r="D161" s="551"/>
    </row>
    <row r="162" spans="2:4" ht="18" customHeight="1">
      <c r="B162" s="903"/>
      <c r="C162" s="903"/>
      <c r="D162" s="551"/>
    </row>
    <row r="163" spans="2:4" ht="18" customHeight="1">
      <c r="B163" s="903"/>
      <c r="C163" s="903"/>
      <c r="D163" s="551"/>
    </row>
    <row r="164" spans="2:4" ht="18" customHeight="1">
      <c r="B164" s="903"/>
      <c r="C164" s="903"/>
      <c r="D164" s="551"/>
    </row>
    <row r="165" spans="2:4" ht="18" customHeight="1">
      <c r="B165" s="903"/>
      <c r="C165" s="903"/>
      <c r="D165" s="551"/>
    </row>
    <row r="166" spans="2:4" ht="18" customHeight="1">
      <c r="B166" s="903"/>
      <c r="C166" s="903"/>
      <c r="D166" s="551"/>
    </row>
    <row r="167" spans="2:4" ht="18" customHeight="1">
      <c r="B167" s="903"/>
      <c r="C167" s="903"/>
      <c r="D167" s="551"/>
    </row>
    <row r="168" spans="2:4" ht="18" customHeight="1">
      <c r="B168" s="903"/>
      <c r="C168" s="903"/>
      <c r="D168" s="551"/>
    </row>
    <row r="169" spans="2:4" ht="18" customHeight="1">
      <c r="B169" s="903"/>
      <c r="C169" s="903"/>
      <c r="D169" s="551"/>
    </row>
    <row r="170" spans="2:4" ht="18" customHeight="1">
      <c r="B170" s="903"/>
      <c r="C170" s="903"/>
      <c r="D170" s="551"/>
    </row>
    <row r="171" spans="2:4" ht="18" customHeight="1">
      <c r="B171" s="903"/>
      <c r="C171" s="903"/>
      <c r="D171" s="551"/>
    </row>
    <row r="172" spans="2:4" ht="18" customHeight="1">
      <c r="B172" s="903"/>
      <c r="C172" s="903"/>
      <c r="D172" s="551"/>
    </row>
    <row r="173" spans="2:4" ht="18" customHeight="1">
      <c r="B173" s="903"/>
      <c r="C173" s="903"/>
      <c r="D173" s="551"/>
    </row>
    <row r="174" spans="2:4" ht="18" customHeight="1">
      <c r="B174" s="903"/>
      <c r="C174" s="903"/>
      <c r="D174" s="551"/>
    </row>
    <row r="175" spans="2:4" ht="18" customHeight="1">
      <c r="B175" s="903"/>
      <c r="C175" s="903"/>
      <c r="D175" s="551"/>
    </row>
    <row r="176" spans="2:4" ht="18" customHeight="1">
      <c r="B176" s="903"/>
      <c r="C176" s="903"/>
      <c r="D176" s="551"/>
    </row>
    <row r="177" spans="2:4" ht="18" customHeight="1">
      <c r="B177" s="903"/>
      <c r="C177" s="903"/>
      <c r="D177" s="551"/>
    </row>
    <row r="178" spans="2:4" ht="18" customHeight="1">
      <c r="B178" s="903"/>
      <c r="C178" s="903"/>
      <c r="D178" s="551"/>
    </row>
    <row r="179" spans="2:4" ht="18" customHeight="1">
      <c r="B179" s="903"/>
      <c r="C179" s="903"/>
      <c r="D179" s="551"/>
    </row>
    <row r="180" spans="2:4" ht="18" customHeight="1">
      <c r="B180" s="903"/>
      <c r="C180" s="903"/>
      <c r="D180" s="551"/>
    </row>
    <row r="181" spans="2:4" ht="18" customHeight="1">
      <c r="B181" s="903"/>
      <c r="C181" s="903"/>
      <c r="D181" s="551"/>
    </row>
    <row r="182" spans="2:4" ht="18" customHeight="1">
      <c r="B182" s="903"/>
      <c r="C182" s="903"/>
      <c r="D182" s="551"/>
    </row>
    <row r="183" spans="2:4" ht="18" customHeight="1">
      <c r="B183" s="903"/>
      <c r="C183" s="903"/>
      <c r="D183" s="551"/>
    </row>
    <row r="184" spans="2:4" ht="18" customHeight="1">
      <c r="B184" s="903"/>
      <c r="C184" s="903"/>
      <c r="D184" s="551"/>
    </row>
    <row r="185" spans="2:4" ht="18" customHeight="1">
      <c r="B185" s="903"/>
      <c r="C185" s="903"/>
      <c r="D185" s="551"/>
    </row>
    <row r="186" spans="2:4" ht="18" customHeight="1">
      <c r="B186" s="903"/>
      <c r="C186" s="903"/>
      <c r="D186" s="551"/>
    </row>
    <row r="187" spans="2:4" ht="18" customHeight="1">
      <c r="B187" s="903"/>
      <c r="C187" s="903"/>
      <c r="D187" s="551"/>
    </row>
    <row r="188" spans="2:4" ht="18" customHeight="1">
      <c r="B188" s="903"/>
      <c r="C188" s="903"/>
      <c r="D188" s="551"/>
    </row>
    <row r="189" spans="2:4" ht="18" customHeight="1">
      <c r="B189" s="903"/>
      <c r="C189" s="903"/>
      <c r="D189" s="551"/>
    </row>
    <row r="190" spans="2:4" ht="18" customHeight="1">
      <c r="B190" s="903"/>
      <c r="C190" s="903"/>
      <c r="D190" s="551"/>
    </row>
    <row r="191" spans="2:4" ht="18" customHeight="1">
      <c r="B191" s="903"/>
      <c r="C191" s="903"/>
      <c r="D191" s="551"/>
    </row>
    <row r="192" spans="2:4" ht="18" customHeight="1">
      <c r="B192" s="903"/>
      <c r="C192" s="903"/>
      <c r="D192" s="551"/>
    </row>
    <row r="193" spans="2:4" ht="18" customHeight="1">
      <c r="B193" s="903"/>
      <c r="C193" s="903"/>
      <c r="D193" s="551"/>
    </row>
    <row r="194" spans="2:4" ht="18" customHeight="1">
      <c r="B194" s="903"/>
      <c r="C194" s="903"/>
      <c r="D194" s="551"/>
    </row>
    <row r="195" spans="2:4" ht="18" customHeight="1">
      <c r="B195" s="903"/>
      <c r="C195" s="903"/>
      <c r="D195" s="551"/>
    </row>
    <row r="196" spans="2:4" ht="18" customHeight="1">
      <c r="B196" s="903"/>
      <c r="C196" s="903"/>
      <c r="D196" s="551"/>
    </row>
    <row r="197" spans="2:4" ht="18" customHeight="1">
      <c r="B197" s="903"/>
      <c r="C197" s="903"/>
      <c r="D197" s="551"/>
    </row>
    <row r="198" spans="2:4" ht="18" customHeight="1">
      <c r="B198" s="903"/>
      <c r="C198" s="903"/>
      <c r="D198" s="551"/>
    </row>
    <row r="199" spans="2:4" ht="18" customHeight="1">
      <c r="B199" s="903"/>
      <c r="C199" s="903"/>
      <c r="D199" s="551"/>
    </row>
    <row r="200" spans="2:4" ht="18" customHeight="1">
      <c r="B200" s="903"/>
      <c r="C200" s="903"/>
      <c r="D200" s="551"/>
    </row>
    <row r="201" spans="2:4" ht="18" customHeight="1">
      <c r="B201" s="903"/>
      <c r="C201" s="903"/>
      <c r="D201" s="551"/>
    </row>
    <row r="202" spans="2:4" ht="18" customHeight="1">
      <c r="B202" s="903"/>
      <c r="C202" s="903"/>
      <c r="D202" s="551"/>
    </row>
    <row r="203" spans="2:4" ht="18" customHeight="1">
      <c r="B203" s="903"/>
      <c r="C203" s="903"/>
      <c r="D203" s="551"/>
    </row>
    <row r="204" spans="2:4" ht="18" customHeight="1">
      <c r="B204" s="903"/>
      <c r="C204" s="903"/>
      <c r="D204" s="551"/>
    </row>
    <row r="205" spans="2:4" ht="18" customHeight="1">
      <c r="B205" s="903"/>
      <c r="C205" s="903"/>
      <c r="D205" s="551"/>
    </row>
    <row r="206" spans="2:4" ht="18" customHeight="1">
      <c r="B206" s="903"/>
      <c r="C206" s="903"/>
      <c r="D206" s="551"/>
    </row>
    <row r="207" spans="2:4" ht="18" customHeight="1">
      <c r="B207" s="903"/>
      <c r="C207" s="903"/>
      <c r="D207" s="551"/>
    </row>
    <row r="208" spans="2:4" ht="18" customHeight="1">
      <c r="B208" s="903"/>
      <c r="C208" s="903"/>
      <c r="D208" s="551"/>
    </row>
    <row r="209" spans="2:4" ht="18" customHeight="1">
      <c r="B209" s="903"/>
      <c r="C209" s="903"/>
      <c r="D209" s="551"/>
    </row>
    <row r="210" spans="2:4" ht="18" customHeight="1">
      <c r="B210" s="903"/>
      <c r="C210" s="903"/>
      <c r="D210" s="551"/>
    </row>
    <row r="211" spans="2:4" ht="18" customHeight="1">
      <c r="B211" s="129"/>
      <c r="C211" s="129"/>
      <c r="D211" s="551"/>
    </row>
  </sheetData>
  <sheetProtection algorithmName="SHA-512" hashValue="6pbEZ1GYYERQtan1sEtcXikmk9P7LhI0F6WSQPBSRX8/jl1Dn953QC6c8sBnq7T+xHZXiduySX427RLxmHiq7A==" saltValue="E9LCuD3GRN9QPtxM7nQBHA==" spinCount="100000" sheet="1" objects="1" scenarios="1" formatColumns="0" formatRows="0"/>
  <mergeCells count="207">
    <mergeCell ref="A2:D2"/>
    <mergeCell ref="A3:D3"/>
    <mergeCell ref="A5:D5"/>
    <mergeCell ref="B7:C7"/>
    <mergeCell ref="B8:C8"/>
    <mergeCell ref="B9:C9"/>
    <mergeCell ref="B10:C10"/>
    <mergeCell ref="B22:C22"/>
    <mergeCell ref="B23:C23"/>
    <mergeCell ref="B16:C16"/>
    <mergeCell ref="B17:C17"/>
    <mergeCell ref="B18:C18"/>
    <mergeCell ref="B19:C19"/>
    <mergeCell ref="B20:C20"/>
    <mergeCell ref="B11:C11"/>
    <mergeCell ref="B12:C12"/>
    <mergeCell ref="B13:C13"/>
    <mergeCell ref="B14:C14"/>
    <mergeCell ref="B15:C15"/>
    <mergeCell ref="B27:C27"/>
    <mergeCell ref="B28:C28"/>
    <mergeCell ref="B29:C29"/>
    <mergeCell ref="B30:C30"/>
    <mergeCell ref="B31:C31"/>
    <mergeCell ref="B21:C21"/>
    <mergeCell ref="B24:C24"/>
    <mergeCell ref="B25:C25"/>
    <mergeCell ref="B26:C26"/>
    <mergeCell ref="B40:C40"/>
    <mergeCell ref="B41:C41"/>
    <mergeCell ref="B42:C42"/>
    <mergeCell ref="B32:C32"/>
    <mergeCell ref="B33:C33"/>
    <mergeCell ref="B34:C34"/>
    <mergeCell ref="B35:C35"/>
    <mergeCell ref="B36:C36"/>
    <mergeCell ref="B48:C48"/>
    <mergeCell ref="B39:C39"/>
    <mergeCell ref="B38:C38"/>
    <mergeCell ref="B37:C37"/>
    <mergeCell ref="B49:C49"/>
    <mergeCell ref="B50:C50"/>
    <mergeCell ref="B51:C51"/>
    <mergeCell ref="B52:C52"/>
    <mergeCell ref="B43:C43"/>
    <mergeCell ref="B44:C44"/>
    <mergeCell ref="B45:C45"/>
    <mergeCell ref="B46:C46"/>
    <mergeCell ref="B47:C47"/>
    <mergeCell ref="B58:C58"/>
    <mergeCell ref="B59:C59"/>
    <mergeCell ref="B60:C60"/>
    <mergeCell ref="B61:C61"/>
    <mergeCell ref="B62:C62"/>
    <mergeCell ref="B53:C53"/>
    <mergeCell ref="B55:C55"/>
    <mergeCell ref="B56:C56"/>
    <mergeCell ref="B57:C57"/>
    <mergeCell ref="B54:C54"/>
    <mergeCell ref="B68:C68"/>
    <mergeCell ref="B70:C70"/>
    <mergeCell ref="B71:C71"/>
    <mergeCell ref="B72:C72"/>
    <mergeCell ref="B63:C63"/>
    <mergeCell ref="B64:C64"/>
    <mergeCell ref="B65:C65"/>
    <mergeCell ref="B66:C66"/>
    <mergeCell ref="B67:C67"/>
    <mergeCell ref="B69:C69"/>
    <mergeCell ref="B78:C78"/>
    <mergeCell ref="B79:C79"/>
    <mergeCell ref="B80:C80"/>
    <mergeCell ref="B81:C81"/>
    <mergeCell ref="B82:C82"/>
    <mergeCell ref="B73:C73"/>
    <mergeCell ref="B74:C74"/>
    <mergeCell ref="B75:C75"/>
    <mergeCell ref="B76:C76"/>
    <mergeCell ref="B77:C77"/>
    <mergeCell ref="B88:C88"/>
    <mergeCell ref="B89:C89"/>
    <mergeCell ref="B90:C90"/>
    <mergeCell ref="B91:C91"/>
    <mergeCell ref="B92:C92"/>
    <mergeCell ref="B83:C83"/>
    <mergeCell ref="B85:C85"/>
    <mergeCell ref="B86:C86"/>
    <mergeCell ref="B87:C87"/>
    <mergeCell ref="B84:C84"/>
    <mergeCell ref="B98:C98"/>
    <mergeCell ref="B99:C99"/>
    <mergeCell ref="B100:C100"/>
    <mergeCell ref="B101:C101"/>
    <mergeCell ref="B93:C93"/>
    <mergeCell ref="B94:C94"/>
    <mergeCell ref="B95:C95"/>
    <mergeCell ref="B96:C96"/>
    <mergeCell ref="B97:C97"/>
    <mergeCell ref="B107:C107"/>
    <mergeCell ref="B108:C108"/>
    <mergeCell ref="B109:C109"/>
    <mergeCell ref="B110:C110"/>
    <mergeCell ref="B111:C111"/>
    <mergeCell ref="B102:C102"/>
    <mergeCell ref="B103:C103"/>
    <mergeCell ref="B104:C104"/>
    <mergeCell ref="B105:C105"/>
    <mergeCell ref="B106:C106"/>
    <mergeCell ref="B117:C117"/>
    <mergeCell ref="B118:C118"/>
    <mergeCell ref="B119:C119"/>
    <mergeCell ref="B120:C120"/>
    <mergeCell ref="B121:C121"/>
    <mergeCell ref="B112:C112"/>
    <mergeCell ref="B113:C113"/>
    <mergeCell ref="B114:C114"/>
    <mergeCell ref="B115:C115"/>
    <mergeCell ref="B116:C116"/>
    <mergeCell ref="B127:C127"/>
    <mergeCell ref="B128:C128"/>
    <mergeCell ref="B129:C129"/>
    <mergeCell ref="B130:C130"/>
    <mergeCell ref="B131:C131"/>
    <mergeCell ref="B122:C122"/>
    <mergeCell ref="B123:C123"/>
    <mergeCell ref="B124:C124"/>
    <mergeCell ref="B125:C125"/>
    <mergeCell ref="B126:C126"/>
    <mergeCell ref="B137:C137"/>
    <mergeCell ref="B138:C138"/>
    <mergeCell ref="B139:C139"/>
    <mergeCell ref="B140:C140"/>
    <mergeCell ref="B142:C142"/>
    <mergeCell ref="B132:C132"/>
    <mergeCell ref="B133:C133"/>
    <mergeCell ref="B134:C134"/>
    <mergeCell ref="B135:C135"/>
    <mergeCell ref="B136:C136"/>
    <mergeCell ref="B157:C157"/>
    <mergeCell ref="B158:C158"/>
    <mergeCell ref="B159:C159"/>
    <mergeCell ref="B160:C160"/>
    <mergeCell ref="B161:C161"/>
    <mergeCell ref="B153:C153"/>
    <mergeCell ref="B154:C154"/>
    <mergeCell ref="B155:C155"/>
    <mergeCell ref="B141:C141"/>
    <mergeCell ref="B156:C156"/>
    <mergeCell ref="B148:C148"/>
    <mergeCell ref="B149:C149"/>
    <mergeCell ref="B150:C150"/>
    <mergeCell ref="B151:C151"/>
    <mergeCell ref="B152:C152"/>
    <mergeCell ref="B143:C143"/>
    <mergeCell ref="B144:C144"/>
    <mergeCell ref="B145:C145"/>
    <mergeCell ref="B146:C146"/>
    <mergeCell ref="B147:C147"/>
    <mergeCell ref="B167:C167"/>
    <mergeCell ref="B168:C168"/>
    <mergeCell ref="B169:C169"/>
    <mergeCell ref="B170:C170"/>
    <mergeCell ref="B171:C171"/>
    <mergeCell ref="B162:C162"/>
    <mergeCell ref="B163:C163"/>
    <mergeCell ref="B164:C164"/>
    <mergeCell ref="B165:C165"/>
    <mergeCell ref="B166:C166"/>
    <mergeCell ref="B177:C177"/>
    <mergeCell ref="B178:C178"/>
    <mergeCell ref="B179:C179"/>
    <mergeCell ref="B180:C180"/>
    <mergeCell ref="B181:C181"/>
    <mergeCell ref="B172:C172"/>
    <mergeCell ref="B173:C173"/>
    <mergeCell ref="B174:C174"/>
    <mergeCell ref="B175:C175"/>
    <mergeCell ref="B176:C176"/>
    <mergeCell ref="B187:C187"/>
    <mergeCell ref="B188:C188"/>
    <mergeCell ref="B189:C189"/>
    <mergeCell ref="B190:C190"/>
    <mergeCell ref="B191:C191"/>
    <mergeCell ref="B182:C182"/>
    <mergeCell ref="B183:C183"/>
    <mergeCell ref="B184:C184"/>
    <mergeCell ref="B185:C185"/>
    <mergeCell ref="B186:C186"/>
    <mergeCell ref="B197:C197"/>
    <mergeCell ref="B198:C198"/>
    <mergeCell ref="B199:C199"/>
    <mergeCell ref="B200:C200"/>
    <mergeCell ref="B201:C201"/>
    <mergeCell ref="B192:C192"/>
    <mergeCell ref="B193:C193"/>
    <mergeCell ref="B194:C194"/>
    <mergeCell ref="B195:C195"/>
    <mergeCell ref="B196:C196"/>
    <mergeCell ref="B207:C207"/>
    <mergeCell ref="B208:C208"/>
    <mergeCell ref="B209:C209"/>
    <mergeCell ref="B210:C210"/>
    <mergeCell ref="B202:C202"/>
    <mergeCell ref="B203:C203"/>
    <mergeCell ref="B204:C204"/>
    <mergeCell ref="B205:C205"/>
    <mergeCell ref="B206:C206"/>
  </mergeCells>
  <printOptions horizontalCentered="1"/>
  <pageMargins left="0.196850393700787" right="0.196850393700787" top="0.98425196850393704" bottom="0.78740157480314998" header="0" footer="0"/>
  <pageSetup paperSize="9" scale="83" fitToHeight="50" orientation="portrait" verticalDpi="300" r:id="rId1"/>
  <headerFooter>
    <oddHeader>&amp;L&amp;"ari,Regular"&amp;9&amp;K000000
Abu Dhabi City Municipality
Infrasctructure and Municipal Assests Sector
Planning Support and Coordination Division&amp;R&amp;G</oddHeader>
    <oddFooter>&amp;LADM-MIA-4.1-F-04    Issued: 24/05/2021   Version: 04</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8" tint="-0.249977111117893"/>
    <pageSetUpPr fitToPage="1"/>
  </sheetPr>
  <dimension ref="A1:K210"/>
  <sheetViews>
    <sheetView zoomScale="83" zoomScaleNormal="83" zoomScaleSheetLayoutView="100" workbookViewId="0">
      <pane ySplit="9" topLeftCell="A10" activePane="bottomLeft" state="frozen"/>
      <selection pane="bottomLeft" activeCell="B12" sqref="B12"/>
    </sheetView>
  </sheetViews>
  <sheetFormatPr defaultColWidth="9.08984375" defaultRowHeight="25.75" customHeight="1"/>
  <cols>
    <col min="1" max="1" width="5.6328125" style="485" customWidth="1"/>
    <col min="2" max="2" width="87.1796875" style="485" customWidth="1"/>
    <col min="3" max="5" width="14.90625" style="531" customWidth="1"/>
    <col min="6" max="7" width="14.90625" style="485" customWidth="1"/>
    <col min="8" max="8" width="7.1796875" style="485" customWidth="1"/>
    <col min="9" max="9" width="25.36328125" style="485" customWidth="1"/>
    <col min="10" max="10" width="12.81640625" style="532" customWidth="1"/>
    <col min="11" max="11" width="54.54296875" style="485" customWidth="1"/>
    <col min="12" max="16384" width="9.08984375" style="485"/>
  </cols>
  <sheetData>
    <row r="1" spans="1:11" s="537" customFormat="1" ht="5.4" customHeight="1">
      <c r="C1" s="538"/>
      <c r="D1" s="538"/>
      <c r="E1" s="538"/>
      <c r="J1" s="539"/>
    </row>
    <row r="2" spans="1:11" s="42" customFormat="1" ht="18" customHeight="1">
      <c r="A2" s="912" t="str">
        <f>"Project Name : " &amp;'Covering Page'!$D$4</f>
        <v>Project Name : Project X</v>
      </c>
      <c r="B2" s="913"/>
      <c r="C2" s="913"/>
      <c r="D2" s="913"/>
      <c r="E2" s="289"/>
      <c r="F2" s="41"/>
      <c r="G2" s="41"/>
      <c r="H2" s="41"/>
      <c r="I2" s="41"/>
      <c r="J2" s="41"/>
      <c r="K2" s="41"/>
    </row>
    <row r="3" spans="1:11" s="42" customFormat="1" ht="18" customHeight="1">
      <c r="A3" s="914" t="str">
        <f>'Covering Page'!$D$6</f>
        <v>xxx - xxxxxxx- xx</v>
      </c>
      <c r="B3" s="915"/>
      <c r="C3" s="915"/>
      <c r="D3" s="915"/>
      <c r="E3" s="289"/>
      <c r="F3" s="41"/>
      <c r="G3" s="41"/>
      <c r="H3" s="41"/>
      <c r="I3" s="41"/>
      <c r="J3" s="41"/>
      <c r="K3" s="41"/>
    </row>
    <row r="4" spans="1:11" s="42" customFormat="1" ht="6.65" customHeight="1">
      <c r="A4" s="290"/>
      <c r="B4" s="290"/>
      <c r="C4" s="314"/>
      <c r="D4" s="314"/>
      <c r="E4" s="173"/>
    </row>
    <row r="5" spans="1:11" s="321" customFormat="1" ht="25.75" customHeight="1">
      <c r="A5" s="920" t="s">
        <v>494</v>
      </c>
      <c r="B5" s="920"/>
      <c r="C5" s="920"/>
      <c r="D5" s="920"/>
      <c r="E5" s="920"/>
      <c r="F5" s="920"/>
      <c r="G5" s="920"/>
      <c r="H5" s="920"/>
      <c r="I5" s="920"/>
      <c r="J5" s="920"/>
      <c r="K5" s="920"/>
    </row>
    <row r="6" spans="1:11" s="42" customFormat="1" ht="8.4" customHeight="1">
      <c r="C6" s="173"/>
      <c r="D6" s="173"/>
      <c r="E6" s="173"/>
    </row>
    <row r="7" spans="1:11" s="321" customFormat="1" ht="15" customHeight="1">
      <c r="A7" s="540" t="s">
        <v>0</v>
      </c>
      <c r="C7" s="319"/>
      <c r="D7" s="319"/>
      <c r="E7" s="319"/>
      <c r="J7" s="541"/>
    </row>
    <row r="8" spans="1:11" s="321" customFormat="1" ht="16.25" customHeight="1">
      <c r="A8" s="923" t="s">
        <v>49</v>
      </c>
      <c r="B8" s="919" t="s">
        <v>685</v>
      </c>
      <c r="C8" s="921" t="s">
        <v>209</v>
      </c>
      <c r="D8" s="921"/>
      <c r="E8" s="921"/>
      <c r="F8" s="923" t="s">
        <v>211</v>
      </c>
      <c r="G8" s="923"/>
      <c r="H8" s="923"/>
      <c r="I8" s="923"/>
      <c r="J8" s="916" t="s">
        <v>182</v>
      </c>
      <c r="K8" s="918" t="s">
        <v>212</v>
      </c>
    </row>
    <row r="9" spans="1:11" s="321" customFormat="1" ht="45" customHeight="1" thickBot="1">
      <c r="A9" s="924"/>
      <c r="B9" s="922"/>
      <c r="C9" s="542" t="s">
        <v>48</v>
      </c>
      <c r="D9" s="542" t="s">
        <v>28</v>
      </c>
      <c r="E9" s="542" t="s">
        <v>210</v>
      </c>
      <c r="F9" s="543" t="s">
        <v>214</v>
      </c>
      <c r="G9" s="325" t="s">
        <v>213</v>
      </c>
      <c r="H9" s="544" t="s">
        <v>215</v>
      </c>
      <c r="I9" s="545"/>
      <c r="J9" s="917"/>
      <c r="K9" s="919"/>
    </row>
    <row r="10" spans="1:11" s="148" customFormat="1" ht="39.65" customHeight="1" thickTop="1">
      <c r="A10" s="147">
        <v>1</v>
      </c>
      <c r="B10" s="146" t="s">
        <v>216</v>
      </c>
      <c r="C10" s="533">
        <v>44265</v>
      </c>
      <c r="D10" s="533">
        <v>44266</v>
      </c>
      <c r="E10" s="533"/>
      <c r="F10" s="534">
        <v>0.5</v>
      </c>
      <c r="G10" s="534">
        <v>0.15</v>
      </c>
      <c r="H10" s="534">
        <v>0.1</v>
      </c>
      <c r="I10" s="546">
        <f>IF(B10="","",IF(H10="","",H10))</f>
        <v>0.1</v>
      </c>
      <c r="J10" s="547" t="str">
        <f>IF(B10="","",IF(I10&lt;F10,"Delayed",IF(I10=F10,"As Plan",IF(I10&gt;F10,"Exceed Plan",""))))</f>
        <v>Delayed</v>
      </c>
      <c r="K10" s="147"/>
    </row>
    <row r="11" spans="1:11" s="303" customFormat="1" ht="39.65" customHeight="1">
      <c r="A11" s="147">
        <v>2</v>
      </c>
      <c r="B11" s="146" t="s">
        <v>217</v>
      </c>
      <c r="C11" s="533">
        <v>44265</v>
      </c>
      <c r="D11" s="533">
        <v>44266</v>
      </c>
      <c r="E11" s="533"/>
      <c r="F11" s="534">
        <v>0.4</v>
      </c>
      <c r="G11" s="534">
        <v>0.35</v>
      </c>
      <c r="H11" s="534">
        <v>0.4</v>
      </c>
      <c r="I11" s="546">
        <f>IF(B11="","",IF(H11="","",H11))</f>
        <v>0.4</v>
      </c>
      <c r="J11" s="547" t="str">
        <f>IF(B11="","",IF(I11&lt;F11,"Delayed",IF(I11=F11,"As Plan",IF(I11&gt;F11,"Exceed Plan",""))))</f>
        <v>As Plan</v>
      </c>
      <c r="K11" s="147"/>
    </row>
    <row r="12" spans="1:11" s="535" customFormat="1" ht="39.65" customHeight="1">
      <c r="A12" s="147">
        <v>3</v>
      </c>
      <c r="B12" s="146" t="s">
        <v>218</v>
      </c>
      <c r="C12" s="533">
        <v>44265</v>
      </c>
      <c r="D12" s="533">
        <v>44266</v>
      </c>
      <c r="E12" s="533"/>
      <c r="F12" s="534">
        <v>0.8</v>
      </c>
      <c r="G12" s="534">
        <v>0.77</v>
      </c>
      <c r="H12" s="534">
        <v>0.82</v>
      </c>
      <c r="I12" s="546">
        <f>IF(B12="","",IF(H12="","",H12))</f>
        <v>0.82</v>
      </c>
      <c r="J12" s="547" t="str">
        <f>IF(B12="","",IF(I12&lt;F12,"Delayed",IF(I12=F12,"As Plan",IF(I12&gt;F12,"Exceed Plan",""))))</f>
        <v>Exceed Plan</v>
      </c>
      <c r="K12" s="147"/>
    </row>
    <row r="13" spans="1:11" s="536" customFormat="1" ht="39.65" customHeight="1">
      <c r="A13" s="147"/>
      <c r="B13" s="146"/>
      <c r="C13" s="533"/>
      <c r="D13" s="533"/>
      <c r="E13" s="533"/>
      <c r="F13" s="534"/>
      <c r="G13" s="534"/>
      <c r="H13" s="534"/>
      <c r="I13" s="548" t="str">
        <f>IF(B13="","",IF(H13="","",H13))</f>
        <v/>
      </c>
      <c r="J13" s="547" t="str">
        <f>IF(B13="","",IF(I13&lt;F13,"Delayed",IF(I13=F13,"As Plan",IF(I13&gt;F13,"Exceed Plan",""))))</f>
        <v/>
      </c>
      <c r="K13" s="147"/>
    </row>
    <row r="14" spans="1:11" s="536" customFormat="1" ht="39.65" customHeight="1">
      <c r="A14" s="147"/>
      <c r="B14" s="146"/>
      <c r="C14" s="533"/>
      <c r="D14" s="533"/>
      <c r="E14" s="533"/>
      <c r="F14" s="534"/>
      <c r="G14" s="534"/>
      <c r="H14" s="534"/>
      <c r="I14" s="548" t="str">
        <f t="shared" ref="I14:I77" si="0">IF(B14="","",IF(H14="","",H14))</f>
        <v/>
      </c>
      <c r="J14" s="547" t="str">
        <f t="shared" ref="J14:J77" si="1">IF(B14="","",IF(I14&lt;F14,"Delayed",IF(I14=F14,"As Plan",IF(I14&gt;F14,"Exceed Plan",""))))</f>
        <v/>
      </c>
      <c r="K14" s="147"/>
    </row>
    <row r="15" spans="1:11" s="536" customFormat="1" ht="39.65" customHeight="1">
      <c r="A15" s="147"/>
      <c r="B15" s="146"/>
      <c r="C15" s="533"/>
      <c r="D15" s="533"/>
      <c r="E15" s="533"/>
      <c r="F15" s="534"/>
      <c r="G15" s="534"/>
      <c r="H15" s="534"/>
      <c r="I15" s="548" t="str">
        <f t="shared" si="0"/>
        <v/>
      </c>
      <c r="J15" s="547" t="str">
        <f t="shared" si="1"/>
        <v/>
      </c>
      <c r="K15" s="147"/>
    </row>
    <row r="16" spans="1:11" s="536" customFormat="1" ht="39.65" customHeight="1">
      <c r="A16" s="147"/>
      <c r="B16" s="146"/>
      <c r="C16" s="533"/>
      <c r="D16" s="533"/>
      <c r="E16" s="533"/>
      <c r="F16" s="534"/>
      <c r="G16" s="534"/>
      <c r="H16" s="534"/>
      <c r="I16" s="548" t="str">
        <f t="shared" si="0"/>
        <v/>
      </c>
      <c r="J16" s="547" t="str">
        <f t="shared" si="1"/>
        <v/>
      </c>
      <c r="K16" s="147"/>
    </row>
    <row r="17" spans="1:11" s="536" customFormat="1" ht="39.65" customHeight="1">
      <c r="A17" s="147"/>
      <c r="B17" s="146"/>
      <c r="C17" s="533"/>
      <c r="D17" s="533"/>
      <c r="E17" s="533"/>
      <c r="F17" s="534"/>
      <c r="G17" s="534"/>
      <c r="H17" s="534"/>
      <c r="I17" s="548" t="str">
        <f t="shared" si="0"/>
        <v/>
      </c>
      <c r="J17" s="547" t="str">
        <f t="shared" si="1"/>
        <v/>
      </c>
      <c r="K17" s="147"/>
    </row>
    <row r="18" spans="1:11" s="536" customFormat="1" ht="39.65" customHeight="1">
      <c r="A18" s="147"/>
      <c r="B18" s="146"/>
      <c r="C18" s="533"/>
      <c r="D18" s="533"/>
      <c r="E18" s="533"/>
      <c r="F18" s="534"/>
      <c r="G18" s="534"/>
      <c r="H18" s="534"/>
      <c r="I18" s="548" t="str">
        <f t="shared" si="0"/>
        <v/>
      </c>
      <c r="J18" s="547" t="str">
        <f t="shared" si="1"/>
        <v/>
      </c>
      <c r="K18" s="147"/>
    </row>
    <row r="19" spans="1:11" s="536" customFormat="1" ht="39.65" customHeight="1">
      <c r="A19" s="147"/>
      <c r="B19" s="146"/>
      <c r="C19" s="533"/>
      <c r="D19" s="533"/>
      <c r="E19" s="533"/>
      <c r="F19" s="534"/>
      <c r="G19" s="534"/>
      <c r="H19" s="534"/>
      <c r="I19" s="548" t="str">
        <f t="shared" si="0"/>
        <v/>
      </c>
      <c r="J19" s="547" t="str">
        <f t="shared" si="1"/>
        <v/>
      </c>
      <c r="K19" s="147"/>
    </row>
    <row r="20" spans="1:11" s="536" customFormat="1" ht="39.65" customHeight="1">
      <c r="A20" s="147"/>
      <c r="B20" s="146"/>
      <c r="C20" s="533"/>
      <c r="D20" s="533"/>
      <c r="E20" s="533"/>
      <c r="F20" s="534"/>
      <c r="G20" s="534"/>
      <c r="H20" s="534"/>
      <c r="I20" s="548" t="str">
        <f t="shared" si="0"/>
        <v/>
      </c>
      <c r="J20" s="547" t="str">
        <f t="shared" si="1"/>
        <v/>
      </c>
      <c r="K20" s="147"/>
    </row>
    <row r="21" spans="1:11" s="536" customFormat="1" ht="39.65" customHeight="1">
      <c r="A21" s="147"/>
      <c r="B21" s="146"/>
      <c r="C21" s="533"/>
      <c r="D21" s="533"/>
      <c r="E21" s="533"/>
      <c r="F21" s="534"/>
      <c r="G21" s="534"/>
      <c r="H21" s="534"/>
      <c r="I21" s="548" t="str">
        <f t="shared" si="0"/>
        <v/>
      </c>
      <c r="J21" s="547" t="str">
        <f t="shared" si="1"/>
        <v/>
      </c>
      <c r="K21" s="147"/>
    </row>
    <row r="22" spans="1:11" s="536" customFormat="1" ht="39.65" customHeight="1">
      <c r="A22" s="147"/>
      <c r="B22" s="146"/>
      <c r="C22" s="533"/>
      <c r="D22" s="533"/>
      <c r="E22" s="533"/>
      <c r="F22" s="534"/>
      <c r="G22" s="534"/>
      <c r="H22" s="534"/>
      <c r="I22" s="548" t="str">
        <f t="shared" si="0"/>
        <v/>
      </c>
      <c r="J22" s="547" t="str">
        <f t="shared" si="1"/>
        <v/>
      </c>
      <c r="K22" s="147"/>
    </row>
    <row r="23" spans="1:11" s="536" customFormat="1" ht="39.65" customHeight="1">
      <c r="A23" s="147"/>
      <c r="B23" s="146"/>
      <c r="C23" s="533"/>
      <c r="D23" s="533"/>
      <c r="E23" s="533"/>
      <c r="F23" s="534"/>
      <c r="G23" s="534"/>
      <c r="H23" s="534"/>
      <c r="I23" s="548" t="str">
        <f t="shared" si="0"/>
        <v/>
      </c>
      <c r="J23" s="547" t="str">
        <f t="shared" si="1"/>
        <v/>
      </c>
      <c r="K23" s="147"/>
    </row>
    <row r="24" spans="1:11" s="536" customFormat="1" ht="39.65" customHeight="1">
      <c r="A24" s="147"/>
      <c r="B24" s="146"/>
      <c r="C24" s="533"/>
      <c r="D24" s="533"/>
      <c r="E24" s="533"/>
      <c r="F24" s="534"/>
      <c r="G24" s="534"/>
      <c r="H24" s="534"/>
      <c r="I24" s="548" t="str">
        <f t="shared" si="0"/>
        <v/>
      </c>
      <c r="J24" s="547" t="str">
        <f t="shared" si="1"/>
        <v/>
      </c>
      <c r="K24" s="147"/>
    </row>
    <row r="25" spans="1:11" s="536" customFormat="1" ht="39.65" customHeight="1">
      <c r="A25" s="147"/>
      <c r="B25" s="146"/>
      <c r="C25" s="533"/>
      <c r="D25" s="533"/>
      <c r="E25" s="533"/>
      <c r="F25" s="534"/>
      <c r="G25" s="534"/>
      <c r="H25" s="534"/>
      <c r="I25" s="548" t="str">
        <f t="shared" si="0"/>
        <v/>
      </c>
      <c r="J25" s="547" t="str">
        <f t="shared" si="1"/>
        <v/>
      </c>
      <c r="K25" s="147"/>
    </row>
    <row r="26" spans="1:11" s="536" customFormat="1" ht="39.65" customHeight="1">
      <c r="A26" s="147"/>
      <c r="B26" s="146"/>
      <c r="C26" s="533"/>
      <c r="D26" s="533"/>
      <c r="E26" s="533"/>
      <c r="F26" s="534"/>
      <c r="G26" s="534"/>
      <c r="H26" s="534"/>
      <c r="I26" s="548" t="str">
        <f t="shared" si="0"/>
        <v/>
      </c>
      <c r="J26" s="547" t="str">
        <f t="shared" si="1"/>
        <v/>
      </c>
      <c r="K26" s="147"/>
    </row>
    <row r="27" spans="1:11" s="536" customFormat="1" ht="39.65" customHeight="1">
      <c r="A27" s="147"/>
      <c r="B27" s="146"/>
      <c r="C27" s="533"/>
      <c r="D27" s="533"/>
      <c r="E27" s="533"/>
      <c r="F27" s="534"/>
      <c r="G27" s="534"/>
      <c r="H27" s="534"/>
      <c r="I27" s="548" t="str">
        <f t="shared" si="0"/>
        <v/>
      </c>
      <c r="J27" s="547" t="str">
        <f t="shared" si="1"/>
        <v/>
      </c>
      <c r="K27" s="147"/>
    </row>
    <row r="28" spans="1:11" s="536" customFormat="1" ht="39.65" customHeight="1">
      <c r="A28" s="147"/>
      <c r="B28" s="146"/>
      <c r="C28" s="533"/>
      <c r="D28" s="533"/>
      <c r="E28" s="533"/>
      <c r="F28" s="534"/>
      <c r="G28" s="534"/>
      <c r="H28" s="534"/>
      <c r="I28" s="548" t="str">
        <f t="shared" si="0"/>
        <v/>
      </c>
      <c r="J28" s="547" t="str">
        <f t="shared" si="1"/>
        <v/>
      </c>
      <c r="K28" s="147"/>
    </row>
    <row r="29" spans="1:11" s="536" customFormat="1" ht="39.65" customHeight="1">
      <c r="A29" s="147"/>
      <c r="B29" s="146"/>
      <c r="C29" s="533"/>
      <c r="D29" s="533"/>
      <c r="E29" s="533"/>
      <c r="F29" s="534"/>
      <c r="G29" s="534"/>
      <c r="H29" s="534"/>
      <c r="I29" s="548" t="str">
        <f t="shared" si="0"/>
        <v/>
      </c>
      <c r="J29" s="547" t="str">
        <f t="shared" si="1"/>
        <v/>
      </c>
      <c r="K29" s="147"/>
    </row>
    <row r="30" spans="1:11" s="536" customFormat="1" ht="39.65" customHeight="1">
      <c r="A30" s="147"/>
      <c r="B30" s="146"/>
      <c r="C30" s="533"/>
      <c r="D30" s="533"/>
      <c r="E30" s="533"/>
      <c r="F30" s="534"/>
      <c r="G30" s="534"/>
      <c r="H30" s="534"/>
      <c r="I30" s="548" t="str">
        <f t="shared" si="0"/>
        <v/>
      </c>
      <c r="J30" s="547" t="str">
        <f t="shared" si="1"/>
        <v/>
      </c>
      <c r="K30" s="147"/>
    </row>
    <row r="31" spans="1:11" s="536" customFormat="1" ht="39.65" customHeight="1">
      <c r="A31" s="147"/>
      <c r="B31" s="146"/>
      <c r="C31" s="533"/>
      <c r="D31" s="533"/>
      <c r="E31" s="533"/>
      <c r="F31" s="534"/>
      <c r="G31" s="534"/>
      <c r="H31" s="534"/>
      <c r="I31" s="548" t="str">
        <f t="shared" si="0"/>
        <v/>
      </c>
      <c r="J31" s="547" t="str">
        <f t="shared" si="1"/>
        <v/>
      </c>
      <c r="K31" s="147"/>
    </row>
    <row r="32" spans="1:11" s="536" customFormat="1" ht="39.65" customHeight="1">
      <c r="A32" s="147"/>
      <c r="B32" s="146"/>
      <c r="C32" s="533"/>
      <c r="D32" s="533"/>
      <c r="E32" s="533"/>
      <c r="F32" s="534"/>
      <c r="G32" s="534"/>
      <c r="H32" s="534"/>
      <c r="I32" s="548" t="str">
        <f t="shared" si="0"/>
        <v/>
      </c>
      <c r="J32" s="547" t="str">
        <f t="shared" si="1"/>
        <v/>
      </c>
      <c r="K32" s="147"/>
    </row>
    <row r="33" spans="1:11" s="536" customFormat="1" ht="39.65" customHeight="1">
      <c r="A33" s="147"/>
      <c r="B33" s="146"/>
      <c r="C33" s="533"/>
      <c r="D33" s="533"/>
      <c r="E33" s="533"/>
      <c r="F33" s="534"/>
      <c r="G33" s="534"/>
      <c r="H33" s="534"/>
      <c r="I33" s="548" t="str">
        <f t="shared" si="0"/>
        <v/>
      </c>
      <c r="J33" s="547" t="str">
        <f t="shared" si="1"/>
        <v/>
      </c>
      <c r="K33" s="147"/>
    </row>
    <row r="34" spans="1:11" s="536" customFormat="1" ht="39.65" customHeight="1">
      <c r="A34" s="147"/>
      <c r="B34" s="146"/>
      <c r="C34" s="533"/>
      <c r="D34" s="533"/>
      <c r="E34" s="533"/>
      <c r="F34" s="534"/>
      <c r="G34" s="534"/>
      <c r="H34" s="534"/>
      <c r="I34" s="548" t="str">
        <f t="shared" si="0"/>
        <v/>
      </c>
      <c r="J34" s="547" t="str">
        <f t="shared" si="1"/>
        <v/>
      </c>
      <c r="K34" s="147"/>
    </row>
    <row r="35" spans="1:11" s="536" customFormat="1" ht="39.65" customHeight="1">
      <c r="A35" s="147"/>
      <c r="B35" s="146"/>
      <c r="C35" s="533"/>
      <c r="D35" s="533"/>
      <c r="E35" s="533"/>
      <c r="F35" s="534"/>
      <c r="G35" s="534"/>
      <c r="H35" s="534"/>
      <c r="I35" s="548" t="str">
        <f t="shared" si="0"/>
        <v/>
      </c>
      <c r="J35" s="547" t="str">
        <f t="shared" si="1"/>
        <v/>
      </c>
      <c r="K35" s="147"/>
    </row>
    <row r="36" spans="1:11" s="536" customFormat="1" ht="39.65" customHeight="1">
      <c r="A36" s="147"/>
      <c r="B36" s="146"/>
      <c r="C36" s="533"/>
      <c r="D36" s="533"/>
      <c r="E36" s="533"/>
      <c r="F36" s="534"/>
      <c r="G36" s="534"/>
      <c r="H36" s="534"/>
      <c r="I36" s="548" t="str">
        <f t="shared" si="0"/>
        <v/>
      </c>
      <c r="J36" s="547" t="str">
        <f t="shared" si="1"/>
        <v/>
      </c>
      <c r="K36" s="147"/>
    </row>
    <row r="37" spans="1:11" s="536" customFormat="1" ht="39.65" customHeight="1">
      <c r="A37" s="147"/>
      <c r="B37" s="146"/>
      <c r="C37" s="533"/>
      <c r="D37" s="533"/>
      <c r="E37" s="533"/>
      <c r="F37" s="534"/>
      <c r="G37" s="534"/>
      <c r="H37" s="534"/>
      <c r="I37" s="548" t="str">
        <f t="shared" si="0"/>
        <v/>
      </c>
      <c r="J37" s="547" t="str">
        <f t="shared" si="1"/>
        <v/>
      </c>
      <c r="K37" s="147"/>
    </row>
    <row r="38" spans="1:11" s="536" customFormat="1" ht="39.65" customHeight="1">
      <c r="A38" s="147"/>
      <c r="B38" s="146"/>
      <c r="C38" s="533"/>
      <c r="D38" s="533"/>
      <c r="E38" s="533"/>
      <c r="F38" s="534"/>
      <c r="G38" s="534"/>
      <c r="H38" s="534"/>
      <c r="I38" s="548" t="str">
        <f t="shared" si="0"/>
        <v/>
      </c>
      <c r="J38" s="547" t="str">
        <f t="shared" si="1"/>
        <v/>
      </c>
      <c r="K38" s="147"/>
    </row>
    <row r="39" spans="1:11" s="536" customFormat="1" ht="39.65" customHeight="1">
      <c r="A39" s="147"/>
      <c r="B39" s="146"/>
      <c r="C39" s="533"/>
      <c r="D39" s="533"/>
      <c r="E39" s="533"/>
      <c r="F39" s="534"/>
      <c r="G39" s="534"/>
      <c r="H39" s="534"/>
      <c r="I39" s="548" t="str">
        <f t="shared" si="0"/>
        <v/>
      </c>
      <c r="J39" s="547" t="str">
        <f t="shared" si="1"/>
        <v/>
      </c>
      <c r="K39" s="147"/>
    </row>
    <row r="40" spans="1:11" s="536" customFormat="1" ht="39.65" customHeight="1">
      <c r="A40" s="147"/>
      <c r="B40" s="146"/>
      <c r="C40" s="533"/>
      <c r="D40" s="533"/>
      <c r="E40" s="533"/>
      <c r="F40" s="534"/>
      <c r="G40" s="534"/>
      <c r="H40" s="534"/>
      <c r="I40" s="548" t="str">
        <f t="shared" si="0"/>
        <v/>
      </c>
      <c r="J40" s="547" t="str">
        <f t="shared" si="1"/>
        <v/>
      </c>
      <c r="K40" s="147"/>
    </row>
    <row r="41" spans="1:11" s="536" customFormat="1" ht="39.65" customHeight="1">
      <c r="A41" s="147"/>
      <c r="B41" s="146"/>
      <c r="C41" s="533"/>
      <c r="D41" s="533"/>
      <c r="E41" s="533"/>
      <c r="F41" s="534"/>
      <c r="G41" s="534"/>
      <c r="H41" s="534"/>
      <c r="I41" s="548" t="str">
        <f t="shared" si="0"/>
        <v/>
      </c>
      <c r="J41" s="547" t="str">
        <f t="shared" si="1"/>
        <v/>
      </c>
      <c r="K41" s="147"/>
    </row>
    <row r="42" spans="1:11" s="536" customFormat="1" ht="39.65" customHeight="1">
      <c r="A42" s="147"/>
      <c r="B42" s="146"/>
      <c r="C42" s="533"/>
      <c r="D42" s="533"/>
      <c r="E42" s="533"/>
      <c r="F42" s="534"/>
      <c r="G42" s="534"/>
      <c r="H42" s="534"/>
      <c r="I42" s="548" t="str">
        <f t="shared" si="0"/>
        <v/>
      </c>
      <c r="J42" s="547" t="str">
        <f t="shared" si="1"/>
        <v/>
      </c>
      <c r="K42" s="147"/>
    </row>
    <row r="43" spans="1:11" s="536" customFormat="1" ht="39.65" customHeight="1">
      <c r="A43" s="147"/>
      <c r="B43" s="146"/>
      <c r="C43" s="533"/>
      <c r="D43" s="533"/>
      <c r="E43" s="533"/>
      <c r="F43" s="534"/>
      <c r="G43" s="534"/>
      <c r="H43" s="534"/>
      <c r="I43" s="548" t="str">
        <f t="shared" si="0"/>
        <v/>
      </c>
      <c r="J43" s="547" t="str">
        <f t="shared" si="1"/>
        <v/>
      </c>
      <c r="K43" s="147"/>
    </row>
    <row r="44" spans="1:11" s="536" customFormat="1" ht="39.65" customHeight="1">
      <c r="A44" s="147"/>
      <c r="B44" s="146"/>
      <c r="C44" s="533"/>
      <c r="D44" s="533"/>
      <c r="E44" s="533"/>
      <c r="F44" s="534"/>
      <c r="G44" s="534"/>
      <c r="H44" s="534"/>
      <c r="I44" s="548" t="str">
        <f t="shared" si="0"/>
        <v/>
      </c>
      <c r="J44" s="547" t="str">
        <f t="shared" si="1"/>
        <v/>
      </c>
      <c r="K44" s="147"/>
    </row>
    <row r="45" spans="1:11" s="536" customFormat="1" ht="39.65" customHeight="1">
      <c r="A45" s="147"/>
      <c r="B45" s="146"/>
      <c r="C45" s="533"/>
      <c r="D45" s="533"/>
      <c r="E45" s="533"/>
      <c r="F45" s="534"/>
      <c r="G45" s="534"/>
      <c r="H45" s="534"/>
      <c r="I45" s="548" t="str">
        <f t="shared" si="0"/>
        <v/>
      </c>
      <c r="J45" s="547" t="str">
        <f t="shared" si="1"/>
        <v/>
      </c>
      <c r="K45" s="147"/>
    </row>
    <row r="46" spans="1:11" s="536" customFormat="1" ht="39.65" customHeight="1">
      <c r="A46" s="147"/>
      <c r="B46" s="146"/>
      <c r="C46" s="533"/>
      <c r="D46" s="533"/>
      <c r="E46" s="533"/>
      <c r="F46" s="534"/>
      <c r="G46" s="534"/>
      <c r="H46" s="534"/>
      <c r="I46" s="548" t="str">
        <f t="shared" si="0"/>
        <v/>
      </c>
      <c r="J46" s="547" t="str">
        <f t="shared" si="1"/>
        <v/>
      </c>
      <c r="K46" s="147"/>
    </row>
    <row r="47" spans="1:11" s="536" customFormat="1" ht="39.65" customHeight="1">
      <c r="A47" s="147"/>
      <c r="B47" s="146"/>
      <c r="C47" s="533"/>
      <c r="D47" s="533"/>
      <c r="E47" s="533"/>
      <c r="F47" s="534"/>
      <c r="G47" s="534"/>
      <c r="H47" s="534"/>
      <c r="I47" s="548" t="str">
        <f t="shared" si="0"/>
        <v/>
      </c>
      <c r="J47" s="547" t="str">
        <f t="shared" si="1"/>
        <v/>
      </c>
      <c r="K47" s="147"/>
    </row>
    <row r="48" spans="1:11" s="536" customFormat="1" ht="39.65" customHeight="1">
      <c r="A48" s="147"/>
      <c r="B48" s="146"/>
      <c r="C48" s="533"/>
      <c r="D48" s="533"/>
      <c r="E48" s="533"/>
      <c r="F48" s="534"/>
      <c r="G48" s="534"/>
      <c r="H48" s="534"/>
      <c r="I48" s="548" t="str">
        <f t="shared" si="0"/>
        <v/>
      </c>
      <c r="J48" s="547" t="str">
        <f t="shared" si="1"/>
        <v/>
      </c>
      <c r="K48" s="147"/>
    </row>
    <row r="49" spans="1:11" s="536" customFormat="1" ht="39.65" customHeight="1">
      <c r="A49" s="147"/>
      <c r="B49" s="146"/>
      <c r="C49" s="533"/>
      <c r="D49" s="533"/>
      <c r="E49" s="533"/>
      <c r="F49" s="534"/>
      <c r="G49" s="534"/>
      <c r="H49" s="534"/>
      <c r="I49" s="548" t="str">
        <f t="shared" si="0"/>
        <v/>
      </c>
      <c r="J49" s="547" t="str">
        <f t="shared" si="1"/>
        <v/>
      </c>
      <c r="K49" s="147"/>
    </row>
    <row r="50" spans="1:11" s="536" customFormat="1" ht="39.65" customHeight="1">
      <c r="A50" s="147"/>
      <c r="B50" s="146"/>
      <c r="C50" s="533"/>
      <c r="D50" s="533"/>
      <c r="E50" s="533"/>
      <c r="F50" s="534"/>
      <c r="G50" s="534"/>
      <c r="H50" s="534"/>
      <c r="I50" s="548" t="str">
        <f t="shared" si="0"/>
        <v/>
      </c>
      <c r="J50" s="547" t="str">
        <f t="shared" si="1"/>
        <v/>
      </c>
      <c r="K50" s="147"/>
    </row>
    <row r="51" spans="1:11" s="536" customFormat="1" ht="39.65" customHeight="1">
      <c r="A51" s="147"/>
      <c r="B51" s="146"/>
      <c r="C51" s="533"/>
      <c r="D51" s="533"/>
      <c r="E51" s="533"/>
      <c r="F51" s="534"/>
      <c r="G51" s="534"/>
      <c r="H51" s="534"/>
      <c r="I51" s="548" t="str">
        <f t="shared" si="0"/>
        <v/>
      </c>
      <c r="J51" s="547" t="str">
        <f t="shared" si="1"/>
        <v/>
      </c>
      <c r="K51" s="147"/>
    </row>
    <row r="52" spans="1:11" s="536" customFormat="1" ht="39.65" customHeight="1">
      <c r="A52" s="147"/>
      <c r="B52" s="146"/>
      <c r="C52" s="533"/>
      <c r="D52" s="533"/>
      <c r="E52" s="533"/>
      <c r="F52" s="534"/>
      <c r="G52" s="534"/>
      <c r="H52" s="534"/>
      <c r="I52" s="548" t="str">
        <f t="shared" si="0"/>
        <v/>
      </c>
      <c r="J52" s="547" t="str">
        <f t="shared" si="1"/>
        <v/>
      </c>
      <c r="K52" s="147"/>
    </row>
    <row r="53" spans="1:11" s="536" customFormat="1" ht="39.65" customHeight="1">
      <c r="A53" s="147"/>
      <c r="B53" s="146"/>
      <c r="C53" s="533"/>
      <c r="D53" s="533"/>
      <c r="E53" s="533"/>
      <c r="F53" s="534"/>
      <c r="G53" s="534"/>
      <c r="H53" s="534"/>
      <c r="I53" s="548" t="str">
        <f t="shared" si="0"/>
        <v/>
      </c>
      <c r="J53" s="547" t="str">
        <f t="shared" si="1"/>
        <v/>
      </c>
      <c r="K53" s="147"/>
    </row>
    <row r="54" spans="1:11" s="536" customFormat="1" ht="39.65" customHeight="1">
      <c r="A54" s="147"/>
      <c r="B54" s="146"/>
      <c r="C54" s="533"/>
      <c r="D54" s="533"/>
      <c r="E54" s="533"/>
      <c r="F54" s="534"/>
      <c r="G54" s="534"/>
      <c r="H54" s="534"/>
      <c r="I54" s="548" t="str">
        <f t="shared" si="0"/>
        <v/>
      </c>
      <c r="J54" s="547" t="str">
        <f t="shared" si="1"/>
        <v/>
      </c>
      <c r="K54" s="147"/>
    </row>
    <row r="55" spans="1:11" s="536" customFormat="1" ht="39.65" customHeight="1">
      <c r="A55" s="147"/>
      <c r="B55" s="146"/>
      <c r="C55" s="533"/>
      <c r="D55" s="533"/>
      <c r="E55" s="533"/>
      <c r="F55" s="534"/>
      <c r="G55" s="534"/>
      <c r="H55" s="534"/>
      <c r="I55" s="548" t="str">
        <f t="shared" si="0"/>
        <v/>
      </c>
      <c r="J55" s="547" t="str">
        <f t="shared" si="1"/>
        <v/>
      </c>
      <c r="K55" s="147"/>
    </row>
    <row r="56" spans="1:11" s="536" customFormat="1" ht="39.65" customHeight="1">
      <c r="A56" s="147"/>
      <c r="B56" s="146"/>
      <c r="C56" s="533"/>
      <c r="D56" s="533"/>
      <c r="E56" s="533"/>
      <c r="F56" s="534"/>
      <c r="G56" s="534"/>
      <c r="H56" s="534"/>
      <c r="I56" s="548" t="str">
        <f t="shared" si="0"/>
        <v/>
      </c>
      <c r="J56" s="547" t="str">
        <f t="shared" si="1"/>
        <v/>
      </c>
      <c r="K56" s="147"/>
    </row>
    <row r="57" spans="1:11" s="536" customFormat="1" ht="39.65" customHeight="1">
      <c r="A57" s="147"/>
      <c r="B57" s="146"/>
      <c r="C57" s="533"/>
      <c r="D57" s="533"/>
      <c r="E57" s="533"/>
      <c r="F57" s="534"/>
      <c r="G57" s="534"/>
      <c r="H57" s="534"/>
      <c r="I57" s="548" t="str">
        <f t="shared" si="0"/>
        <v/>
      </c>
      <c r="J57" s="547" t="str">
        <f t="shared" si="1"/>
        <v/>
      </c>
      <c r="K57" s="147"/>
    </row>
    <row r="58" spans="1:11" s="536" customFormat="1" ht="39.65" customHeight="1">
      <c r="A58" s="147"/>
      <c r="B58" s="146"/>
      <c r="C58" s="533"/>
      <c r="D58" s="533"/>
      <c r="E58" s="533"/>
      <c r="F58" s="534"/>
      <c r="G58" s="534"/>
      <c r="H58" s="534"/>
      <c r="I58" s="548" t="str">
        <f t="shared" si="0"/>
        <v/>
      </c>
      <c r="J58" s="547" t="str">
        <f t="shared" si="1"/>
        <v/>
      </c>
      <c r="K58" s="147"/>
    </row>
    <row r="59" spans="1:11" s="536" customFormat="1" ht="39.65" customHeight="1">
      <c r="A59" s="147"/>
      <c r="B59" s="146"/>
      <c r="C59" s="533"/>
      <c r="D59" s="533"/>
      <c r="E59" s="533"/>
      <c r="F59" s="534"/>
      <c r="G59" s="534"/>
      <c r="H59" s="534"/>
      <c r="I59" s="548" t="str">
        <f t="shared" si="0"/>
        <v/>
      </c>
      <c r="J59" s="547" t="str">
        <f t="shared" si="1"/>
        <v/>
      </c>
      <c r="K59" s="147"/>
    </row>
    <row r="60" spans="1:11" s="536" customFormat="1" ht="39.65" customHeight="1">
      <c r="A60" s="147"/>
      <c r="B60" s="146"/>
      <c r="C60" s="533"/>
      <c r="D60" s="533"/>
      <c r="E60" s="533"/>
      <c r="F60" s="534"/>
      <c r="G60" s="534"/>
      <c r="H60" s="534"/>
      <c r="I60" s="548" t="str">
        <f t="shared" si="0"/>
        <v/>
      </c>
      <c r="J60" s="547" t="str">
        <f t="shared" si="1"/>
        <v/>
      </c>
      <c r="K60" s="147"/>
    </row>
    <row r="61" spans="1:11" s="536" customFormat="1" ht="39.65" customHeight="1">
      <c r="A61" s="147"/>
      <c r="B61" s="146"/>
      <c r="C61" s="533"/>
      <c r="D61" s="533"/>
      <c r="E61" s="533"/>
      <c r="F61" s="534"/>
      <c r="G61" s="534"/>
      <c r="H61" s="534"/>
      <c r="I61" s="548" t="str">
        <f t="shared" si="0"/>
        <v/>
      </c>
      <c r="J61" s="547" t="str">
        <f t="shared" si="1"/>
        <v/>
      </c>
      <c r="K61" s="147"/>
    </row>
    <row r="62" spans="1:11" s="536" customFormat="1" ht="39.65" customHeight="1">
      <c r="A62" s="147"/>
      <c r="B62" s="146"/>
      <c r="C62" s="533"/>
      <c r="D62" s="533"/>
      <c r="E62" s="533"/>
      <c r="F62" s="534"/>
      <c r="G62" s="534"/>
      <c r="H62" s="534"/>
      <c r="I62" s="548" t="str">
        <f t="shared" si="0"/>
        <v/>
      </c>
      <c r="J62" s="547" t="str">
        <f t="shared" si="1"/>
        <v/>
      </c>
      <c r="K62" s="147"/>
    </row>
    <row r="63" spans="1:11" s="536" customFormat="1" ht="39.65" customHeight="1">
      <c r="A63" s="147"/>
      <c r="B63" s="146"/>
      <c r="C63" s="533"/>
      <c r="D63" s="533"/>
      <c r="E63" s="533"/>
      <c r="F63" s="534"/>
      <c r="G63" s="534"/>
      <c r="H63" s="534"/>
      <c r="I63" s="548" t="str">
        <f t="shared" si="0"/>
        <v/>
      </c>
      <c r="J63" s="547" t="str">
        <f t="shared" si="1"/>
        <v/>
      </c>
      <c r="K63" s="147"/>
    </row>
    <row r="64" spans="1:11" s="536" customFormat="1" ht="39.65" customHeight="1">
      <c r="A64" s="147"/>
      <c r="B64" s="146"/>
      <c r="C64" s="533"/>
      <c r="D64" s="533"/>
      <c r="E64" s="533"/>
      <c r="F64" s="534"/>
      <c r="G64" s="534"/>
      <c r="H64" s="534"/>
      <c r="I64" s="548" t="str">
        <f t="shared" si="0"/>
        <v/>
      </c>
      <c r="J64" s="547" t="str">
        <f t="shared" si="1"/>
        <v/>
      </c>
      <c r="K64" s="147"/>
    </row>
    <row r="65" spans="1:11" s="536" customFormat="1" ht="39.65" customHeight="1">
      <c r="A65" s="147"/>
      <c r="B65" s="146"/>
      <c r="C65" s="533"/>
      <c r="D65" s="533"/>
      <c r="E65" s="533"/>
      <c r="F65" s="534"/>
      <c r="G65" s="534"/>
      <c r="H65" s="534"/>
      <c r="I65" s="548" t="str">
        <f t="shared" si="0"/>
        <v/>
      </c>
      <c r="J65" s="547" t="str">
        <f t="shared" si="1"/>
        <v/>
      </c>
      <c r="K65" s="147"/>
    </row>
    <row r="66" spans="1:11" s="536" customFormat="1" ht="39.65" customHeight="1">
      <c r="A66" s="147"/>
      <c r="B66" s="146"/>
      <c r="C66" s="533"/>
      <c r="D66" s="533"/>
      <c r="E66" s="533"/>
      <c r="F66" s="534"/>
      <c r="G66" s="534"/>
      <c r="H66" s="534"/>
      <c r="I66" s="548" t="str">
        <f t="shared" si="0"/>
        <v/>
      </c>
      <c r="J66" s="547" t="str">
        <f t="shared" si="1"/>
        <v/>
      </c>
      <c r="K66" s="147"/>
    </row>
    <row r="67" spans="1:11" s="536" customFormat="1" ht="39.65" customHeight="1">
      <c r="A67" s="147"/>
      <c r="B67" s="146"/>
      <c r="C67" s="533"/>
      <c r="D67" s="533"/>
      <c r="E67" s="533"/>
      <c r="F67" s="534"/>
      <c r="G67" s="534"/>
      <c r="H67" s="534"/>
      <c r="I67" s="548" t="str">
        <f t="shared" si="0"/>
        <v/>
      </c>
      <c r="J67" s="547" t="str">
        <f t="shared" si="1"/>
        <v/>
      </c>
      <c r="K67" s="147"/>
    </row>
    <row r="68" spans="1:11" s="536" customFormat="1" ht="39.65" customHeight="1">
      <c r="A68" s="147"/>
      <c r="B68" s="146"/>
      <c r="C68" s="533"/>
      <c r="D68" s="533"/>
      <c r="E68" s="533"/>
      <c r="F68" s="534"/>
      <c r="G68" s="534"/>
      <c r="H68" s="534"/>
      <c r="I68" s="548" t="str">
        <f t="shared" si="0"/>
        <v/>
      </c>
      <c r="J68" s="547" t="str">
        <f t="shared" si="1"/>
        <v/>
      </c>
      <c r="K68" s="147"/>
    </row>
    <row r="69" spans="1:11" s="536" customFormat="1" ht="39.65" customHeight="1">
      <c r="A69" s="147"/>
      <c r="B69" s="146"/>
      <c r="C69" s="533"/>
      <c r="D69" s="533"/>
      <c r="E69" s="533"/>
      <c r="F69" s="534"/>
      <c r="G69" s="534"/>
      <c r="H69" s="534"/>
      <c r="I69" s="548" t="str">
        <f t="shared" si="0"/>
        <v/>
      </c>
      <c r="J69" s="547" t="str">
        <f t="shared" si="1"/>
        <v/>
      </c>
      <c r="K69" s="147"/>
    </row>
    <row r="70" spans="1:11" s="536" customFormat="1" ht="39.65" customHeight="1">
      <c r="A70" s="147"/>
      <c r="B70" s="146"/>
      <c r="C70" s="533"/>
      <c r="D70" s="533"/>
      <c r="E70" s="533"/>
      <c r="F70" s="534"/>
      <c r="G70" s="534"/>
      <c r="H70" s="534"/>
      <c r="I70" s="548" t="str">
        <f t="shared" si="0"/>
        <v/>
      </c>
      <c r="J70" s="547" t="str">
        <f t="shared" si="1"/>
        <v/>
      </c>
      <c r="K70" s="147"/>
    </row>
    <row r="71" spans="1:11" s="536" customFormat="1" ht="39.65" customHeight="1">
      <c r="A71" s="147"/>
      <c r="B71" s="146"/>
      <c r="C71" s="533"/>
      <c r="D71" s="533"/>
      <c r="E71" s="533"/>
      <c r="F71" s="534"/>
      <c r="G71" s="534"/>
      <c r="H71" s="534"/>
      <c r="I71" s="548" t="str">
        <f t="shared" si="0"/>
        <v/>
      </c>
      <c r="J71" s="547" t="str">
        <f t="shared" si="1"/>
        <v/>
      </c>
      <c r="K71" s="147"/>
    </row>
    <row r="72" spans="1:11" s="536" customFormat="1" ht="39.65" customHeight="1">
      <c r="A72" s="147"/>
      <c r="B72" s="146"/>
      <c r="C72" s="533"/>
      <c r="D72" s="533"/>
      <c r="E72" s="533"/>
      <c r="F72" s="534"/>
      <c r="G72" s="534"/>
      <c r="H72" s="534"/>
      <c r="I72" s="548" t="str">
        <f t="shared" si="0"/>
        <v/>
      </c>
      <c r="J72" s="547" t="str">
        <f t="shared" si="1"/>
        <v/>
      </c>
      <c r="K72" s="147"/>
    </row>
    <row r="73" spans="1:11" s="536" customFormat="1" ht="39.65" customHeight="1">
      <c r="A73" s="147"/>
      <c r="B73" s="146"/>
      <c r="C73" s="533"/>
      <c r="D73" s="533"/>
      <c r="E73" s="533"/>
      <c r="F73" s="534"/>
      <c r="G73" s="534"/>
      <c r="H73" s="534"/>
      <c r="I73" s="548" t="str">
        <f t="shared" si="0"/>
        <v/>
      </c>
      <c r="J73" s="547" t="str">
        <f t="shared" si="1"/>
        <v/>
      </c>
      <c r="K73" s="147"/>
    </row>
    <row r="74" spans="1:11" s="536" customFormat="1" ht="39.65" customHeight="1">
      <c r="A74" s="147"/>
      <c r="B74" s="146"/>
      <c r="C74" s="533"/>
      <c r="D74" s="533"/>
      <c r="E74" s="533"/>
      <c r="F74" s="534"/>
      <c r="G74" s="534"/>
      <c r="H74" s="534"/>
      <c r="I74" s="548" t="str">
        <f t="shared" si="0"/>
        <v/>
      </c>
      <c r="J74" s="547" t="str">
        <f t="shared" si="1"/>
        <v/>
      </c>
      <c r="K74" s="147"/>
    </row>
    <row r="75" spans="1:11" s="536" customFormat="1" ht="39.65" customHeight="1">
      <c r="A75" s="147"/>
      <c r="B75" s="146"/>
      <c r="C75" s="533"/>
      <c r="D75" s="533"/>
      <c r="E75" s="533"/>
      <c r="F75" s="534"/>
      <c r="G75" s="534"/>
      <c r="H75" s="534"/>
      <c r="I75" s="548" t="str">
        <f t="shared" si="0"/>
        <v/>
      </c>
      <c r="J75" s="547" t="str">
        <f t="shared" si="1"/>
        <v/>
      </c>
      <c r="K75" s="147"/>
    </row>
    <row r="76" spans="1:11" s="536" customFormat="1" ht="39.65" customHeight="1">
      <c r="A76" s="147"/>
      <c r="B76" s="146"/>
      <c r="C76" s="533"/>
      <c r="D76" s="533"/>
      <c r="E76" s="533"/>
      <c r="F76" s="534"/>
      <c r="G76" s="534"/>
      <c r="H76" s="534"/>
      <c r="I76" s="548" t="str">
        <f t="shared" si="0"/>
        <v/>
      </c>
      <c r="J76" s="547" t="str">
        <f t="shared" si="1"/>
        <v/>
      </c>
      <c r="K76" s="147"/>
    </row>
    <row r="77" spans="1:11" s="536" customFormat="1" ht="39.65" customHeight="1">
      <c r="A77" s="147"/>
      <c r="B77" s="146"/>
      <c r="C77" s="533"/>
      <c r="D77" s="533"/>
      <c r="E77" s="533"/>
      <c r="F77" s="534"/>
      <c r="G77" s="534"/>
      <c r="H77" s="534"/>
      <c r="I77" s="548" t="str">
        <f t="shared" si="0"/>
        <v/>
      </c>
      <c r="J77" s="547" t="str">
        <f t="shared" si="1"/>
        <v/>
      </c>
      <c r="K77" s="147"/>
    </row>
    <row r="78" spans="1:11" s="536" customFormat="1" ht="39.65" customHeight="1">
      <c r="A78" s="147"/>
      <c r="B78" s="146"/>
      <c r="C78" s="533"/>
      <c r="D78" s="533"/>
      <c r="E78" s="533"/>
      <c r="F78" s="534"/>
      <c r="G78" s="534"/>
      <c r="H78" s="534"/>
      <c r="I78" s="548" t="str">
        <f t="shared" ref="I78:I141" si="2">IF(B78="","",IF(H78="","",H78))</f>
        <v/>
      </c>
      <c r="J78" s="547" t="str">
        <f t="shared" ref="J78:J141" si="3">IF(B78="","",IF(I78&lt;F78,"Delayed",IF(I78=F78,"As Plan",IF(I78&gt;F78,"Exceed Plan",""))))</f>
        <v/>
      </c>
      <c r="K78" s="147"/>
    </row>
    <row r="79" spans="1:11" s="536" customFormat="1" ht="39.65" customHeight="1">
      <c r="A79" s="147"/>
      <c r="B79" s="146"/>
      <c r="C79" s="533"/>
      <c r="D79" s="533"/>
      <c r="E79" s="533"/>
      <c r="F79" s="534"/>
      <c r="G79" s="534"/>
      <c r="H79" s="534"/>
      <c r="I79" s="548" t="str">
        <f t="shared" si="2"/>
        <v/>
      </c>
      <c r="J79" s="547" t="str">
        <f t="shared" si="3"/>
        <v/>
      </c>
      <c r="K79" s="147"/>
    </row>
    <row r="80" spans="1:11" s="536" customFormat="1" ht="39.65" customHeight="1">
      <c r="A80" s="147"/>
      <c r="B80" s="146"/>
      <c r="C80" s="533"/>
      <c r="D80" s="533"/>
      <c r="E80" s="533"/>
      <c r="F80" s="534"/>
      <c r="G80" s="534"/>
      <c r="H80" s="534"/>
      <c r="I80" s="548" t="str">
        <f t="shared" si="2"/>
        <v/>
      </c>
      <c r="J80" s="547" t="str">
        <f t="shared" si="3"/>
        <v/>
      </c>
      <c r="K80" s="147"/>
    </row>
    <row r="81" spans="1:11" s="536" customFormat="1" ht="39.65" customHeight="1">
      <c r="A81" s="147"/>
      <c r="B81" s="146"/>
      <c r="C81" s="533"/>
      <c r="D81" s="533"/>
      <c r="E81" s="533"/>
      <c r="F81" s="534"/>
      <c r="G81" s="534"/>
      <c r="H81" s="534"/>
      <c r="I81" s="548" t="str">
        <f t="shared" si="2"/>
        <v/>
      </c>
      <c r="J81" s="547" t="str">
        <f t="shared" si="3"/>
        <v/>
      </c>
      <c r="K81" s="147"/>
    </row>
    <row r="82" spans="1:11" s="536" customFormat="1" ht="39.65" customHeight="1">
      <c r="A82" s="147"/>
      <c r="B82" s="146"/>
      <c r="C82" s="533"/>
      <c r="D82" s="533"/>
      <c r="E82" s="533"/>
      <c r="F82" s="534"/>
      <c r="G82" s="534"/>
      <c r="H82" s="534"/>
      <c r="I82" s="548" t="str">
        <f t="shared" si="2"/>
        <v/>
      </c>
      <c r="J82" s="547" t="str">
        <f t="shared" si="3"/>
        <v/>
      </c>
      <c r="K82" s="147"/>
    </row>
    <row r="83" spans="1:11" s="536" customFormat="1" ht="39.65" customHeight="1">
      <c r="A83" s="147"/>
      <c r="B83" s="146"/>
      <c r="C83" s="533"/>
      <c r="D83" s="533"/>
      <c r="E83" s="533"/>
      <c r="F83" s="534"/>
      <c r="G83" s="534"/>
      <c r="H83" s="534"/>
      <c r="I83" s="548" t="str">
        <f t="shared" si="2"/>
        <v/>
      </c>
      <c r="J83" s="547" t="str">
        <f t="shared" si="3"/>
        <v/>
      </c>
      <c r="K83" s="147"/>
    </row>
    <row r="84" spans="1:11" s="536" customFormat="1" ht="39.65" customHeight="1">
      <c r="A84" s="147"/>
      <c r="B84" s="146"/>
      <c r="C84" s="533"/>
      <c r="D84" s="533"/>
      <c r="E84" s="533"/>
      <c r="F84" s="534"/>
      <c r="G84" s="534"/>
      <c r="H84" s="534"/>
      <c r="I84" s="548" t="str">
        <f t="shared" si="2"/>
        <v/>
      </c>
      <c r="J84" s="547" t="str">
        <f t="shared" si="3"/>
        <v/>
      </c>
      <c r="K84" s="147"/>
    </row>
    <row r="85" spans="1:11" s="536" customFormat="1" ht="39.65" customHeight="1">
      <c r="A85" s="147"/>
      <c r="B85" s="146"/>
      <c r="C85" s="533"/>
      <c r="D85" s="533"/>
      <c r="E85" s="533"/>
      <c r="F85" s="534"/>
      <c r="G85" s="534"/>
      <c r="H85" s="534"/>
      <c r="I85" s="548" t="str">
        <f t="shared" si="2"/>
        <v/>
      </c>
      <c r="J85" s="547" t="str">
        <f t="shared" si="3"/>
        <v/>
      </c>
      <c r="K85" s="147"/>
    </row>
    <row r="86" spans="1:11" s="536" customFormat="1" ht="39.65" customHeight="1">
      <c r="A86" s="147"/>
      <c r="B86" s="146"/>
      <c r="C86" s="533"/>
      <c r="D86" s="533"/>
      <c r="E86" s="533"/>
      <c r="F86" s="534"/>
      <c r="G86" s="534"/>
      <c r="H86" s="534"/>
      <c r="I86" s="548" t="str">
        <f t="shared" si="2"/>
        <v/>
      </c>
      <c r="J86" s="547" t="str">
        <f t="shared" si="3"/>
        <v/>
      </c>
      <c r="K86" s="147"/>
    </row>
    <row r="87" spans="1:11" s="536" customFormat="1" ht="39.65" customHeight="1">
      <c r="A87" s="147"/>
      <c r="B87" s="146"/>
      <c r="C87" s="533"/>
      <c r="D87" s="533"/>
      <c r="E87" s="533"/>
      <c r="F87" s="534"/>
      <c r="G87" s="534"/>
      <c r="H87" s="534"/>
      <c r="I87" s="548" t="str">
        <f t="shared" si="2"/>
        <v/>
      </c>
      <c r="J87" s="547" t="str">
        <f t="shared" si="3"/>
        <v/>
      </c>
      <c r="K87" s="147"/>
    </row>
    <row r="88" spans="1:11" s="536" customFormat="1" ht="39.65" customHeight="1">
      <c r="A88" s="147"/>
      <c r="B88" s="146"/>
      <c r="C88" s="533"/>
      <c r="D88" s="533"/>
      <c r="E88" s="533"/>
      <c r="F88" s="534"/>
      <c r="G88" s="534"/>
      <c r="H88" s="534"/>
      <c r="I88" s="548" t="str">
        <f t="shared" si="2"/>
        <v/>
      </c>
      <c r="J88" s="547" t="str">
        <f t="shared" si="3"/>
        <v/>
      </c>
      <c r="K88" s="147"/>
    </row>
    <row r="89" spans="1:11" s="536" customFormat="1" ht="39.65" customHeight="1">
      <c r="A89" s="147"/>
      <c r="B89" s="146"/>
      <c r="C89" s="533"/>
      <c r="D89" s="533"/>
      <c r="E89" s="533"/>
      <c r="F89" s="534"/>
      <c r="G89" s="534"/>
      <c r="H89" s="534"/>
      <c r="I89" s="548" t="str">
        <f t="shared" si="2"/>
        <v/>
      </c>
      <c r="J89" s="547" t="str">
        <f t="shared" si="3"/>
        <v/>
      </c>
      <c r="K89" s="147"/>
    </row>
    <row r="90" spans="1:11" s="536" customFormat="1" ht="39.65" customHeight="1">
      <c r="A90" s="147"/>
      <c r="B90" s="146"/>
      <c r="C90" s="533"/>
      <c r="D90" s="533"/>
      <c r="E90" s="533"/>
      <c r="F90" s="534"/>
      <c r="G90" s="534"/>
      <c r="H90" s="534"/>
      <c r="I90" s="548" t="str">
        <f t="shared" si="2"/>
        <v/>
      </c>
      <c r="J90" s="547" t="str">
        <f t="shared" si="3"/>
        <v/>
      </c>
      <c r="K90" s="147"/>
    </row>
    <row r="91" spans="1:11" s="536" customFormat="1" ht="39.65" customHeight="1">
      <c r="A91" s="147"/>
      <c r="B91" s="146"/>
      <c r="C91" s="533"/>
      <c r="D91" s="533"/>
      <c r="E91" s="533"/>
      <c r="F91" s="534"/>
      <c r="G91" s="534"/>
      <c r="H91" s="534"/>
      <c r="I91" s="548" t="str">
        <f t="shared" si="2"/>
        <v/>
      </c>
      <c r="J91" s="547" t="str">
        <f t="shared" si="3"/>
        <v/>
      </c>
      <c r="K91" s="147"/>
    </row>
    <row r="92" spans="1:11" s="536" customFormat="1" ht="39.65" customHeight="1">
      <c r="A92" s="147"/>
      <c r="B92" s="146"/>
      <c r="C92" s="533"/>
      <c r="D92" s="533"/>
      <c r="E92" s="533"/>
      <c r="F92" s="534"/>
      <c r="G92" s="534"/>
      <c r="H92" s="534"/>
      <c r="I92" s="548" t="str">
        <f t="shared" si="2"/>
        <v/>
      </c>
      <c r="J92" s="547" t="str">
        <f t="shared" si="3"/>
        <v/>
      </c>
      <c r="K92" s="147"/>
    </row>
    <row r="93" spans="1:11" s="536" customFormat="1" ht="39.65" customHeight="1">
      <c r="A93" s="147"/>
      <c r="B93" s="146"/>
      <c r="C93" s="533"/>
      <c r="D93" s="533"/>
      <c r="E93" s="533"/>
      <c r="F93" s="534"/>
      <c r="G93" s="534"/>
      <c r="H93" s="534"/>
      <c r="I93" s="548" t="str">
        <f t="shared" si="2"/>
        <v/>
      </c>
      <c r="J93" s="547" t="str">
        <f t="shared" si="3"/>
        <v/>
      </c>
      <c r="K93" s="147"/>
    </row>
    <row r="94" spans="1:11" s="536" customFormat="1" ht="39.65" customHeight="1">
      <c r="A94" s="147"/>
      <c r="B94" s="146"/>
      <c r="C94" s="533"/>
      <c r="D94" s="533"/>
      <c r="E94" s="533"/>
      <c r="F94" s="534"/>
      <c r="G94" s="534"/>
      <c r="H94" s="534"/>
      <c r="I94" s="548" t="str">
        <f t="shared" si="2"/>
        <v/>
      </c>
      <c r="J94" s="547" t="str">
        <f t="shared" si="3"/>
        <v/>
      </c>
      <c r="K94" s="147"/>
    </row>
    <row r="95" spans="1:11" s="536" customFormat="1" ht="39.65" customHeight="1">
      <c r="A95" s="147"/>
      <c r="B95" s="146"/>
      <c r="C95" s="533"/>
      <c r="D95" s="533"/>
      <c r="E95" s="533"/>
      <c r="F95" s="534"/>
      <c r="G95" s="534"/>
      <c r="H95" s="534"/>
      <c r="I95" s="548" t="str">
        <f t="shared" si="2"/>
        <v/>
      </c>
      <c r="J95" s="547" t="str">
        <f t="shared" si="3"/>
        <v/>
      </c>
      <c r="K95" s="147"/>
    </row>
    <row r="96" spans="1:11" s="536" customFormat="1" ht="39.65" customHeight="1">
      <c r="A96" s="147"/>
      <c r="B96" s="146"/>
      <c r="C96" s="533"/>
      <c r="D96" s="533"/>
      <c r="E96" s="533"/>
      <c r="F96" s="534"/>
      <c r="G96" s="534"/>
      <c r="H96" s="534"/>
      <c r="I96" s="548" t="str">
        <f t="shared" si="2"/>
        <v/>
      </c>
      <c r="J96" s="547" t="str">
        <f t="shared" si="3"/>
        <v/>
      </c>
      <c r="K96" s="147"/>
    </row>
    <row r="97" spans="1:11" s="536" customFormat="1" ht="39.65" customHeight="1">
      <c r="A97" s="147"/>
      <c r="B97" s="146"/>
      <c r="C97" s="533"/>
      <c r="D97" s="533"/>
      <c r="E97" s="533"/>
      <c r="F97" s="534"/>
      <c r="G97" s="534"/>
      <c r="H97" s="534"/>
      <c r="I97" s="548" t="str">
        <f t="shared" si="2"/>
        <v/>
      </c>
      <c r="J97" s="547" t="str">
        <f t="shared" si="3"/>
        <v/>
      </c>
      <c r="K97" s="147"/>
    </row>
    <row r="98" spans="1:11" s="536" customFormat="1" ht="39.65" customHeight="1">
      <c r="A98" s="147"/>
      <c r="B98" s="146"/>
      <c r="C98" s="533"/>
      <c r="D98" s="533"/>
      <c r="E98" s="533"/>
      <c r="F98" s="534"/>
      <c r="G98" s="534"/>
      <c r="H98" s="534"/>
      <c r="I98" s="548" t="str">
        <f t="shared" si="2"/>
        <v/>
      </c>
      <c r="J98" s="547" t="str">
        <f t="shared" si="3"/>
        <v/>
      </c>
      <c r="K98" s="147"/>
    </row>
    <row r="99" spans="1:11" s="536" customFormat="1" ht="39.65" customHeight="1">
      <c r="A99" s="147"/>
      <c r="B99" s="146"/>
      <c r="C99" s="533"/>
      <c r="D99" s="533"/>
      <c r="E99" s="533"/>
      <c r="F99" s="534"/>
      <c r="G99" s="534"/>
      <c r="H99" s="534"/>
      <c r="I99" s="548" t="str">
        <f t="shared" si="2"/>
        <v/>
      </c>
      <c r="J99" s="547" t="str">
        <f t="shared" si="3"/>
        <v/>
      </c>
      <c r="K99" s="147"/>
    </row>
    <row r="100" spans="1:11" s="536" customFormat="1" ht="39.65" customHeight="1">
      <c r="A100" s="147"/>
      <c r="B100" s="146"/>
      <c r="C100" s="533"/>
      <c r="D100" s="533"/>
      <c r="E100" s="533"/>
      <c r="F100" s="534"/>
      <c r="G100" s="534"/>
      <c r="H100" s="534"/>
      <c r="I100" s="548" t="str">
        <f t="shared" si="2"/>
        <v/>
      </c>
      <c r="J100" s="547" t="str">
        <f t="shared" si="3"/>
        <v/>
      </c>
      <c r="K100" s="147"/>
    </row>
    <row r="101" spans="1:11" s="536" customFormat="1" ht="39.65" customHeight="1">
      <c r="A101" s="147"/>
      <c r="B101" s="146"/>
      <c r="C101" s="533"/>
      <c r="D101" s="533"/>
      <c r="E101" s="533"/>
      <c r="F101" s="534"/>
      <c r="G101" s="534"/>
      <c r="H101" s="534"/>
      <c r="I101" s="548" t="str">
        <f t="shared" si="2"/>
        <v/>
      </c>
      <c r="J101" s="547" t="str">
        <f t="shared" si="3"/>
        <v/>
      </c>
      <c r="K101" s="147"/>
    </row>
    <row r="102" spans="1:11" s="536" customFormat="1" ht="39.65" customHeight="1">
      <c r="A102" s="147"/>
      <c r="B102" s="146"/>
      <c r="C102" s="533"/>
      <c r="D102" s="533"/>
      <c r="E102" s="533"/>
      <c r="F102" s="534"/>
      <c r="G102" s="534"/>
      <c r="H102" s="534"/>
      <c r="I102" s="548" t="str">
        <f t="shared" si="2"/>
        <v/>
      </c>
      <c r="J102" s="547" t="str">
        <f t="shared" si="3"/>
        <v/>
      </c>
      <c r="K102" s="147"/>
    </row>
    <row r="103" spans="1:11" s="536" customFormat="1" ht="39.65" customHeight="1">
      <c r="A103" s="147"/>
      <c r="B103" s="146"/>
      <c r="C103" s="533"/>
      <c r="D103" s="533"/>
      <c r="E103" s="533"/>
      <c r="F103" s="534"/>
      <c r="G103" s="534"/>
      <c r="H103" s="534"/>
      <c r="I103" s="548" t="str">
        <f t="shared" si="2"/>
        <v/>
      </c>
      <c r="J103" s="547" t="str">
        <f t="shared" si="3"/>
        <v/>
      </c>
      <c r="K103" s="147"/>
    </row>
    <row r="104" spans="1:11" s="536" customFormat="1" ht="39.65" customHeight="1">
      <c r="A104" s="147"/>
      <c r="B104" s="146"/>
      <c r="C104" s="533"/>
      <c r="D104" s="533"/>
      <c r="E104" s="533"/>
      <c r="F104" s="534"/>
      <c r="G104" s="534"/>
      <c r="H104" s="534"/>
      <c r="I104" s="548" t="str">
        <f t="shared" si="2"/>
        <v/>
      </c>
      <c r="J104" s="547" t="str">
        <f t="shared" si="3"/>
        <v/>
      </c>
      <c r="K104" s="147"/>
    </row>
    <row r="105" spans="1:11" s="536" customFormat="1" ht="39.65" customHeight="1">
      <c r="A105" s="147"/>
      <c r="B105" s="146"/>
      <c r="C105" s="533"/>
      <c r="D105" s="533"/>
      <c r="E105" s="533"/>
      <c r="F105" s="534"/>
      <c r="G105" s="534"/>
      <c r="H105" s="534"/>
      <c r="I105" s="548" t="str">
        <f t="shared" si="2"/>
        <v/>
      </c>
      <c r="J105" s="547" t="str">
        <f t="shared" si="3"/>
        <v/>
      </c>
      <c r="K105" s="147"/>
    </row>
    <row r="106" spans="1:11" s="536" customFormat="1" ht="39.65" customHeight="1">
      <c r="A106" s="147"/>
      <c r="B106" s="146"/>
      <c r="C106" s="533"/>
      <c r="D106" s="533"/>
      <c r="E106" s="533"/>
      <c r="F106" s="534"/>
      <c r="G106" s="534"/>
      <c r="H106" s="534"/>
      <c r="I106" s="548" t="str">
        <f t="shared" si="2"/>
        <v/>
      </c>
      <c r="J106" s="547" t="str">
        <f t="shared" si="3"/>
        <v/>
      </c>
      <c r="K106" s="147"/>
    </row>
    <row r="107" spans="1:11" s="536" customFormat="1" ht="39.65" customHeight="1">
      <c r="A107" s="147"/>
      <c r="B107" s="146"/>
      <c r="C107" s="533"/>
      <c r="D107" s="533"/>
      <c r="E107" s="533"/>
      <c r="F107" s="534"/>
      <c r="G107" s="534"/>
      <c r="H107" s="534"/>
      <c r="I107" s="548" t="str">
        <f t="shared" si="2"/>
        <v/>
      </c>
      <c r="J107" s="547" t="str">
        <f t="shared" si="3"/>
        <v/>
      </c>
      <c r="K107" s="147"/>
    </row>
    <row r="108" spans="1:11" s="536" customFormat="1" ht="39.65" customHeight="1">
      <c r="A108" s="147"/>
      <c r="B108" s="146"/>
      <c r="C108" s="533"/>
      <c r="D108" s="533"/>
      <c r="E108" s="533"/>
      <c r="F108" s="534"/>
      <c r="G108" s="534"/>
      <c r="H108" s="534"/>
      <c r="I108" s="548" t="str">
        <f t="shared" si="2"/>
        <v/>
      </c>
      <c r="J108" s="547" t="str">
        <f t="shared" si="3"/>
        <v/>
      </c>
      <c r="K108" s="147"/>
    </row>
    <row r="109" spans="1:11" s="536" customFormat="1" ht="39.65" customHeight="1">
      <c r="A109" s="147"/>
      <c r="B109" s="146"/>
      <c r="C109" s="533"/>
      <c r="D109" s="533"/>
      <c r="E109" s="533"/>
      <c r="F109" s="534"/>
      <c r="G109" s="534"/>
      <c r="H109" s="534"/>
      <c r="I109" s="548" t="str">
        <f t="shared" si="2"/>
        <v/>
      </c>
      <c r="J109" s="547" t="str">
        <f t="shared" si="3"/>
        <v/>
      </c>
      <c r="K109" s="147"/>
    </row>
    <row r="110" spans="1:11" s="536" customFormat="1" ht="39.65" customHeight="1">
      <c r="A110" s="147"/>
      <c r="B110" s="146"/>
      <c r="C110" s="533"/>
      <c r="D110" s="533"/>
      <c r="E110" s="533"/>
      <c r="F110" s="534"/>
      <c r="G110" s="534"/>
      <c r="H110" s="534"/>
      <c r="I110" s="548" t="str">
        <f t="shared" si="2"/>
        <v/>
      </c>
      <c r="J110" s="547" t="str">
        <f t="shared" si="3"/>
        <v/>
      </c>
      <c r="K110" s="147"/>
    </row>
    <row r="111" spans="1:11" s="536" customFormat="1" ht="39.65" customHeight="1">
      <c r="A111" s="147"/>
      <c r="B111" s="146"/>
      <c r="C111" s="533"/>
      <c r="D111" s="533"/>
      <c r="E111" s="533"/>
      <c r="F111" s="534"/>
      <c r="G111" s="534"/>
      <c r="H111" s="534"/>
      <c r="I111" s="548" t="str">
        <f t="shared" si="2"/>
        <v/>
      </c>
      <c r="J111" s="547" t="str">
        <f t="shared" si="3"/>
        <v/>
      </c>
      <c r="K111" s="147"/>
    </row>
    <row r="112" spans="1:11" s="536" customFormat="1" ht="39.65" customHeight="1">
      <c r="A112" s="147"/>
      <c r="B112" s="146"/>
      <c r="C112" s="533"/>
      <c r="D112" s="533"/>
      <c r="E112" s="533"/>
      <c r="F112" s="534"/>
      <c r="G112" s="534"/>
      <c r="H112" s="534"/>
      <c r="I112" s="548" t="str">
        <f t="shared" si="2"/>
        <v/>
      </c>
      <c r="J112" s="547" t="str">
        <f t="shared" si="3"/>
        <v/>
      </c>
      <c r="K112" s="147"/>
    </row>
    <row r="113" spans="1:11" s="536" customFormat="1" ht="39.65" customHeight="1">
      <c r="A113" s="147"/>
      <c r="B113" s="146"/>
      <c r="C113" s="533"/>
      <c r="D113" s="533"/>
      <c r="E113" s="533"/>
      <c r="F113" s="534"/>
      <c r="G113" s="534"/>
      <c r="H113" s="534"/>
      <c r="I113" s="548" t="str">
        <f t="shared" si="2"/>
        <v/>
      </c>
      <c r="J113" s="547" t="str">
        <f t="shared" si="3"/>
        <v/>
      </c>
      <c r="K113" s="147"/>
    </row>
    <row r="114" spans="1:11" s="536" customFormat="1" ht="39.65" customHeight="1">
      <c r="A114" s="147"/>
      <c r="B114" s="146"/>
      <c r="C114" s="533"/>
      <c r="D114" s="533"/>
      <c r="E114" s="533"/>
      <c r="F114" s="534"/>
      <c r="G114" s="534"/>
      <c r="H114" s="534"/>
      <c r="I114" s="548" t="str">
        <f t="shared" si="2"/>
        <v/>
      </c>
      <c r="J114" s="547" t="str">
        <f t="shared" si="3"/>
        <v/>
      </c>
      <c r="K114" s="147"/>
    </row>
    <row r="115" spans="1:11" s="536" customFormat="1" ht="39.65" customHeight="1">
      <c r="A115" s="147"/>
      <c r="B115" s="146"/>
      <c r="C115" s="533"/>
      <c r="D115" s="533"/>
      <c r="E115" s="533"/>
      <c r="F115" s="534"/>
      <c r="G115" s="534"/>
      <c r="H115" s="534"/>
      <c r="I115" s="548" t="str">
        <f t="shared" si="2"/>
        <v/>
      </c>
      <c r="J115" s="547" t="str">
        <f t="shared" si="3"/>
        <v/>
      </c>
      <c r="K115" s="147"/>
    </row>
    <row r="116" spans="1:11" s="536" customFormat="1" ht="39.65" customHeight="1">
      <c r="A116" s="147"/>
      <c r="B116" s="146"/>
      <c r="C116" s="533"/>
      <c r="D116" s="533"/>
      <c r="E116" s="533"/>
      <c r="F116" s="534"/>
      <c r="G116" s="534"/>
      <c r="H116" s="534"/>
      <c r="I116" s="548" t="str">
        <f t="shared" si="2"/>
        <v/>
      </c>
      <c r="J116" s="547" t="str">
        <f t="shared" si="3"/>
        <v/>
      </c>
      <c r="K116" s="147"/>
    </row>
    <row r="117" spans="1:11" s="536" customFormat="1" ht="39.65" customHeight="1">
      <c r="A117" s="147"/>
      <c r="B117" s="146"/>
      <c r="C117" s="533"/>
      <c r="D117" s="533"/>
      <c r="E117" s="533"/>
      <c r="F117" s="534"/>
      <c r="G117" s="534"/>
      <c r="H117" s="534"/>
      <c r="I117" s="548" t="str">
        <f t="shared" si="2"/>
        <v/>
      </c>
      <c r="J117" s="547" t="str">
        <f t="shared" si="3"/>
        <v/>
      </c>
      <c r="K117" s="147"/>
    </row>
    <row r="118" spans="1:11" s="536" customFormat="1" ht="39.65" customHeight="1">
      <c r="A118" s="147"/>
      <c r="B118" s="146"/>
      <c r="C118" s="533"/>
      <c r="D118" s="533"/>
      <c r="E118" s="533"/>
      <c r="F118" s="534"/>
      <c r="G118" s="534"/>
      <c r="H118" s="534"/>
      <c r="I118" s="548" t="str">
        <f t="shared" si="2"/>
        <v/>
      </c>
      <c r="J118" s="547" t="str">
        <f t="shared" si="3"/>
        <v/>
      </c>
      <c r="K118" s="147"/>
    </row>
    <row r="119" spans="1:11" s="536" customFormat="1" ht="39.65" customHeight="1">
      <c r="A119" s="147"/>
      <c r="B119" s="146"/>
      <c r="C119" s="533"/>
      <c r="D119" s="533"/>
      <c r="E119" s="533"/>
      <c r="F119" s="534"/>
      <c r="G119" s="534"/>
      <c r="H119" s="534"/>
      <c r="I119" s="548" t="str">
        <f t="shared" si="2"/>
        <v/>
      </c>
      <c r="J119" s="547" t="str">
        <f t="shared" si="3"/>
        <v/>
      </c>
      <c r="K119" s="147"/>
    </row>
    <row r="120" spans="1:11" s="536" customFormat="1" ht="39.65" customHeight="1">
      <c r="A120" s="147"/>
      <c r="B120" s="146"/>
      <c r="C120" s="533"/>
      <c r="D120" s="533"/>
      <c r="E120" s="533"/>
      <c r="F120" s="534"/>
      <c r="G120" s="534"/>
      <c r="H120" s="534"/>
      <c r="I120" s="548" t="str">
        <f t="shared" si="2"/>
        <v/>
      </c>
      <c r="J120" s="547" t="str">
        <f t="shared" si="3"/>
        <v/>
      </c>
      <c r="K120" s="147"/>
    </row>
    <row r="121" spans="1:11" s="536" customFormat="1" ht="39.65" customHeight="1">
      <c r="A121" s="147"/>
      <c r="B121" s="146"/>
      <c r="C121" s="533"/>
      <c r="D121" s="533"/>
      <c r="E121" s="533"/>
      <c r="F121" s="534"/>
      <c r="G121" s="534"/>
      <c r="H121" s="534"/>
      <c r="I121" s="548" t="str">
        <f t="shared" si="2"/>
        <v/>
      </c>
      <c r="J121" s="547" t="str">
        <f t="shared" si="3"/>
        <v/>
      </c>
      <c r="K121" s="147"/>
    </row>
    <row r="122" spans="1:11" s="536" customFormat="1" ht="39.65" customHeight="1">
      <c r="A122" s="147"/>
      <c r="B122" s="146"/>
      <c r="C122" s="533"/>
      <c r="D122" s="533"/>
      <c r="E122" s="533"/>
      <c r="F122" s="534"/>
      <c r="G122" s="534"/>
      <c r="H122" s="534"/>
      <c r="I122" s="548" t="str">
        <f t="shared" si="2"/>
        <v/>
      </c>
      <c r="J122" s="547" t="str">
        <f t="shared" si="3"/>
        <v/>
      </c>
      <c r="K122" s="147"/>
    </row>
    <row r="123" spans="1:11" s="536" customFormat="1" ht="39.65" customHeight="1">
      <c r="A123" s="147"/>
      <c r="B123" s="146"/>
      <c r="C123" s="533"/>
      <c r="D123" s="533"/>
      <c r="E123" s="533"/>
      <c r="F123" s="534"/>
      <c r="G123" s="534"/>
      <c r="H123" s="534"/>
      <c r="I123" s="548" t="str">
        <f t="shared" si="2"/>
        <v/>
      </c>
      <c r="J123" s="547" t="str">
        <f t="shared" si="3"/>
        <v/>
      </c>
      <c r="K123" s="147"/>
    </row>
    <row r="124" spans="1:11" s="536" customFormat="1" ht="39.65" customHeight="1">
      <c r="A124" s="147"/>
      <c r="B124" s="146"/>
      <c r="C124" s="533"/>
      <c r="D124" s="533"/>
      <c r="E124" s="533"/>
      <c r="F124" s="534"/>
      <c r="G124" s="534"/>
      <c r="H124" s="534"/>
      <c r="I124" s="548" t="str">
        <f t="shared" si="2"/>
        <v/>
      </c>
      <c r="J124" s="547" t="str">
        <f t="shared" si="3"/>
        <v/>
      </c>
      <c r="K124" s="147"/>
    </row>
    <row r="125" spans="1:11" s="536" customFormat="1" ht="39.65" customHeight="1">
      <c r="A125" s="147"/>
      <c r="B125" s="146"/>
      <c r="C125" s="533"/>
      <c r="D125" s="533"/>
      <c r="E125" s="533"/>
      <c r="F125" s="534"/>
      <c r="G125" s="534"/>
      <c r="H125" s="534"/>
      <c r="I125" s="548" t="str">
        <f t="shared" si="2"/>
        <v/>
      </c>
      <c r="J125" s="547" t="str">
        <f t="shared" si="3"/>
        <v/>
      </c>
      <c r="K125" s="147"/>
    </row>
    <row r="126" spans="1:11" s="536" customFormat="1" ht="39.65" customHeight="1">
      <c r="A126" s="147"/>
      <c r="B126" s="146"/>
      <c r="C126" s="533"/>
      <c r="D126" s="533"/>
      <c r="E126" s="533"/>
      <c r="F126" s="534"/>
      <c r="G126" s="534"/>
      <c r="H126" s="534"/>
      <c r="I126" s="548" t="str">
        <f t="shared" si="2"/>
        <v/>
      </c>
      <c r="J126" s="547" t="str">
        <f t="shared" si="3"/>
        <v/>
      </c>
      <c r="K126" s="147"/>
    </row>
    <row r="127" spans="1:11" s="536" customFormat="1" ht="39.65" customHeight="1">
      <c r="A127" s="147"/>
      <c r="B127" s="146"/>
      <c r="C127" s="533"/>
      <c r="D127" s="533"/>
      <c r="E127" s="533"/>
      <c r="F127" s="534"/>
      <c r="G127" s="534"/>
      <c r="H127" s="534"/>
      <c r="I127" s="548" t="str">
        <f t="shared" si="2"/>
        <v/>
      </c>
      <c r="J127" s="547" t="str">
        <f t="shared" si="3"/>
        <v/>
      </c>
      <c r="K127" s="147"/>
    </row>
    <row r="128" spans="1:11" s="536" customFormat="1" ht="39.65" customHeight="1">
      <c r="A128" s="147"/>
      <c r="B128" s="146"/>
      <c r="C128" s="533"/>
      <c r="D128" s="533"/>
      <c r="E128" s="533"/>
      <c r="F128" s="534"/>
      <c r="G128" s="534"/>
      <c r="H128" s="534"/>
      <c r="I128" s="548" t="str">
        <f t="shared" si="2"/>
        <v/>
      </c>
      <c r="J128" s="547" t="str">
        <f t="shared" si="3"/>
        <v/>
      </c>
      <c r="K128" s="147"/>
    </row>
    <row r="129" spans="1:11" s="536" customFormat="1" ht="39.65" customHeight="1">
      <c r="A129" s="147"/>
      <c r="B129" s="146"/>
      <c r="C129" s="533"/>
      <c r="D129" s="533"/>
      <c r="E129" s="533"/>
      <c r="F129" s="534"/>
      <c r="G129" s="534"/>
      <c r="H129" s="534"/>
      <c r="I129" s="548" t="str">
        <f t="shared" si="2"/>
        <v/>
      </c>
      <c r="J129" s="547" t="str">
        <f t="shared" si="3"/>
        <v/>
      </c>
      <c r="K129" s="147"/>
    </row>
    <row r="130" spans="1:11" s="536" customFormat="1" ht="39.65" customHeight="1">
      <c r="A130" s="147"/>
      <c r="B130" s="146"/>
      <c r="C130" s="533"/>
      <c r="D130" s="533"/>
      <c r="E130" s="533"/>
      <c r="F130" s="534"/>
      <c r="G130" s="534"/>
      <c r="H130" s="534"/>
      <c r="I130" s="548" t="str">
        <f t="shared" si="2"/>
        <v/>
      </c>
      <c r="J130" s="547" t="str">
        <f t="shared" si="3"/>
        <v/>
      </c>
      <c r="K130" s="147"/>
    </row>
    <row r="131" spans="1:11" s="536" customFormat="1" ht="39.65" customHeight="1">
      <c r="A131" s="147"/>
      <c r="B131" s="146"/>
      <c r="C131" s="533"/>
      <c r="D131" s="533"/>
      <c r="E131" s="533"/>
      <c r="F131" s="534"/>
      <c r="G131" s="534"/>
      <c r="H131" s="534"/>
      <c r="I131" s="548" t="str">
        <f t="shared" si="2"/>
        <v/>
      </c>
      <c r="J131" s="547" t="str">
        <f t="shared" si="3"/>
        <v/>
      </c>
      <c r="K131" s="147"/>
    </row>
    <row r="132" spans="1:11" s="536" customFormat="1" ht="39.65" customHeight="1">
      <c r="A132" s="147"/>
      <c r="B132" s="146"/>
      <c r="C132" s="533"/>
      <c r="D132" s="533"/>
      <c r="E132" s="533"/>
      <c r="F132" s="534"/>
      <c r="G132" s="534"/>
      <c r="H132" s="534"/>
      <c r="I132" s="548" t="str">
        <f t="shared" si="2"/>
        <v/>
      </c>
      <c r="J132" s="547" t="str">
        <f t="shared" si="3"/>
        <v/>
      </c>
      <c r="K132" s="147"/>
    </row>
    <row r="133" spans="1:11" s="536" customFormat="1" ht="39.65" customHeight="1">
      <c r="A133" s="147"/>
      <c r="B133" s="146"/>
      <c r="C133" s="533"/>
      <c r="D133" s="533"/>
      <c r="E133" s="533"/>
      <c r="F133" s="534"/>
      <c r="G133" s="534"/>
      <c r="H133" s="534"/>
      <c r="I133" s="548" t="str">
        <f t="shared" si="2"/>
        <v/>
      </c>
      <c r="J133" s="547" t="str">
        <f t="shared" si="3"/>
        <v/>
      </c>
      <c r="K133" s="147"/>
    </row>
    <row r="134" spans="1:11" s="536" customFormat="1" ht="39.65" customHeight="1">
      <c r="A134" s="147"/>
      <c r="B134" s="146"/>
      <c r="C134" s="533"/>
      <c r="D134" s="533"/>
      <c r="E134" s="533"/>
      <c r="F134" s="534"/>
      <c r="G134" s="534"/>
      <c r="H134" s="534"/>
      <c r="I134" s="548" t="str">
        <f t="shared" si="2"/>
        <v/>
      </c>
      <c r="J134" s="547" t="str">
        <f t="shared" si="3"/>
        <v/>
      </c>
      <c r="K134" s="147"/>
    </row>
    <row r="135" spans="1:11" s="536" customFormat="1" ht="39.65" customHeight="1">
      <c r="A135" s="147"/>
      <c r="B135" s="146"/>
      <c r="C135" s="533"/>
      <c r="D135" s="533"/>
      <c r="E135" s="533"/>
      <c r="F135" s="534"/>
      <c r="G135" s="534"/>
      <c r="H135" s="534"/>
      <c r="I135" s="548" t="str">
        <f t="shared" si="2"/>
        <v/>
      </c>
      <c r="J135" s="547" t="str">
        <f t="shared" si="3"/>
        <v/>
      </c>
      <c r="K135" s="147"/>
    </row>
    <row r="136" spans="1:11" s="536" customFormat="1" ht="39.65" customHeight="1">
      <c r="A136" s="147"/>
      <c r="B136" s="146"/>
      <c r="C136" s="533"/>
      <c r="D136" s="533"/>
      <c r="E136" s="533"/>
      <c r="F136" s="534"/>
      <c r="G136" s="534"/>
      <c r="H136" s="534"/>
      <c r="I136" s="548" t="str">
        <f t="shared" si="2"/>
        <v/>
      </c>
      <c r="J136" s="547" t="str">
        <f t="shared" si="3"/>
        <v/>
      </c>
      <c r="K136" s="147"/>
    </row>
    <row r="137" spans="1:11" s="536" customFormat="1" ht="39.65" customHeight="1">
      <c r="A137" s="147"/>
      <c r="B137" s="146"/>
      <c r="C137" s="533"/>
      <c r="D137" s="533"/>
      <c r="E137" s="533"/>
      <c r="F137" s="534"/>
      <c r="G137" s="534"/>
      <c r="H137" s="534"/>
      <c r="I137" s="548" t="str">
        <f t="shared" si="2"/>
        <v/>
      </c>
      <c r="J137" s="547" t="str">
        <f t="shared" si="3"/>
        <v/>
      </c>
      <c r="K137" s="147"/>
    </row>
    <row r="138" spans="1:11" s="536" customFormat="1" ht="39.65" customHeight="1">
      <c r="A138" s="147"/>
      <c r="B138" s="146"/>
      <c r="C138" s="533"/>
      <c r="D138" s="533"/>
      <c r="E138" s="533"/>
      <c r="F138" s="534"/>
      <c r="G138" s="534"/>
      <c r="H138" s="534"/>
      <c r="I138" s="548" t="str">
        <f t="shared" si="2"/>
        <v/>
      </c>
      <c r="J138" s="547" t="str">
        <f t="shared" si="3"/>
        <v/>
      </c>
      <c r="K138" s="147"/>
    </row>
    <row r="139" spans="1:11" s="536" customFormat="1" ht="39.65" customHeight="1">
      <c r="A139" s="147"/>
      <c r="B139" s="146"/>
      <c r="C139" s="533"/>
      <c r="D139" s="533"/>
      <c r="E139" s="533"/>
      <c r="F139" s="534"/>
      <c r="G139" s="534"/>
      <c r="H139" s="534"/>
      <c r="I139" s="548" t="str">
        <f t="shared" si="2"/>
        <v/>
      </c>
      <c r="J139" s="547" t="str">
        <f t="shared" si="3"/>
        <v/>
      </c>
      <c r="K139" s="147"/>
    </row>
    <row r="140" spans="1:11" s="536" customFormat="1" ht="39.65" customHeight="1">
      <c r="A140" s="147"/>
      <c r="B140" s="146"/>
      <c r="C140" s="533"/>
      <c r="D140" s="533"/>
      <c r="E140" s="533"/>
      <c r="F140" s="534"/>
      <c r="G140" s="534"/>
      <c r="H140" s="534"/>
      <c r="I140" s="548" t="str">
        <f t="shared" si="2"/>
        <v/>
      </c>
      <c r="J140" s="547" t="str">
        <f t="shared" si="3"/>
        <v/>
      </c>
      <c r="K140" s="147"/>
    </row>
    <row r="141" spans="1:11" s="536" customFormat="1" ht="39.65" customHeight="1">
      <c r="A141" s="147"/>
      <c r="B141" s="146"/>
      <c r="C141" s="533"/>
      <c r="D141" s="533"/>
      <c r="E141" s="533"/>
      <c r="F141" s="534"/>
      <c r="G141" s="534"/>
      <c r="H141" s="534"/>
      <c r="I141" s="548" t="str">
        <f t="shared" si="2"/>
        <v/>
      </c>
      <c r="J141" s="547" t="str">
        <f t="shared" si="3"/>
        <v/>
      </c>
      <c r="K141" s="147"/>
    </row>
    <row r="142" spans="1:11" s="536" customFormat="1" ht="39.65" customHeight="1">
      <c r="A142" s="147"/>
      <c r="B142" s="146"/>
      <c r="C142" s="533"/>
      <c r="D142" s="533"/>
      <c r="E142" s="533"/>
      <c r="F142" s="534"/>
      <c r="G142" s="534"/>
      <c r="H142" s="534"/>
      <c r="I142" s="548" t="str">
        <f t="shared" ref="I142:I205" si="4">IF(B142="","",IF(H142="","",H142))</f>
        <v/>
      </c>
      <c r="J142" s="547" t="str">
        <f t="shared" ref="J142:J205" si="5">IF(B142="","",IF(I142&lt;F142,"Delayed",IF(I142=F142,"As Plan",IF(I142&gt;F142,"Exceed Plan",""))))</f>
        <v/>
      </c>
      <c r="K142" s="147"/>
    </row>
    <row r="143" spans="1:11" s="536" customFormat="1" ht="39.65" customHeight="1">
      <c r="A143" s="147"/>
      <c r="B143" s="146"/>
      <c r="C143" s="533"/>
      <c r="D143" s="533"/>
      <c r="E143" s="533"/>
      <c r="F143" s="534"/>
      <c r="G143" s="534"/>
      <c r="H143" s="534"/>
      <c r="I143" s="548" t="str">
        <f t="shared" si="4"/>
        <v/>
      </c>
      <c r="J143" s="547" t="str">
        <f t="shared" si="5"/>
        <v/>
      </c>
      <c r="K143" s="147"/>
    </row>
    <row r="144" spans="1:11" s="536" customFormat="1" ht="39.65" customHeight="1">
      <c r="A144" s="147"/>
      <c r="B144" s="146"/>
      <c r="C144" s="533"/>
      <c r="D144" s="533"/>
      <c r="E144" s="533"/>
      <c r="F144" s="534"/>
      <c r="G144" s="534"/>
      <c r="H144" s="534"/>
      <c r="I144" s="548" t="str">
        <f t="shared" si="4"/>
        <v/>
      </c>
      <c r="J144" s="547" t="str">
        <f t="shared" si="5"/>
        <v/>
      </c>
      <c r="K144" s="147"/>
    </row>
    <row r="145" spans="1:11" s="536" customFormat="1" ht="39.65" customHeight="1">
      <c r="A145" s="147"/>
      <c r="B145" s="146"/>
      <c r="C145" s="533"/>
      <c r="D145" s="533"/>
      <c r="E145" s="533"/>
      <c r="F145" s="534"/>
      <c r="G145" s="534"/>
      <c r="H145" s="534"/>
      <c r="I145" s="548" t="str">
        <f t="shared" si="4"/>
        <v/>
      </c>
      <c r="J145" s="547" t="str">
        <f t="shared" si="5"/>
        <v/>
      </c>
      <c r="K145" s="147"/>
    </row>
    <row r="146" spans="1:11" s="536" customFormat="1" ht="39.65" customHeight="1">
      <c r="A146" s="147"/>
      <c r="B146" s="146"/>
      <c r="C146" s="533"/>
      <c r="D146" s="533"/>
      <c r="E146" s="533"/>
      <c r="F146" s="534"/>
      <c r="G146" s="534"/>
      <c r="H146" s="534"/>
      <c r="I146" s="548" t="str">
        <f t="shared" si="4"/>
        <v/>
      </c>
      <c r="J146" s="547" t="str">
        <f t="shared" si="5"/>
        <v/>
      </c>
      <c r="K146" s="147"/>
    </row>
    <row r="147" spans="1:11" s="536" customFormat="1" ht="39.65" customHeight="1">
      <c r="A147" s="147"/>
      <c r="B147" s="146"/>
      <c r="C147" s="533"/>
      <c r="D147" s="533"/>
      <c r="E147" s="533"/>
      <c r="F147" s="534"/>
      <c r="G147" s="534"/>
      <c r="H147" s="534"/>
      <c r="I147" s="548" t="str">
        <f t="shared" si="4"/>
        <v/>
      </c>
      <c r="J147" s="547" t="str">
        <f t="shared" si="5"/>
        <v/>
      </c>
      <c r="K147" s="147"/>
    </row>
    <row r="148" spans="1:11" s="536" customFormat="1" ht="39.65" customHeight="1">
      <c r="A148" s="147"/>
      <c r="B148" s="146"/>
      <c r="C148" s="533"/>
      <c r="D148" s="533"/>
      <c r="E148" s="533"/>
      <c r="F148" s="534"/>
      <c r="G148" s="534"/>
      <c r="H148" s="534"/>
      <c r="I148" s="548" t="str">
        <f t="shared" si="4"/>
        <v/>
      </c>
      <c r="J148" s="547" t="str">
        <f t="shared" si="5"/>
        <v/>
      </c>
      <c r="K148" s="147"/>
    </row>
    <row r="149" spans="1:11" s="536" customFormat="1" ht="39.65" customHeight="1">
      <c r="A149" s="147"/>
      <c r="B149" s="146"/>
      <c r="C149" s="533"/>
      <c r="D149" s="533"/>
      <c r="E149" s="533"/>
      <c r="F149" s="534"/>
      <c r="G149" s="534"/>
      <c r="H149" s="534"/>
      <c r="I149" s="548" t="str">
        <f t="shared" si="4"/>
        <v/>
      </c>
      <c r="J149" s="547" t="str">
        <f t="shared" si="5"/>
        <v/>
      </c>
      <c r="K149" s="147"/>
    </row>
    <row r="150" spans="1:11" s="536" customFormat="1" ht="39.65" customHeight="1">
      <c r="A150" s="147"/>
      <c r="B150" s="146"/>
      <c r="C150" s="533"/>
      <c r="D150" s="533"/>
      <c r="E150" s="533"/>
      <c r="F150" s="534"/>
      <c r="G150" s="534"/>
      <c r="H150" s="534"/>
      <c r="I150" s="548" t="str">
        <f t="shared" si="4"/>
        <v/>
      </c>
      <c r="J150" s="547" t="str">
        <f t="shared" si="5"/>
        <v/>
      </c>
      <c r="K150" s="147"/>
    </row>
    <row r="151" spans="1:11" s="536" customFormat="1" ht="39.65" customHeight="1">
      <c r="A151" s="147"/>
      <c r="B151" s="146"/>
      <c r="C151" s="533"/>
      <c r="D151" s="533"/>
      <c r="E151" s="533"/>
      <c r="F151" s="534"/>
      <c r="G151" s="534"/>
      <c r="H151" s="534"/>
      <c r="I151" s="548" t="str">
        <f t="shared" si="4"/>
        <v/>
      </c>
      <c r="J151" s="547" t="str">
        <f t="shared" si="5"/>
        <v/>
      </c>
      <c r="K151" s="147"/>
    </row>
    <row r="152" spans="1:11" s="536" customFormat="1" ht="39.65" customHeight="1">
      <c r="A152" s="147"/>
      <c r="B152" s="146"/>
      <c r="C152" s="533"/>
      <c r="D152" s="533"/>
      <c r="E152" s="533"/>
      <c r="F152" s="534"/>
      <c r="G152" s="534"/>
      <c r="H152" s="534"/>
      <c r="I152" s="548" t="str">
        <f t="shared" si="4"/>
        <v/>
      </c>
      <c r="J152" s="547" t="str">
        <f t="shared" si="5"/>
        <v/>
      </c>
      <c r="K152" s="147"/>
    </row>
    <row r="153" spans="1:11" s="536" customFormat="1" ht="39.65" customHeight="1">
      <c r="A153" s="147"/>
      <c r="B153" s="146"/>
      <c r="C153" s="533"/>
      <c r="D153" s="533"/>
      <c r="E153" s="533"/>
      <c r="F153" s="534"/>
      <c r="G153" s="534"/>
      <c r="H153" s="534"/>
      <c r="I153" s="548" t="str">
        <f t="shared" si="4"/>
        <v/>
      </c>
      <c r="J153" s="547" t="str">
        <f t="shared" si="5"/>
        <v/>
      </c>
      <c r="K153" s="147"/>
    </row>
    <row r="154" spans="1:11" s="536" customFormat="1" ht="39.65" customHeight="1">
      <c r="A154" s="147"/>
      <c r="B154" s="146"/>
      <c r="C154" s="533"/>
      <c r="D154" s="533"/>
      <c r="E154" s="533"/>
      <c r="F154" s="534"/>
      <c r="G154" s="534"/>
      <c r="H154" s="534"/>
      <c r="I154" s="548" t="str">
        <f t="shared" si="4"/>
        <v/>
      </c>
      <c r="J154" s="547" t="str">
        <f t="shared" si="5"/>
        <v/>
      </c>
      <c r="K154" s="147"/>
    </row>
    <row r="155" spans="1:11" s="536" customFormat="1" ht="39.65" customHeight="1">
      <c r="A155" s="147"/>
      <c r="B155" s="146"/>
      <c r="C155" s="533"/>
      <c r="D155" s="533"/>
      <c r="E155" s="533"/>
      <c r="F155" s="534"/>
      <c r="G155" s="534"/>
      <c r="H155" s="534"/>
      <c r="I155" s="548" t="str">
        <f t="shared" si="4"/>
        <v/>
      </c>
      <c r="J155" s="547" t="str">
        <f t="shared" si="5"/>
        <v/>
      </c>
      <c r="K155" s="147"/>
    </row>
    <row r="156" spans="1:11" s="536" customFormat="1" ht="39.65" customHeight="1">
      <c r="A156" s="147"/>
      <c r="B156" s="146"/>
      <c r="C156" s="533"/>
      <c r="D156" s="533"/>
      <c r="E156" s="533"/>
      <c r="F156" s="534"/>
      <c r="G156" s="534"/>
      <c r="H156" s="534"/>
      <c r="I156" s="548" t="str">
        <f t="shared" si="4"/>
        <v/>
      </c>
      <c r="J156" s="547" t="str">
        <f t="shared" si="5"/>
        <v/>
      </c>
      <c r="K156" s="147"/>
    </row>
    <row r="157" spans="1:11" s="536" customFormat="1" ht="39.65" customHeight="1">
      <c r="A157" s="147"/>
      <c r="B157" s="146"/>
      <c r="C157" s="533"/>
      <c r="D157" s="533"/>
      <c r="E157" s="533"/>
      <c r="F157" s="534"/>
      <c r="G157" s="534"/>
      <c r="H157" s="534"/>
      <c r="I157" s="548" t="str">
        <f t="shared" si="4"/>
        <v/>
      </c>
      <c r="J157" s="547" t="str">
        <f t="shared" si="5"/>
        <v/>
      </c>
      <c r="K157" s="147"/>
    </row>
    <row r="158" spans="1:11" s="536" customFormat="1" ht="39.65" customHeight="1">
      <c r="A158" s="147"/>
      <c r="B158" s="146"/>
      <c r="C158" s="533"/>
      <c r="D158" s="533"/>
      <c r="E158" s="533"/>
      <c r="F158" s="534"/>
      <c r="G158" s="534"/>
      <c r="H158" s="534"/>
      <c r="I158" s="548" t="str">
        <f t="shared" si="4"/>
        <v/>
      </c>
      <c r="J158" s="547" t="str">
        <f t="shared" si="5"/>
        <v/>
      </c>
      <c r="K158" s="147"/>
    </row>
    <row r="159" spans="1:11" s="536" customFormat="1" ht="39.65" customHeight="1">
      <c r="A159" s="147"/>
      <c r="B159" s="146"/>
      <c r="C159" s="533"/>
      <c r="D159" s="533"/>
      <c r="E159" s="533"/>
      <c r="F159" s="534"/>
      <c r="G159" s="534"/>
      <c r="H159" s="534"/>
      <c r="I159" s="548" t="str">
        <f t="shared" si="4"/>
        <v/>
      </c>
      <c r="J159" s="547" t="str">
        <f t="shared" si="5"/>
        <v/>
      </c>
      <c r="K159" s="147"/>
    </row>
    <row r="160" spans="1:11" s="536" customFormat="1" ht="39.65" customHeight="1">
      <c r="A160" s="147"/>
      <c r="B160" s="146"/>
      <c r="C160" s="533"/>
      <c r="D160" s="533"/>
      <c r="E160" s="533"/>
      <c r="F160" s="534"/>
      <c r="G160" s="534"/>
      <c r="H160" s="534"/>
      <c r="I160" s="548" t="str">
        <f t="shared" si="4"/>
        <v/>
      </c>
      <c r="J160" s="547" t="str">
        <f t="shared" si="5"/>
        <v/>
      </c>
      <c r="K160" s="147"/>
    </row>
    <row r="161" spans="1:11" s="536" customFormat="1" ht="39.65" customHeight="1">
      <c r="A161" s="147"/>
      <c r="B161" s="146"/>
      <c r="C161" s="533"/>
      <c r="D161" s="533"/>
      <c r="E161" s="533"/>
      <c r="F161" s="534"/>
      <c r="G161" s="534"/>
      <c r="H161" s="534"/>
      <c r="I161" s="548" t="str">
        <f t="shared" si="4"/>
        <v/>
      </c>
      <c r="J161" s="547" t="str">
        <f t="shared" si="5"/>
        <v/>
      </c>
      <c r="K161" s="147"/>
    </row>
    <row r="162" spans="1:11" s="536" customFormat="1" ht="39.65" customHeight="1">
      <c r="A162" s="147"/>
      <c r="B162" s="146"/>
      <c r="C162" s="533"/>
      <c r="D162" s="533"/>
      <c r="E162" s="533"/>
      <c r="F162" s="534"/>
      <c r="G162" s="534"/>
      <c r="H162" s="534"/>
      <c r="I162" s="548" t="str">
        <f t="shared" si="4"/>
        <v/>
      </c>
      <c r="J162" s="547" t="str">
        <f t="shared" si="5"/>
        <v/>
      </c>
      <c r="K162" s="147"/>
    </row>
    <row r="163" spans="1:11" s="536" customFormat="1" ht="39.65" customHeight="1">
      <c r="A163" s="147"/>
      <c r="B163" s="146"/>
      <c r="C163" s="533"/>
      <c r="D163" s="533"/>
      <c r="E163" s="533"/>
      <c r="F163" s="534"/>
      <c r="G163" s="534"/>
      <c r="H163" s="534"/>
      <c r="I163" s="548" t="str">
        <f t="shared" si="4"/>
        <v/>
      </c>
      <c r="J163" s="547" t="str">
        <f t="shared" si="5"/>
        <v/>
      </c>
      <c r="K163" s="147"/>
    </row>
    <row r="164" spans="1:11" s="536" customFormat="1" ht="39.65" customHeight="1">
      <c r="A164" s="147"/>
      <c r="B164" s="146"/>
      <c r="C164" s="533"/>
      <c r="D164" s="533"/>
      <c r="E164" s="533"/>
      <c r="F164" s="534"/>
      <c r="G164" s="534"/>
      <c r="H164" s="534"/>
      <c r="I164" s="548" t="str">
        <f t="shared" si="4"/>
        <v/>
      </c>
      <c r="J164" s="547" t="str">
        <f t="shared" si="5"/>
        <v/>
      </c>
      <c r="K164" s="147"/>
    </row>
    <row r="165" spans="1:11" s="536" customFormat="1" ht="39.65" customHeight="1">
      <c r="A165" s="147"/>
      <c r="B165" s="146"/>
      <c r="C165" s="533"/>
      <c r="D165" s="533"/>
      <c r="E165" s="533"/>
      <c r="F165" s="534"/>
      <c r="G165" s="534"/>
      <c r="H165" s="534"/>
      <c r="I165" s="548" t="str">
        <f t="shared" si="4"/>
        <v/>
      </c>
      <c r="J165" s="547" t="str">
        <f t="shared" si="5"/>
        <v/>
      </c>
      <c r="K165" s="147"/>
    </row>
    <row r="166" spans="1:11" s="536" customFormat="1" ht="39.65" customHeight="1">
      <c r="A166" s="147"/>
      <c r="B166" s="146"/>
      <c r="C166" s="533"/>
      <c r="D166" s="533"/>
      <c r="E166" s="533"/>
      <c r="F166" s="534"/>
      <c r="G166" s="534"/>
      <c r="H166" s="534"/>
      <c r="I166" s="548" t="str">
        <f t="shared" si="4"/>
        <v/>
      </c>
      <c r="J166" s="547" t="str">
        <f t="shared" si="5"/>
        <v/>
      </c>
      <c r="K166" s="147"/>
    </row>
    <row r="167" spans="1:11" s="536" customFormat="1" ht="39.65" customHeight="1">
      <c r="A167" s="147"/>
      <c r="B167" s="146"/>
      <c r="C167" s="533"/>
      <c r="D167" s="533"/>
      <c r="E167" s="533"/>
      <c r="F167" s="534"/>
      <c r="G167" s="534"/>
      <c r="H167" s="534"/>
      <c r="I167" s="548" t="str">
        <f t="shared" si="4"/>
        <v/>
      </c>
      <c r="J167" s="547" t="str">
        <f t="shared" si="5"/>
        <v/>
      </c>
      <c r="K167" s="147"/>
    </row>
    <row r="168" spans="1:11" s="536" customFormat="1" ht="39.65" customHeight="1">
      <c r="A168" s="147"/>
      <c r="B168" s="146"/>
      <c r="C168" s="533"/>
      <c r="D168" s="533"/>
      <c r="E168" s="533"/>
      <c r="F168" s="534"/>
      <c r="G168" s="534"/>
      <c r="H168" s="534"/>
      <c r="I168" s="548" t="str">
        <f t="shared" si="4"/>
        <v/>
      </c>
      <c r="J168" s="547" t="str">
        <f t="shared" si="5"/>
        <v/>
      </c>
      <c r="K168" s="147"/>
    </row>
    <row r="169" spans="1:11" s="536" customFormat="1" ht="39.65" customHeight="1">
      <c r="A169" s="147"/>
      <c r="B169" s="146"/>
      <c r="C169" s="533"/>
      <c r="D169" s="533"/>
      <c r="E169" s="533"/>
      <c r="F169" s="534"/>
      <c r="G169" s="534"/>
      <c r="H169" s="534"/>
      <c r="I169" s="548" t="str">
        <f t="shared" si="4"/>
        <v/>
      </c>
      <c r="J169" s="547" t="str">
        <f t="shared" si="5"/>
        <v/>
      </c>
      <c r="K169" s="147"/>
    </row>
    <row r="170" spans="1:11" s="536" customFormat="1" ht="39.65" customHeight="1">
      <c r="A170" s="147"/>
      <c r="B170" s="146"/>
      <c r="C170" s="533"/>
      <c r="D170" s="533"/>
      <c r="E170" s="533"/>
      <c r="F170" s="534"/>
      <c r="G170" s="534"/>
      <c r="H170" s="534"/>
      <c r="I170" s="548" t="str">
        <f t="shared" si="4"/>
        <v/>
      </c>
      <c r="J170" s="547" t="str">
        <f t="shared" si="5"/>
        <v/>
      </c>
      <c r="K170" s="147"/>
    </row>
    <row r="171" spans="1:11" s="536" customFormat="1" ht="39.65" customHeight="1">
      <c r="A171" s="147"/>
      <c r="B171" s="146"/>
      <c r="C171" s="533"/>
      <c r="D171" s="533"/>
      <c r="E171" s="533"/>
      <c r="F171" s="534"/>
      <c r="G171" s="534"/>
      <c r="H171" s="534"/>
      <c r="I171" s="548" t="str">
        <f t="shared" si="4"/>
        <v/>
      </c>
      <c r="J171" s="547" t="str">
        <f t="shared" si="5"/>
        <v/>
      </c>
      <c r="K171" s="147"/>
    </row>
    <row r="172" spans="1:11" s="536" customFormat="1" ht="39.65" customHeight="1">
      <c r="A172" s="147"/>
      <c r="B172" s="146"/>
      <c r="C172" s="533"/>
      <c r="D172" s="533"/>
      <c r="E172" s="533"/>
      <c r="F172" s="534"/>
      <c r="G172" s="534"/>
      <c r="H172" s="534"/>
      <c r="I172" s="548" t="str">
        <f t="shared" si="4"/>
        <v/>
      </c>
      <c r="J172" s="547" t="str">
        <f t="shared" si="5"/>
        <v/>
      </c>
      <c r="K172" s="147"/>
    </row>
    <row r="173" spans="1:11" s="536" customFormat="1" ht="39.65" customHeight="1">
      <c r="A173" s="147"/>
      <c r="B173" s="146"/>
      <c r="C173" s="533"/>
      <c r="D173" s="533"/>
      <c r="E173" s="533"/>
      <c r="F173" s="534"/>
      <c r="G173" s="534"/>
      <c r="H173" s="534"/>
      <c r="I173" s="548" t="str">
        <f t="shared" si="4"/>
        <v/>
      </c>
      <c r="J173" s="547" t="str">
        <f t="shared" si="5"/>
        <v/>
      </c>
      <c r="K173" s="147"/>
    </row>
    <row r="174" spans="1:11" s="536" customFormat="1" ht="39.65" customHeight="1">
      <c r="A174" s="147"/>
      <c r="B174" s="146"/>
      <c r="C174" s="533"/>
      <c r="D174" s="533"/>
      <c r="E174" s="533"/>
      <c r="F174" s="534"/>
      <c r="G174" s="534"/>
      <c r="H174" s="534"/>
      <c r="I174" s="548" t="str">
        <f t="shared" si="4"/>
        <v/>
      </c>
      <c r="J174" s="547" t="str">
        <f t="shared" si="5"/>
        <v/>
      </c>
      <c r="K174" s="147"/>
    </row>
    <row r="175" spans="1:11" s="536" customFormat="1" ht="39.65" customHeight="1">
      <c r="A175" s="147"/>
      <c r="B175" s="146"/>
      <c r="C175" s="533"/>
      <c r="D175" s="533"/>
      <c r="E175" s="533"/>
      <c r="F175" s="534"/>
      <c r="G175" s="534"/>
      <c r="H175" s="534"/>
      <c r="I175" s="548" t="str">
        <f t="shared" si="4"/>
        <v/>
      </c>
      <c r="J175" s="547" t="str">
        <f t="shared" si="5"/>
        <v/>
      </c>
      <c r="K175" s="147"/>
    </row>
    <row r="176" spans="1:11" s="536" customFormat="1" ht="39.65" customHeight="1">
      <c r="A176" s="147"/>
      <c r="B176" s="146"/>
      <c r="C176" s="533"/>
      <c r="D176" s="533"/>
      <c r="E176" s="533"/>
      <c r="F176" s="534"/>
      <c r="G176" s="534"/>
      <c r="H176" s="534"/>
      <c r="I176" s="548" t="str">
        <f t="shared" si="4"/>
        <v/>
      </c>
      <c r="J176" s="547" t="str">
        <f t="shared" si="5"/>
        <v/>
      </c>
      <c r="K176" s="147"/>
    </row>
    <row r="177" spans="1:11" s="536" customFormat="1" ht="39.65" customHeight="1">
      <c r="A177" s="147"/>
      <c r="B177" s="146"/>
      <c r="C177" s="533"/>
      <c r="D177" s="533"/>
      <c r="E177" s="533"/>
      <c r="F177" s="534"/>
      <c r="G177" s="534"/>
      <c r="H177" s="534"/>
      <c r="I177" s="548" t="str">
        <f t="shared" si="4"/>
        <v/>
      </c>
      <c r="J177" s="547" t="str">
        <f t="shared" si="5"/>
        <v/>
      </c>
      <c r="K177" s="147"/>
    </row>
    <row r="178" spans="1:11" s="536" customFormat="1" ht="39.65" customHeight="1">
      <c r="A178" s="147"/>
      <c r="B178" s="146"/>
      <c r="C178" s="533"/>
      <c r="D178" s="533"/>
      <c r="E178" s="533"/>
      <c r="F178" s="534"/>
      <c r="G178" s="534"/>
      <c r="H178" s="534"/>
      <c r="I178" s="548" t="str">
        <f t="shared" si="4"/>
        <v/>
      </c>
      <c r="J178" s="547" t="str">
        <f t="shared" si="5"/>
        <v/>
      </c>
      <c r="K178" s="147"/>
    </row>
    <row r="179" spans="1:11" s="536" customFormat="1" ht="39.65" customHeight="1">
      <c r="A179" s="147"/>
      <c r="B179" s="146"/>
      <c r="C179" s="533"/>
      <c r="D179" s="533"/>
      <c r="E179" s="533"/>
      <c r="F179" s="534"/>
      <c r="G179" s="534"/>
      <c r="H179" s="534"/>
      <c r="I179" s="548" t="str">
        <f t="shared" si="4"/>
        <v/>
      </c>
      <c r="J179" s="547" t="str">
        <f t="shared" si="5"/>
        <v/>
      </c>
      <c r="K179" s="147"/>
    </row>
    <row r="180" spans="1:11" s="536" customFormat="1" ht="39.65" customHeight="1">
      <c r="A180" s="147"/>
      <c r="B180" s="146"/>
      <c r="C180" s="533"/>
      <c r="D180" s="533"/>
      <c r="E180" s="533"/>
      <c r="F180" s="534"/>
      <c r="G180" s="534"/>
      <c r="H180" s="534"/>
      <c r="I180" s="548" t="str">
        <f t="shared" si="4"/>
        <v/>
      </c>
      <c r="J180" s="547" t="str">
        <f t="shared" si="5"/>
        <v/>
      </c>
      <c r="K180" s="147"/>
    </row>
    <row r="181" spans="1:11" s="536" customFormat="1" ht="39.65" customHeight="1">
      <c r="A181" s="147"/>
      <c r="B181" s="146"/>
      <c r="C181" s="533"/>
      <c r="D181" s="533"/>
      <c r="E181" s="533"/>
      <c r="F181" s="534"/>
      <c r="G181" s="534"/>
      <c r="H181" s="534"/>
      <c r="I181" s="548" t="str">
        <f t="shared" si="4"/>
        <v/>
      </c>
      <c r="J181" s="547" t="str">
        <f t="shared" si="5"/>
        <v/>
      </c>
      <c r="K181" s="147"/>
    </row>
    <row r="182" spans="1:11" s="536" customFormat="1" ht="39.65" customHeight="1">
      <c r="A182" s="147"/>
      <c r="B182" s="146"/>
      <c r="C182" s="533"/>
      <c r="D182" s="533"/>
      <c r="E182" s="533"/>
      <c r="F182" s="534"/>
      <c r="G182" s="534"/>
      <c r="H182" s="534"/>
      <c r="I182" s="548" t="str">
        <f t="shared" si="4"/>
        <v/>
      </c>
      <c r="J182" s="547" t="str">
        <f t="shared" si="5"/>
        <v/>
      </c>
      <c r="K182" s="147"/>
    </row>
    <row r="183" spans="1:11" s="536" customFormat="1" ht="39.65" customHeight="1">
      <c r="A183" s="147"/>
      <c r="B183" s="146"/>
      <c r="C183" s="533"/>
      <c r="D183" s="533"/>
      <c r="E183" s="533"/>
      <c r="F183" s="534"/>
      <c r="G183" s="534"/>
      <c r="H183" s="534"/>
      <c r="I183" s="548" t="str">
        <f t="shared" si="4"/>
        <v/>
      </c>
      <c r="J183" s="547" t="str">
        <f t="shared" si="5"/>
        <v/>
      </c>
      <c r="K183" s="147"/>
    </row>
    <row r="184" spans="1:11" s="536" customFormat="1" ht="39.65" customHeight="1">
      <c r="A184" s="147"/>
      <c r="B184" s="146"/>
      <c r="C184" s="533"/>
      <c r="D184" s="533"/>
      <c r="E184" s="533"/>
      <c r="F184" s="534"/>
      <c r="G184" s="534"/>
      <c r="H184" s="534"/>
      <c r="I184" s="548" t="str">
        <f t="shared" si="4"/>
        <v/>
      </c>
      <c r="J184" s="547" t="str">
        <f t="shared" si="5"/>
        <v/>
      </c>
      <c r="K184" s="147"/>
    </row>
    <row r="185" spans="1:11" s="536" customFormat="1" ht="39.65" customHeight="1">
      <c r="A185" s="147"/>
      <c r="B185" s="146"/>
      <c r="C185" s="533"/>
      <c r="D185" s="533"/>
      <c r="E185" s="533"/>
      <c r="F185" s="534"/>
      <c r="G185" s="534"/>
      <c r="H185" s="534"/>
      <c r="I185" s="548" t="str">
        <f t="shared" si="4"/>
        <v/>
      </c>
      <c r="J185" s="547" t="str">
        <f t="shared" si="5"/>
        <v/>
      </c>
      <c r="K185" s="147"/>
    </row>
    <row r="186" spans="1:11" s="536" customFormat="1" ht="39.65" customHeight="1">
      <c r="A186" s="147"/>
      <c r="B186" s="146"/>
      <c r="C186" s="533"/>
      <c r="D186" s="533"/>
      <c r="E186" s="533"/>
      <c r="F186" s="534"/>
      <c r="G186" s="534"/>
      <c r="H186" s="534"/>
      <c r="I186" s="548" t="str">
        <f t="shared" si="4"/>
        <v/>
      </c>
      <c r="J186" s="547" t="str">
        <f t="shared" si="5"/>
        <v/>
      </c>
      <c r="K186" s="147"/>
    </row>
    <row r="187" spans="1:11" s="536" customFormat="1" ht="39.65" customHeight="1">
      <c r="A187" s="147"/>
      <c r="B187" s="146"/>
      <c r="C187" s="533"/>
      <c r="D187" s="533"/>
      <c r="E187" s="533"/>
      <c r="F187" s="534"/>
      <c r="G187" s="534"/>
      <c r="H187" s="534"/>
      <c r="I187" s="548" t="str">
        <f t="shared" si="4"/>
        <v/>
      </c>
      <c r="J187" s="547" t="str">
        <f t="shared" si="5"/>
        <v/>
      </c>
      <c r="K187" s="147"/>
    </row>
    <row r="188" spans="1:11" s="536" customFormat="1" ht="39.65" customHeight="1">
      <c r="A188" s="147"/>
      <c r="B188" s="146"/>
      <c r="C188" s="533"/>
      <c r="D188" s="533"/>
      <c r="E188" s="533"/>
      <c r="F188" s="534"/>
      <c r="G188" s="534"/>
      <c r="H188" s="534"/>
      <c r="I188" s="548" t="str">
        <f t="shared" si="4"/>
        <v/>
      </c>
      <c r="J188" s="547" t="str">
        <f t="shared" si="5"/>
        <v/>
      </c>
      <c r="K188" s="147"/>
    </row>
    <row r="189" spans="1:11" s="536" customFormat="1" ht="39.65" customHeight="1">
      <c r="A189" s="147"/>
      <c r="B189" s="146"/>
      <c r="C189" s="533"/>
      <c r="D189" s="533"/>
      <c r="E189" s="533"/>
      <c r="F189" s="534"/>
      <c r="G189" s="534"/>
      <c r="H189" s="534"/>
      <c r="I189" s="548" t="str">
        <f t="shared" si="4"/>
        <v/>
      </c>
      <c r="J189" s="547" t="str">
        <f t="shared" si="5"/>
        <v/>
      </c>
      <c r="K189" s="147"/>
    </row>
    <row r="190" spans="1:11" s="536" customFormat="1" ht="39.65" customHeight="1">
      <c r="A190" s="147"/>
      <c r="B190" s="146"/>
      <c r="C190" s="533"/>
      <c r="D190" s="533"/>
      <c r="E190" s="533"/>
      <c r="F190" s="534"/>
      <c r="G190" s="534"/>
      <c r="H190" s="534"/>
      <c r="I190" s="548" t="str">
        <f t="shared" si="4"/>
        <v/>
      </c>
      <c r="J190" s="547" t="str">
        <f t="shared" si="5"/>
        <v/>
      </c>
      <c r="K190" s="147"/>
    </row>
    <row r="191" spans="1:11" s="536" customFormat="1" ht="39.65" customHeight="1">
      <c r="A191" s="147"/>
      <c r="B191" s="146"/>
      <c r="C191" s="533"/>
      <c r="D191" s="533"/>
      <c r="E191" s="533"/>
      <c r="F191" s="534"/>
      <c r="G191" s="534"/>
      <c r="H191" s="534"/>
      <c r="I191" s="548" t="str">
        <f t="shared" si="4"/>
        <v/>
      </c>
      <c r="J191" s="547" t="str">
        <f t="shared" si="5"/>
        <v/>
      </c>
      <c r="K191" s="147"/>
    </row>
    <row r="192" spans="1:11" s="536" customFormat="1" ht="39.65" customHeight="1">
      <c r="A192" s="147"/>
      <c r="B192" s="146"/>
      <c r="C192" s="533"/>
      <c r="D192" s="533"/>
      <c r="E192" s="533"/>
      <c r="F192" s="534"/>
      <c r="G192" s="534"/>
      <c r="H192" s="534"/>
      <c r="I192" s="548" t="str">
        <f t="shared" si="4"/>
        <v/>
      </c>
      <c r="J192" s="547" t="str">
        <f t="shared" si="5"/>
        <v/>
      </c>
      <c r="K192" s="147"/>
    </row>
    <row r="193" spans="1:11" s="536" customFormat="1" ht="39.65" customHeight="1">
      <c r="A193" s="147"/>
      <c r="B193" s="146"/>
      <c r="C193" s="533"/>
      <c r="D193" s="533"/>
      <c r="E193" s="533"/>
      <c r="F193" s="534"/>
      <c r="G193" s="534"/>
      <c r="H193" s="534"/>
      <c r="I193" s="548" t="str">
        <f t="shared" si="4"/>
        <v/>
      </c>
      <c r="J193" s="547" t="str">
        <f t="shared" si="5"/>
        <v/>
      </c>
      <c r="K193" s="147"/>
    </row>
    <row r="194" spans="1:11" s="536" customFormat="1" ht="39.65" customHeight="1">
      <c r="A194" s="147"/>
      <c r="B194" s="146"/>
      <c r="C194" s="533"/>
      <c r="D194" s="533"/>
      <c r="E194" s="533"/>
      <c r="F194" s="534"/>
      <c r="G194" s="534"/>
      <c r="H194" s="534"/>
      <c r="I194" s="548" t="str">
        <f t="shared" si="4"/>
        <v/>
      </c>
      <c r="J194" s="547" t="str">
        <f t="shared" si="5"/>
        <v/>
      </c>
      <c r="K194" s="147"/>
    </row>
    <row r="195" spans="1:11" s="536" customFormat="1" ht="39.65" customHeight="1">
      <c r="A195" s="147"/>
      <c r="B195" s="146"/>
      <c r="C195" s="533"/>
      <c r="D195" s="533"/>
      <c r="E195" s="533"/>
      <c r="F195" s="534"/>
      <c r="G195" s="534"/>
      <c r="H195" s="534"/>
      <c r="I195" s="548" t="str">
        <f t="shared" si="4"/>
        <v/>
      </c>
      <c r="J195" s="547" t="str">
        <f t="shared" si="5"/>
        <v/>
      </c>
      <c r="K195" s="147"/>
    </row>
    <row r="196" spans="1:11" s="536" customFormat="1" ht="39.65" customHeight="1">
      <c r="A196" s="147"/>
      <c r="B196" s="146"/>
      <c r="C196" s="533"/>
      <c r="D196" s="533"/>
      <c r="E196" s="533"/>
      <c r="F196" s="534"/>
      <c r="G196" s="534"/>
      <c r="H196" s="534"/>
      <c r="I196" s="548" t="str">
        <f t="shared" si="4"/>
        <v/>
      </c>
      <c r="J196" s="547" t="str">
        <f t="shared" si="5"/>
        <v/>
      </c>
      <c r="K196" s="147"/>
    </row>
    <row r="197" spans="1:11" s="536" customFormat="1" ht="39.65" customHeight="1">
      <c r="A197" s="147"/>
      <c r="B197" s="146"/>
      <c r="C197" s="533"/>
      <c r="D197" s="533"/>
      <c r="E197" s="533"/>
      <c r="F197" s="534"/>
      <c r="G197" s="534"/>
      <c r="H197" s="534"/>
      <c r="I197" s="548" t="str">
        <f t="shared" si="4"/>
        <v/>
      </c>
      <c r="J197" s="547" t="str">
        <f t="shared" si="5"/>
        <v/>
      </c>
      <c r="K197" s="147"/>
    </row>
    <row r="198" spans="1:11" s="536" customFormat="1" ht="39.65" customHeight="1">
      <c r="A198" s="147"/>
      <c r="B198" s="146"/>
      <c r="C198" s="533"/>
      <c r="D198" s="533"/>
      <c r="E198" s="533"/>
      <c r="F198" s="534"/>
      <c r="G198" s="534"/>
      <c r="H198" s="534"/>
      <c r="I198" s="548" t="str">
        <f t="shared" si="4"/>
        <v/>
      </c>
      <c r="J198" s="547" t="str">
        <f t="shared" si="5"/>
        <v/>
      </c>
      <c r="K198" s="147"/>
    </row>
    <row r="199" spans="1:11" s="536" customFormat="1" ht="39.65" customHeight="1">
      <c r="A199" s="147"/>
      <c r="B199" s="146"/>
      <c r="C199" s="533"/>
      <c r="D199" s="533"/>
      <c r="E199" s="533"/>
      <c r="F199" s="534"/>
      <c r="G199" s="534"/>
      <c r="H199" s="534"/>
      <c r="I199" s="548" t="str">
        <f t="shared" si="4"/>
        <v/>
      </c>
      <c r="J199" s="547" t="str">
        <f t="shared" si="5"/>
        <v/>
      </c>
      <c r="K199" s="147"/>
    </row>
    <row r="200" spans="1:11" s="536" customFormat="1" ht="39.65" customHeight="1">
      <c r="A200" s="147"/>
      <c r="B200" s="146"/>
      <c r="C200" s="533"/>
      <c r="D200" s="533"/>
      <c r="E200" s="533"/>
      <c r="F200" s="534"/>
      <c r="G200" s="534"/>
      <c r="H200" s="534"/>
      <c r="I200" s="548" t="str">
        <f t="shared" si="4"/>
        <v/>
      </c>
      <c r="J200" s="547" t="str">
        <f t="shared" si="5"/>
        <v/>
      </c>
      <c r="K200" s="147"/>
    </row>
    <row r="201" spans="1:11" s="536" customFormat="1" ht="39.65" customHeight="1">
      <c r="A201" s="147"/>
      <c r="B201" s="146"/>
      <c r="C201" s="533"/>
      <c r="D201" s="533"/>
      <c r="E201" s="533"/>
      <c r="F201" s="534"/>
      <c r="G201" s="534"/>
      <c r="H201" s="534"/>
      <c r="I201" s="548" t="str">
        <f t="shared" si="4"/>
        <v/>
      </c>
      <c r="J201" s="547" t="str">
        <f t="shared" si="5"/>
        <v/>
      </c>
      <c r="K201" s="147"/>
    </row>
    <row r="202" spans="1:11" s="536" customFormat="1" ht="39.65" customHeight="1">
      <c r="A202" s="147"/>
      <c r="B202" s="146"/>
      <c r="C202" s="533"/>
      <c r="D202" s="533"/>
      <c r="E202" s="533"/>
      <c r="F202" s="534"/>
      <c r="G202" s="534"/>
      <c r="H202" s="534"/>
      <c r="I202" s="548" t="str">
        <f t="shared" si="4"/>
        <v/>
      </c>
      <c r="J202" s="547" t="str">
        <f t="shared" si="5"/>
        <v/>
      </c>
      <c r="K202" s="147"/>
    </row>
    <row r="203" spans="1:11" s="536" customFormat="1" ht="39.65" customHeight="1">
      <c r="A203" s="147"/>
      <c r="B203" s="146"/>
      <c r="C203" s="533"/>
      <c r="D203" s="533"/>
      <c r="E203" s="533"/>
      <c r="F203" s="534"/>
      <c r="G203" s="534"/>
      <c r="H203" s="534"/>
      <c r="I203" s="548" t="str">
        <f t="shared" si="4"/>
        <v/>
      </c>
      <c r="J203" s="547" t="str">
        <f t="shared" si="5"/>
        <v/>
      </c>
      <c r="K203" s="147"/>
    </row>
    <row r="204" spans="1:11" s="536" customFormat="1" ht="39.65" customHeight="1">
      <c r="A204" s="147"/>
      <c r="B204" s="146"/>
      <c r="C204" s="533"/>
      <c r="D204" s="533"/>
      <c r="E204" s="533"/>
      <c r="F204" s="534"/>
      <c r="G204" s="534"/>
      <c r="H204" s="534"/>
      <c r="I204" s="548" t="str">
        <f t="shared" si="4"/>
        <v/>
      </c>
      <c r="J204" s="547" t="str">
        <f t="shared" si="5"/>
        <v/>
      </c>
      <c r="K204" s="147"/>
    </row>
    <row r="205" spans="1:11" s="536" customFormat="1" ht="39.65" customHeight="1">
      <c r="A205" s="147"/>
      <c r="B205" s="146"/>
      <c r="C205" s="533"/>
      <c r="D205" s="533"/>
      <c r="E205" s="533"/>
      <c r="F205" s="534"/>
      <c r="G205" s="534"/>
      <c r="H205" s="534"/>
      <c r="I205" s="548" t="str">
        <f t="shared" si="4"/>
        <v/>
      </c>
      <c r="J205" s="547" t="str">
        <f t="shared" si="5"/>
        <v/>
      </c>
      <c r="K205" s="147"/>
    </row>
    <row r="206" spans="1:11" s="536" customFormat="1" ht="39.65" customHeight="1">
      <c r="A206" s="147"/>
      <c r="B206" s="146"/>
      <c r="C206" s="533"/>
      <c r="D206" s="533"/>
      <c r="E206" s="533"/>
      <c r="F206" s="534"/>
      <c r="G206" s="534"/>
      <c r="H206" s="534"/>
      <c r="I206" s="548" t="str">
        <f t="shared" ref="I206:I210" si="6">IF(B206="","",IF(H206="","",H206))</f>
        <v/>
      </c>
      <c r="J206" s="547" t="str">
        <f t="shared" ref="J206:J210" si="7">IF(B206="","",IF(I206&lt;F206,"Delayed",IF(I206=F206,"As Plan",IF(I206&gt;F206,"Exceed Plan",""))))</f>
        <v/>
      </c>
      <c r="K206" s="147"/>
    </row>
    <row r="207" spans="1:11" s="536" customFormat="1" ht="39.65" customHeight="1">
      <c r="A207" s="147"/>
      <c r="B207" s="146"/>
      <c r="C207" s="533"/>
      <c r="D207" s="533"/>
      <c r="E207" s="533"/>
      <c r="F207" s="534"/>
      <c r="G207" s="534"/>
      <c r="H207" s="534"/>
      <c r="I207" s="548" t="str">
        <f t="shared" si="6"/>
        <v/>
      </c>
      <c r="J207" s="547" t="str">
        <f t="shared" si="7"/>
        <v/>
      </c>
      <c r="K207" s="147"/>
    </row>
    <row r="208" spans="1:11" s="536" customFormat="1" ht="39.65" customHeight="1">
      <c r="A208" s="147"/>
      <c r="B208" s="146"/>
      <c r="C208" s="533"/>
      <c r="D208" s="533"/>
      <c r="E208" s="533"/>
      <c r="F208" s="534"/>
      <c r="G208" s="534"/>
      <c r="H208" s="534"/>
      <c r="I208" s="548" t="str">
        <f t="shared" si="6"/>
        <v/>
      </c>
      <c r="J208" s="547" t="str">
        <f t="shared" si="7"/>
        <v/>
      </c>
      <c r="K208" s="147"/>
    </row>
    <row r="209" spans="1:11" s="536" customFormat="1" ht="39.65" customHeight="1">
      <c r="A209" s="147"/>
      <c r="B209" s="146"/>
      <c r="C209" s="533"/>
      <c r="D209" s="533"/>
      <c r="E209" s="533"/>
      <c r="F209" s="534"/>
      <c r="G209" s="534"/>
      <c r="H209" s="534"/>
      <c r="I209" s="548" t="str">
        <f t="shared" si="6"/>
        <v/>
      </c>
      <c r="J209" s="547" t="str">
        <f t="shared" si="7"/>
        <v/>
      </c>
      <c r="K209" s="147"/>
    </row>
    <row r="210" spans="1:11" s="536" customFormat="1" ht="39.65" customHeight="1">
      <c r="A210" s="147"/>
      <c r="B210" s="146"/>
      <c r="C210" s="533"/>
      <c r="D210" s="533"/>
      <c r="E210" s="533"/>
      <c r="F210" s="534"/>
      <c r="G210" s="534"/>
      <c r="H210" s="534"/>
      <c r="I210" s="548" t="str">
        <f t="shared" si="6"/>
        <v/>
      </c>
      <c r="J210" s="547" t="str">
        <f t="shared" si="7"/>
        <v/>
      </c>
      <c r="K210" s="147"/>
    </row>
  </sheetData>
  <sheetProtection algorithmName="SHA-512" hashValue="PInuZ/2wl9m7Q+FbWk5A3TMhL1AfAPJmNVpcf1C+HpxhoQBQQ8FVXsGfRHrzSzUzhYcINLQZBgbfjbfwgfQSqQ==" saltValue="P1wVWPGoiTdUkO0J7ETKPQ==" spinCount="100000" sheet="1" objects="1" scenarios="1" formatColumns="0" formatRows="0"/>
  <mergeCells count="9">
    <mergeCell ref="A2:D2"/>
    <mergeCell ref="A3:D3"/>
    <mergeCell ref="J8:J9"/>
    <mergeCell ref="K8:K9"/>
    <mergeCell ref="A5:K5"/>
    <mergeCell ref="C8:E8"/>
    <mergeCell ref="B8:B9"/>
    <mergeCell ref="A8:A9"/>
    <mergeCell ref="F8:I8"/>
  </mergeCells>
  <phoneticPr fontId="22" type="noConversion"/>
  <conditionalFormatting sqref="I10:I210">
    <cfRule type="dataBar" priority="7">
      <dataBar>
        <cfvo type="num" val="0"/>
        <cfvo type="num" val="1"/>
        <color theme="8" tint="-0.249977111117893"/>
      </dataBar>
      <extLst>
        <ext xmlns:x14="http://schemas.microsoft.com/office/spreadsheetml/2009/9/main" uri="{B025F937-C7B1-47D3-B67F-A62EFF666E3E}">
          <x14:id>{46199CDA-A3A3-468F-94D7-B46C34756B86}</x14:id>
        </ext>
      </extLst>
    </cfRule>
  </conditionalFormatting>
  <conditionalFormatting sqref="I10:I210">
    <cfRule type="notContainsBlanks" dxfId="17" priority="11">
      <formula>LEN(TRIM(I10))&gt;0</formula>
    </cfRule>
  </conditionalFormatting>
  <conditionalFormatting sqref="J10:J210">
    <cfRule type="cellIs" dxfId="16" priority="3" operator="equal">
      <formula>"Exceed Plan"</formula>
    </cfRule>
    <cfRule type="cellIs" dxfId="15" priority="4" operator="equal">
      <formula>"As Plan"</formula>
    </cfRule>
    <cfRule type="cellIs" dxfId="14" priority="6" operator="equal">
      <formula>"Delayed"</formula>
    </cfRule>
  </conditionalFormatting>
  <printOptions horizontalCentered="1"/>
  <pageMargins left="0.43307086614173201" right="0.23622047244094499" top="0.78740157480314998" bottom="0.78740157480314998" header="0" footer="0"/>
  <pageSetup paperSize="9" scale="50" fitToHeight="39"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dataBar" id="{46199CDA-A3A3-468F-94D7-B46C34756B86}">
            <x14:dataBar minLength="0" maxLength="100" border="1" gradient="0" direction="leftToRight">
              <x14:cfvo type="num">
                <xm:f>0</xm:f>
              </x14:cfvo>
              <x14:cfvo type="num">
                <xm:f>1</xm:f>
              </x14:cfvo>
              <x14:borderColor theme="0"/>
              <x14:negativeFillColor rgb="FFFF0000"/>
              <x14:axisColor rgb="FF000000"/>
            </x14:dataBar>
          </x14:cfRule>
          <xm:sqref>I10:I210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5BE0-AD1A-4F9F-9870-74074E9290BC}">
  <sheetPr>
    <tabColor theme="8" tint="-0.249977111117893"/>
    <pageSetUpPr fitToPage="1"/>
  </sheetPr>
  <dimension ref="A1:P308"/>
  <sheetViews>
    <sheetView zoomScale="85" zoomScaleNormal="85" zoomScaleSheetLayoutView="100" workbookViewId="0">
      <selection activeCell="I17" sqref="I17"/>
    </sheetView>
  </sheetViews>
  <sheetFormatPr defaultColWidth="9.08984375" defaultRowHeight="12.5" outlineLevelRow="1"/>
  <cols>
    <col min="1" max="1" width="4" style="481" customWidth="1"/>
    <col min="2" max="2" width="16.54296875" style="480" customWidth="1"/>
    <col min="3" max="3" width="14.54296875" style="480" customWidth="1"/>
    <col min="4" max="4" width="15.90625" style="480" customWidth="1"/>
    <col min="5" max="6" width="14" style="480" customWidth="1"/>
    <col min="7" max="7" width="15.08984375" style="480" customWidth="1"/>
    <col min="8" max="8" width="14.6328125" style="480" customWidth="1"/>
    <col min="9" max="9" width="16.81640625" style="480" customWidth="1"/>
    <col min="10" max="13" width="14" style="480" customWidth="1"/>
    <col min="14" max="14" width="16.08984375" style="480" customWidth="1"/>
    <col min="15" max="15" width="14" style="480" customWidth="1"/>
    <col min="16" max="16096" width="9.08984375" style="480"/>
    <col min="16097" max="16097" width="9.08984375" style="480" customWidth="1"/>
    <col min="16098" max="16384" width="9.08984375" style="480"/>
  </cols>
  <sheetData>
    <row r="1" spans="1:16" s="39" customFormat="1" ht="5.15" customHeight="1">
      <c r="A1" s="233"/>
      <c r="B1" s="962"/>
      <c r="C1" s="962"/>
      <c r="D1" s="962"/>
      <c r="E1" s="962"/>
      <c r="F1" s="962"/>
      <c r="G1" s="962"/>
      <c r="H1" s="962"/>
      <c r="I1" s="962"/>
      <c r="J1" s="962"/>
      <c r="K1" s="962"/>
      <c r="L1" s="962"/>
      <c r="M1" s="962"/>
      <c r="N1" s="962"/>
      <c r="O1" s="962"/>
    </row>
    <row r="2" spans="1:16" s="42" customFormat="1" ht="18" customHeight="1">
      <c r="A2" s="912" t="str">
        <f>"Project Name : " &amp;'Covering Page'!$D$4</f>
        <v>Project Name : Project X</v>
      </c>
      <c r="B2" s="913"/>
      <c r="C2" s="913"/>
      <c r="D2" s="913"/>
      <c r="E2" s="41"/>
      <c r="F2" s="41"/>
      <c r="G2" s="41"/>
      <c r="H2" s="41"/>
      <c r="I2" s="41"/>
      <c r="J2" s="41"/>
      <c r="K2" s="925"/>
      <c r="L2" s="925"/>
      <c r="M2" s="925"/>
      <c r="N2" s="925"/>
      <c r="O2" s="925"/>
    </row>
    <row r="3" spans="1:16" s="42" customFormat="1" ht="18" customHeight="1">
      <c r="A3" s="914" t="str">
        <f>'Covering Page'!$D$6</f>
        <v>xxx - xxxxxxx- xx</v>
      </c>
      <c r="B3" s="915"/>
      <c r="C3" s="915"/>
      <c r="D3" s="915"/>
      <c r="E3" s="41"/>
      <c r="F3" s="41"/>
      <c r="G3" s="41"/>
      <c r="H3" s="41"/>
      <c r="I3" s="41"/>
      <c r="J3" s="41"/>
      <c r="K3" s="925"/>
      <c r="L3" s="925"/>
      <c r="M3" s="925"/>
      <c r="N3" s="925"/>
      <c r="O3" s="925"/>
    </row>
    <row r="4" spans="1:16" s="42" customFormat="1" ht="6.65" customHeight="1">
      <c r="A4" s="523"/>
      <c r="B4" s="523"/>
      <c r="C4" s="523"/>
      <c r="D4" s="523"/>
      <c r="E4" s="524"/>
      <c r="F4" s="524"/>
      <c r="G4" s="524"/>
      <c r="H4" s="524"/>
      <c r="I4" s="524"/>
      <c r="J4" s="524"/>
      <c r="K4" s="524"/>
      <c r="L4" s="524"/>
      <c r="M4" s="524"/>
      <c r="N4" s="524"/>
      <c r="O4" s="524"/>
    </row>
    <row r="5" spans="1:16" s="492" customFormat="1" ht="24.65" customHeight="1">
      <c r="A5" s="966" t="s">
        <v>493</v>
      </c>
      <c r="B5" s="966"/>
      <c r="C5" s="966"/>
      <c r="D5" s="966"/>
      <c r="E5" s="966"/>
      <c r="F5" s="966"/>
      <c r="G5" s="966"/>
      <c r="H5" s="966"/>
      <c r="I5" s="966"/>
      <c r="J5" s="966"/>
      <c r="K5" s="966"/>
      <c r="L5" s="966"/>
      <c r="M5" s="966"/>
      <c r="N5" s="966"/>
      <c r="O5" s="966"/>
    </row>
    <row r="6" spans="1:16" s="235" customFormat="1" ht="18.649999999999999" customHeight="1" outlineLevel="1">
      <c r="A6" s="518" t="s">
        <v>289</v>
      </c>
      <c r="B6" s="519"/>
      <c r="C6" s="519"/>
      <c r="D6" s="526"/>
      <c r="E6" s="515"/>
      <c r="F6" s="516"/>
      <c r="G6" s="516"/>
      <c r="H6" s="516"/>
      <c r="I6" s="516"/>
      <c r="J6" s="517"/>
      <c r="K6" s="516"/>
      <c r="L6" s="516"/>
      <c r="M6" s="516"/>
      <c r="N6" s="516"/>
      <c r="O6" s="516"/>
    </row>
    <row r="7" spans="1:16" s="235" customFormat="1" ht="22.25" customHeight="1" outlineLevel="1">
      <c r="A7" s="521"/>
      <c r="B7" s="963" t="s">
        <v>286</v>
      </c>
      <c r="C7" s="963"/>
      <c r="D7" s="516"/>
      <c r="E7" s="516"/>
      <c r="F7" s="516"/>
      <c r="G7" s="516"/>
      <c r="H7" s="516"/>
      <c r="I7" s="516"/>
      <c r="J7" s="517"/>
      <c r="K7" s="516"/>
      <c r="L7" s="516"/>
      <c r="M7" s="516"/>
      <c r="N7" s="516"/>
      <c r="O7" s="516"/>
    </row>
    <row r="8" spans="1:16" s="227" customFormat="1" ht="22.25" customHeight="1" outlineLevel="1">
      <c r="A8" s="522"/>
      <c r="B8" s="948" t="s">
        <v>293</v>
      </c>
      <c r="C8" s="949"/>
      <c r="D8" s="955" t="s">
        <v>192</v>
      </c>
      <c r="E8" s="955"/>
      <c r="F8" s="955"/>
      <c r="G8" s="955"/>
      <c r="H8" s="955"/>
      <c r="I8" s="955"/>
      <c r="J8" s="955"/>
      <c r="K8" s="955"/>
      <c r="L8" s="955"/>
      <c r="M8" s="955"/>
      <c r="N8" s="955"/>
      <c r="O8" s="955"/>
    </row>
    <row r="9" spans="1:16" s="227" customFormat="1" ht="22.25" customHeight="1" outlineLevel="1">
      <c r="A9" s="522"/>
      <c r="B9" s="948" t="s">
        <v>80</v>
      </c>
      <c r="C9" s="949"/>
      <c r="D9" s="955" t="s">
        <v>193</v>
      </c>
      <c r="E9" s="955"/>
      <c r="F9" s="955"/>
      <c r="G9" s="955"/>
      <c r="H9" s="955"/>
      <c r="I9" s="955"/>
      <c r="J9" s="955"/>
      <c r="K9" s="955"/>
      <c r="L9" s="955"/>
      <c r="M9" s="955"/>
      <c r="N9" s="955"/>
      <c r="O9" s="955"/>
    </row>
    <row r="10" spans="1:16" s="227" customFormat="1" ht="10.75" customHeight="1" outlineLevel="1" thickBot="1">
      <c r="A10" s="511"/>
      <c r="B10" s="511"/>
      <c r="C10" s="511"/>
      <c r="D10" s="511"/>
      <c r="E10" s="511"/>
      <c r="F10" s="511"/>
      <c r="G10" s="511"/>
      <c r="H10" s="511"/>
      <c r="I10" s="511"/>
      <c r="J10" s="511"/>
      <c r="K10" s="511"/>
      <c r="L10" s="511"/>
      <c r="M10" s="511"/>
      <c r="N10" s="511"/>
      <c r="O10" s="511"/>
    </row>
    <row r="11" spans="1:16" s="227" customFormat="1" ht="22.25" customHeight="1" outlineLevel="1" thickTop="1">
      <c r="A11" s="511"/>
      <c r="B11" s="945" t="s">
        <v>283</v>
      </c>
      <c r="C11" s="946"/>
      <c r="D11" s="946"/>
      <c r="E11" s="947"/>
      <c r="F11" s="511"/>
      <c r="G11" s="945" t="s">
        <v>655</v>
      </c>
      <c r="H11" s="946"/>
      <c r="I11" s="946"/>
      <c r="J11" s="947"/>
      <c r="K11" s="512"/>
      <c r="L11" s="945" t="s">
        <v>656</v>
      </c>
      <c r="M11" s="946"/>
      <c r="N11" s="946"/>
      <c r="O11" s="947"/>
    </row>
    <row r="12" spans="1:16" s="227" customFormat="1" ht="22.25" customHeight="1" outlineLevel="1">
      <c r="A12" s="511"/>
      <c r="B12" s="948" t="s">
        <v>287</v>
      </c>
      <c r="C12" s="949"/>
      <c r="D12" s="474">
        <v>43923</v>
      </c>
      <c r="E12" s="475"/>
      <c r="F12" s="513"/>
      <c r="G12" s="948" t="s">
        <v>87</v>
      </c>
      <c r="H12" s="949"/>
      <c r="I12" s="476">
        <v>22000000</v>
      </c>
      <c r="J12" s="476" t="s">
        <v>337</v>
      </c>
      <c r="K12" s="512"/>
      <c r="L12" s="950" t="s">
        <v>645</v>
      </c>
      <c r="M12" s="951"/>
      <c r="N12" s="598" t="s">
        <v>825</v>
      </c>
      <c r="O12" s="599" t="s">
        <v>337</v>
      </c>
      <c r="P12" s="592"/>
    </row>
    <row r="13" spans="1:16" s="227" customFormat="1" ht="22.25" customHeight="1" outlineLevel="1">
      <c r="A13" s="511"/>
      <c r="B13" s="971" t="s">
        <v>294</v>
      </c>
      <c r="C13" s="949"/>
      <c r="D13" s="474">
        <v>44166</v>
      </c>
      <c r="E13" s="475"/>
      <c r="F13" s="513"/>
      <c r="G13" s="930" t="s">
        <v>330</v>
      </c>
      <c r="H13" s="931"/>
      <c r="I13" s="498">
        <f>SUMIFS('VOs Status'!$AA$14:$AA$214,'VOs Status'!$AD14:$AD$214,"Issued")</f>
        <v>2000000</v>
      </c>
      <c r="J13" s="498" t="s">
        <v>337</v>
      </c>
      <c r="K13" s="512"/>
      <c r="L13" s="930" t="s">
        <v>333</v>
      </c>
      <c r="M13" s="931"/>
      <c r="N13" s="527">
        <f>SUMIFS($F$46:$F$246,$K$46:$K$246,"&gt;"&amp;N15,$K$46:$K$246,"&lt;"&amp;N16)</f>
        <v>5114190</v>
      </c>
      <c r="O13" s="498" t="s">
        <v>337</v>
      </c>
      <c r="P13" s="593"/>
    </row>
    <row r="14" spans="1:16" s="227" customFormat="1" ht="22.25" customHeight="1" outlineLevel="1">
      <c r="A14" s="511"/>
      <c r="B14" s="948" t="s">
        <v>209</v>
      </c>
      <c r="C14" s="949"/>
      <c r="D14" s="474">
        <v>44534</v>
      </c>
      <c r="E14" s="475"/>
      <c r="F14" s="513"/>
      <c r="G14" s="930" t="s">
        <v>379</v>
      </c>
      <c r="H14" s="931"/>
      <c r="I14" s="498">
        <f>SUMIF('Claims Status'!$S$9:$S$209,"Approved",'Claims Status'!$P$9:$P$209)</f>
        <v>1000000</v>
      </c>
      <c r="J14" s="498" t="s">
        <v>337</v>
      </c>
      <c r="K14" s="512"/>
      <c r="L14" s="930" t="s">
        <v>334</v>
      </c>
      <c r="M14" s="931"/>
      <c r="N14" s="527">
        <f>SUMIFS($F$46:$F$246,$L$46:$L$246,"Paid",$M$46:$M$246,"&gt;"&amp;$N$15,$M$46:$M$246,"&lt;"&amp;$N$16)</f>
        <v>2557093</v>
      </c>
      <c r="O14" s="498" t="s">
        <v>337</v>
      </c>
      <c r="P14" s="593"/>
    </row>
    <row r="15" spans="1:16" s="227" customFormat="1" ht="22.25" customHeight="1" outlineLevel="1">
      <c r="A15" s="511"/>
      <c r="B15" s="930" t="s">
        <v>199</v>
      </c>
      <c r="C15" s="931"/>
      <c r="D15" s="530">
        <v>0</v>
      </c>
      <c r="E15" s="494" t="s">
        <v>195</v>
      </c>
      <c r="F15" s="513"/>
      <c r="G15" s="930" t="s">
        <v>331</v>
      </c>
      <c r="H15" s="931"/>
      <c r="I15" s="497">
        <f>I12+I13+I14</f>
        <v>25000000</v>
      </c>
      <c r="J15" s="497" t="s">
        <v>337</v>
      </c>
      <c r="K15" s="512"/>
      <c r="L15" s="953" t="s">
        <v>335</v>
      </c>
      <c r="M15" s="499" t="s">
        <v>502</v>
      </c>
      <c r="N15" s="528">
        <f>DATE(YEAR(Summary!$BD$2),1,1)</f>
        <v>44197</v>
      </c>
      <c r="O15" s="500"/>
      <c r="P15" s="593"/>
    </row>
    <row r="16" spans="1:16" s="227" customFormat="1" ht="22.25" customHeight="1" outlineLevel="1">
      <c r="A16" s="511"/>
      <c r="B16" s="930" t="s">
        <v>288</v>
      </c>
      <c r="C16" s="931"/>
      <c r="D16" s="493">
        <f>D14+D15</f>
        <v>44534</v>
      </c>
      <c r="E16" s="494"/>
      <c r="F16" s="513"/>
      <c r="G16" s="930" t="s">
        <v>658</v>
      </c>
      <c r="H16" s="931"/>
      <c r="I16" s="498">
        <f>SUMIFS('VOs Status'!$AA$14:$AA$214,'VOs Status'!$AD$14:$AD$214,"&lt;&gt;Issued",'VOs Status'!$AD$14:$AD$214,"&lt;&gt;Withdrawn")</f>
        <v>3000000</v>
      </c>
      <c r="J16" s="497" t="s">
        <v>337</v>
      </c>
      <c r="K16" s="514"/>
      <c r="L16" s="954"/>
      <c r="M16" s="499" t="s">
        <v>503</v>
      </c>
      <c r="N16" s="528">
        <f>EOMONTH(Summary!$BD$2,0)</f>
        <v>44561</v>
      </c>
      <c r="O16" s="500"/>
      <c r="P16" s="593"/>
    </row>
    <row r="17" spans="1:16" s="227" customFormat="1" ht="22.25" customHeight="1" outlineLevel="1">
      <c r="A17" s="511"/>
      <c r="B17" s="930" t="s">
        <v>328</v>
      </c>
      <c r="C17" s="931"/>
      <c r="D17" s="495">
        <f>D16-D13 +1</f>
        <v>369</v>
      </c>
      <c r="E17" s="495" t="s">
        <v>195</v>
      </c>
      <c r="F17" s="513"/>
      <c r="G17" s="930" t="s">
        <v>88</v>
      </c>
      <c r="H17" s="931"/>
      <c r="I17" s="498">
        <f>'Recap Status '!C8</f>
        <v>1750000</v>
      </c>
      <c r="J17" s="497" t="s">
        <v>337</v>
      </c>
      <c r="K17" s="512"/>
      <c r="L17" s="930" t="s">
        <v>295</v>
      </c>
      <c r="M17" s="931"/>
      <c r="N17" s="527">
        <f>SUMIF(D25:O25,"&lt;"&amp;N16+1,D26:O26)</f>
        <v>0</v>
      </c>
      <c r="O17" s="498" t="s">
        <v>337</v>
      </c>
      <c r="P17" s="593"/>
    </row>
    <row r="18" spans="1:16" s="227" customFormat="1" ht="22.25" customHeight="1" outlineLevel="1">
      <c r="A18" s="511"/>
      <c r="B18" s="930" t="s">
        <v>329</v>
      </c>
      <c r="C18" s="931"/>
      <c r="D18" s="496">
        <f>Summary!BD2-D13</f>
        <v>389</v>
      </c>
      <c r="E18" s="496" t="s">
        <v>195</v>
      </c>
      <c r="F18" s="513"/>
      <c r="G18" s="930" t="s">
        <v>380</v>
      </c>
      <c r="H18" s="931"/>
      <c r="I18" s="498">
        <f>SUMIF('Claims Status'!$S$9:$S$209,"Pending",'Claims Status'!$P$9:$P$209)</f>
        <v>1000000</v>
      </c>
      <c r="J18" s="498" t="s">
        <v>337</v>
      </c>
      <c r="K18" s="512"/>
      <c r="L18" s="930" t="s">
        <v>652</v>
      </c>
      <c r="M18" s="931"/>
      <c r="N18" s="529" t="str">
        <f>IF(N12="By ADM","By ADM",N14/N17)</f>
        <v>By ADM</v>
      </c>
      <c r="O18" s="501"/>
      <c r="P18" s="593"/>
    </row>
    <row r="19" spans="1:16" s="227" customFormat="1" ht="22.25" customHeight="1" outlineLevel="1">
      <c r="A19" s="511"/>
      <c r="B19" s="964">
        <f>D18/D17</f>
        <v>1.0542005420054201</v>
      </c>
      <c r="C19" s="965"/>
      <c r="D19" s="965"/>
      <c r="E19" s="965"/>
      <c r="F19" s="513"/>
      <c r="G19" s="930" t="s">
        <v>378</v>
      </c>
      <c r="H19" s="931"/>
      <c r="I19" s="498">
        <f>I16+I17+I18+I13+I14</f>
        <v>8750000</v>
      </c>
      <c r="J19" s="497" t="s">
        <v>337</v>
      </c>
      <c r="K19" s="512"/>
      <c r="L19" s="930" t="s">
        <v>653</v>
      </c>
      <c r="M19" s="931"/>
      <c r="N19" s="527" t="str">
        <f>IF(N12="By ADM","By ADM",N12-N14)</f>
        <v>By ADM</v>
      </c>
      <c r="O19" s="498" t="s">
        <v>337</v>
      </c>
      <c r="P19" s="593"/>
    </row>
    <row r="20" spans="1:16" s="227" customFormat="1" ht="22.25" customHeight="1" outlineLevel="1">
      <c r="A20" s="511"/>
      <c r="B20" s="512"/>
      <c r="C20" s="512"/>
      <c r="D20" s="512"/>
      <c r="E20" s="512"/>
      <c r="F20" s="513"/>
      <c r="G20" s="930" t="s">
        <v>657</v>
      </c>
      <c r="H20" s="931"/>
      <c r="I20" s="498">
        <f>SUM($F$46:$F$246)</f>
        <v>5114190</v>
      </c>
      <c r="J20" s="498" t="s">
        <v>337</v>
      </c>
      <c r="K20" s="512"/>
      <c r="L20" s="930" t="s">
        <v>654</v>
      </c>
      <c r="M20" s="931"/>
      <c r="N20" s="952" t="str">
        <f>IF(N12="By ADM","By ADM",N14/N12)</f>
        <v>By ADM</v>
      </c>
      <c r="O20" s="952"/>
      <c r="P20" s="593"/>
    </row>
    <row r="21" spans="1:16" s="227" customFormat="1" ht="22.25" customHeight="1" outlineLevel="1">
      <c r="A21" s="511"/>
      <c r="B21" s="512"/>
      <c r="C21" s="512"/>
      <c r="D21" s="512"/>
      <c r="E21" s="512"/>
      <c r="F21" s="513"/>
      <c r="G21" s="930" t="s">
        <v>207</v>
      </c>
      <c r="H21" s="931"/>
      <c r="I21" s="498">
        <f>SUMIFS($F$46:$F$246,$L$46:$L$246,"Paid")</f>
        <v>2557093</v>
      </c>
      <c r="J21" s="498" t="s">
        <v>337</v>
      </c>
      <c r="K21" s="512"/>
      <c r="L21" s="930" t="s">
        <v>190</v>
      </c>
      <c r="M21" s="931"/>
      <c r="N21" s="498" t="str">
        <f>IF(N12="By ADM","By ADM",N14/N17)</f>
        <v>By ADM</v>
      </c>
      <c r="O21" s="498"/>
      <c r="P21" s="593"/>
    </row>
    <row r="22" spans="1:16" s="227" customFormat="1" ht="22.25" customHeight="1" outlineLevel="1">
      <c r="A22" s="513"/>
      <c r="B22" s="513"/>
      <c r="C22" s="513"/>
      <c r="D22" s="513"/>
      <c r="E22" s="513"/>
      <c r="F22" s="513"/>
      <c r="G22" s="930" t="s">
        <v>332</v>
      </c>
      <c r="H22" s="931"/>
      <c r="I22" s="498">
        <f>I12-I21</f>
        <v>19442907</v>
      </c>
      <c r="J22" s="498" t="s">
        <v>337</v>
      </c>
      <c r="K22" s="512"/>
      <c r="L22" s="512"/>
      <c r="M22" s="512"/>
      <c r="N22" s="512"/>
      <c r="O22" s="512"/>
      <c r="P22" s="594"/>
    </row>
    <row r="23" spans="1:16" ht="22.25" customHeight="1" outlineLevel="1" thickBot="1">
      <c r="A23" s="509"/>
      <c r="B23" s="509"/>
      <c r="C23" s="509"/>
      <c r="D23" s="509"/>
      <c r="E23" s="509"/>
      <c r="F23" s="509"/>
      <c r="G23" s="964">
        <f>I21/I12</f>
        <v>0.1162315</v>
      </c>
      <c r="H23" s="965"/>
      <c r="I23" s="965"/>
      <c r="J23" s="965"/>
      <c r="K23" s="509"/>
      <c r="L23" s="509"/>
      <c r="M23" s="509"/>
      <c r="N23" s="509"/>
      <c r="O23" s="509"/>
      <c r="P23" s="594"/>
    </row>
    <row r="24" spans="1:16" ht="22.25" customHeight="1" outlineLevel="1" thickTop="1">
      <c r="A24" s="509"/>
      <c r="B24" s="956" t="s">
        <v>659</v>
      </c>
      <c r="C24" s="957"/>
      <c r="D24" s="957"/>
      <c r="E24" s="509"/>
      <c r="F24" s="509"/>
      <c r="G24" s="509"/>
      <c r="H24" s="509"/>
      <c r="I24" s="509"/>
      <c r="J24" s="509"/>
      <c r="K24" s="509"/>
      <c r="L24" s="509"/>
      <c r="M24" s="509"/>
      <c r="N24" s="509"/>
      <c r="O24" s="509"/>
      <c r="P24" s="594"/>
    </row>
    <row r="25" spans="1:16" ht="22.25" customHeight="1" outlineLevel="1">
      <c r="A25" s="508"/>
      <c r="B25" s="937" t="s">
        <v>20</v>
      </c>
      <c r="C25" s="938"/>
      <c r="D25" s="525">
        <v>44197</v>
      </c>
      <c r="E25" s="525">
        <v>44228</v>
      </c>
      <c r="F25" s="525">
        <v>44256</v>
      </c>
      <c r="G25" s="525">
        <v>44287</v>
      </c>
      <c r="H25" s="525">
        <v>44317</v>
      </c>
      <c r="I25" s="525">
        <v>44348</v>
      </c>
      <c r="J25" s="525">
        <v>44378</v>
      </c>
      <c r="K25" s="525">
        <v>44409</v>
      </c>
      <c r="L25" s="525">
        <v>44440</v>
      </c>
      <c r="M25" s="525">
        <v>44470</v>
      </c>
      <c r="N25" s="525">
        <v>44501</v>
      </c>
      <c r="O25" s="525">
        <v>44531</v>
      </c>
      <c r="P25" s="594"/>
    </row>
    <row r="26" spans="1:16" ht="22.25" customHeight="1" outlineLevel="1">
      <c r="A26" s="508"/>
      <c r="B26" s="933" t="s">
        <v>829</v>
      </c>
      <c r="C26" s="934"/>
      <c r="D26" s="648">
        <v>0</v>
      </c>
      <c r="E26" s="648">
        <v>0</v>
      </c>
      <c r="F26" s="648">
        <v>0</v>
      </c>
      <c r="G26" s="648">
        <v>0</v>
      </c>
      <c r="H26" s="648">
        <v>0</v>
      </c>
      <c r="I26" s="648">
        <v>0</v>
      </c>
      <c r="J26" s="648">
        <v>0</v>
      </c>
      <c r="K26" s="648">
        <v>0</v>
      </c>
      <c r="L26" s="648">
        <v>0</v>
      </c>
      <c r="M26" s="648">
        <v>0</v>
      </c>
      <c r="N26" s="648">
        <v>0</v>
      </c>
      <c r="O26" s="648">
        <v>0</v>
      </c>
      <c r="P26" s="592"/>
    </row>
    <row r="27" spans="1:16" ht="22.25" customHeight="1" outlineLevel="1">
      <c r="A27" s="508"/>
      <c r="B27" s="935" t="s">
        <v>828</v>
      </c>
      <c r="C27" s="936"/>
      <c r="D27" s="649">
        <f>D26</f>
        <v>0</v>
      </c>
      <c r="E27" s="649">
        <f>E26+D27</f>
        <v>0</v>
      </c>
      <c r="F27" s="649">
        <f t="shared" ref="F27" si="0">F26+E27</f>
        <v>0</v>
      </c>
      <c r="G27" s="649">
        <f>G26+F27</f>
        <v>0</v>
      </c>
      <c r="H27" s="649">
        <f t="shared" ref="H27" si="1">H26+G27</f>
        <v>0</v>
      </c>
      <c r="I27" s="649">
        <f t="shared" ref="I27" si="2">I26+H27</f>
        <v>0</v>
      </c>
      <c r="J27" s="649">
        <f t="shared" ref="J27" si="3">J26+I27</f>
        <v>0</v>
      </c>
      <c r="K27" s="649">
        <f t="shared" ref="K27" si="4">K26+J27</f>
        <v>0</v>
      </c>
      <c r="L27" s="649">
        <f t="shared" ref="L27" si="5">L26+K27</f>
        <v>0</v>
      </c>
      <c r="M27" s="649">
        <f t="shared" ref="M27" si="6">M26+L27</f>
        <v>0</v>
      </c>
      <c r="N27" s="649">
        <f t="shared" ref="N27" si="7">N26+M27</f>
        <v>0</v>
      </c>
      <c r="O27" s="649">
        <f t="shared" ref="O27" si="8">O26+N27</f>
        <v>0</v>
      </c>
    </row>
    <row r="28" spans="1:16" ht="22.25" customHeight="1" outlineLevel="1">
      <c r="A28" s="508"/>
      <c r="B28" s="948" t="s">
        <v>338</v>
      </c>
      <c r="C28" s="949"/>
      <c r="D28" s="669">
        <v>0</v>
      </c>
      <c r="E28" s="669">
        <v>0</v>
      </c>
      <c r="F28" s="669">
        <v>0</v>
      </c>
      <c r="G28" s="669">
        <v>0</v>
      </c>
      <c r="H28" s="669">
        <v>0</v>
      </c>
      <c r="I28" s="669">
        <v>0</v>
      </c>
      <c r="J28" s="669">
        <v>0</v>
      </c>
      <c r="K28" s="669">
        <v>0</v>
      </c>
      <c r="L28" s="669">
        <v>0</v>
      </c>
      <c r="M28" s="669">
        <v>0</v>
      </c>
      <c r="N28" s="669">
        <v>0</v>
      </c>
      <c r="O28" s="669">
        <v>0</v>
      </c>
    </row>
    <row r="29" spans="1:16" ht="22.25" customHeight="1" outlineLevel="1">
      <c r="A29" s="508"/>
      <c r="B29" s="935" t="s">
        <v>339</v>
      </c>
      <c r="C29" s="936"/>
      <c r="D29" s="649">
        <f>D28</f>
        <v>0</v>
      </c>
      <c r="E29" s="649">
        <f>E28+D29</f>
        <v>0</v>
      </c>
      <c r="F29" s="649">
        <f t="shared" ref="F29" si="9">F28+E29</f>
        <v>0</v>
      </c>
      <c r="G29" s="649">
        <f>G28+F29</f>
        <v>0</v>
      </c>
      <c r="H29" s="649">
        <f t="shared" ref="H29" si="10">H28+G29</f>
        <v>0</v>
      </c>
      <c r="I29" s="649">
        <f t="shared" ref="I29" si="11">I28+H29</f>
        <v>0</v>
      </c>
      <c r="J29" s="649">
        <f t="shared" ref="J29" si="12">J28+I29</f>
        <v>0</v>
      </c>
      <c r="K29" s="649">
        <f t="shared" ref="K29" si="13">K28+J29</f>
        <v>0</v>
      </c>
      <c r="L29" s="649">
        <f t="shared" ref="L29" si="14">L28+K29</f>
        <v>0</v>
      </c>
      <c r="M29" s="649">
        <f t="shared" ref="M29" si="15">M28+L29</f>
        <v>0</v>
      </c>
      <c r="N29" s="649">
        <f t="shared" ref="N29" si="16">N28+M29</f>
        <v>0</v>
      </c>
      <c r="O29" s="649">
        <f t="shared" ref="O29" si="17">O28+N29</f>
        <v>0</v>
      </c>
    </row>
    <row r="30" spans="1:16" s="227" customFormat="1" ht="17.399999999999999" customHeight="1" outlineLevel="1">
      <c r="A30" s="511"/>
      <c r="B30" s="512"/>
      <c r="C30" s="512"/>
      <c r="D30" s="512"/>
      <c r="E30" s="512"/>
      <c r="F30" s="511"/>
      <c r="G30" s="511"/>
      <c r="H30" s="511"/>
      <c r="I30" s="511"/>
      <c r="J30" s="509"/>
      <c r="K30" s="509"/>
      <c r="L30" s="509"/>
      <c r="M30" s="509"/>
      <c r="N30" s="509"/>
      <c r="O30" s="509"/>
    </row>
    <row r="31" spans="1:16" ht="22.25" customHeight="1" outlineLevel="1">
      <c r="A31" s="932" t="s">
        <v>820</v>
      </c>
      <c r="B31" s="932"/>
      <c r="C31" s="932"/>
      <c r="D31" s="510"/>
      <c r="E31" s="510"/>
      <c r="F31" s="510"/>
      <c r="G31" s="510"/>
      <c r="H31" s="510"/>
      <c r="I31" s="510"/>
      <c r="J31" s="509"/>
      <c r="K31" s="509"/>
      <c r="L31" s="509"/>
      <c r="M31" s="509"/>
      <c r="N31" s="509"/>
      <c r="O31" s="509"/>
    </row>
    <row r="32" spans="1:16" ht="29.4" customHeight="1" outlineLevel="1">
      <c r="A32" s="651" t="s">
        <v>49</v>
      </c>
      <c r="B32" s="941" t="s">
        <v>821</v>
      </c>
      <c r="C32" s="942"/>
      <c r="D32" s="941" t="s">
        <v>822</v>
      </c>
      <c r="E32" s="942"/>
      <c r="F32" s="941" t="s">
        <v>823</v>
      </c>
      <c r="G32" s="942"/>
      <c r="H32" s="1004" t="s">
        <v>824</v>
      </c>
      <c r="I32" s="1005"/>
      <c r="J32" s="509"/>
      <c r="K32" s="509"/>
      <c r="L32" s="509"/>
      <c r="M32" s="509"/>
      <c r="N32" s="509"/>
      <c r="O32" s="509"/>
    </row>
    <row r="33" spans="1:15" ht="22.25" customHeight="1" outlineLevel="1">
      <c r="A33" s="665">
        <v>1</v>
      </c>
      <c r="B33" s="998"/>
      <c r="C33" s="999"/>
      <c r="D33" s="972"/>
      <c r="E33" s="973"/>
      <c r="F33" s="974"/>
      <c r="G33" s="975"/>
      <c r="H33" s="972"/>
      <c r="I33" s="973"/>
      <c r="J33" s="509"/>
      <c r="K33" s="509"/>
      <c r="L33" s="509"/>
      <c r="M33" s="509"/>
      <c r="N33" s="509"/>
      <c r="O33" s="509"/>
    </row>
    <row r="34" spans="1:15" ht="22.25" customHeight="1" outlineLevel="1">
      <c r="A34" s="666">
        <v>2</v>
      </c>
      <c r="B34" s="1000"/>
      <c r="C34" s="1001"/>
      <c r="D34" s="943"/>
      <c r="E34" s="944"/>
      <c r="F34" s="992"/>
      <c r="G34" s="993"/>
      <c r="H34" s="943"/>
      <c r="I34" s="944"/>
      <c r="J34" s="509"/>
      <c r="K34" s="509"/>
      <c r="L34" s="509"/>
      <c r="M34" s="509"/>
      <c r="N34" s="509"/>
      <c r="O34" s="509"/>
    </row>
    <row r="35" spans="1:15" ht="22.25" customHeight="1" outlineLevel="1">
      <c r="A35" s="667">
        <v>3</v>
      </c>
      <c r="B35" s="1002"/>
      <c r="C35" s="1003"/>
      <c r="D35" s="994"/>
      <c r="E35" s="995"/>
      <c r="F35" s="996"/>
      <c r="G35" s="997"/>
      <c r="H35" s="994"/>
      <c r="I35" s="995"/>
      <c r="J35" s="509"/>
      <c r="K35" s="509"/>
      <c r="L35" s="509"/>
      <c r="M35" s="509"/>
      <c r="N35" s="509"/>
      <c r="O35" s="509"/>
    </row>
    <row r="36" spans="1:15" ht="11.4" customHeight="1">
      <c r="A36" s="508"/>
      <c r="B36" s="508"/>
      <c r="C36" s="508"/>
      <c r="D36" s="505"/>
      <c r="E36" s="505"/>
      <c r="F36" s="506"/>
      <c r="G36" s="506"/>
      <c r="H36" s="507"/>
      <c r="I36" s="507"/>
      <c r="J36" s="506"/>
      <c r="K36" s="506"/>
      <c r="L36" s="506"/>
      <c r="M36" s="508"/>
      <c r="N36" s="506"/>
      <c r="O36" s="509"/>
    </row>
    <row r="37" spans="1:15" ht="22.25" customHeight="1" outlineLevel="1">
      <c r="A37" s="932" t="s">
        <v>814</v>
      </c>
      <c r="B37" s="932"/>
      <c r="C37" s="932"/>
      <c r="D37" s="510"/>
      <c r="E37" s="510"/>
      <c r="F37" s="510"/>
      <c r="G37" s="510"/>
      <c r="H37" s="510"/>
      <c r="I37" s="932" t="s">
        <v>815</v>
      </c>
      <c r="J37" s="932"/>
      <c r="K37" s="932"/>
      <c r="L37" s="510"/>
      <c r="M37" s="510"/>
      <c r="N37" s="510"/>
      <c r="O37" s="510"/>
    </row>
    <row r="38" spans="1:15" ht="22.25" customHeight="1" outlineLevel="1">
      <c r="A38" s="941" t="s">
        <v>818</v>
      </c>
      <c r="B38" s="985"/>
      <c r="C38" s="942"/>
      <c r="D38" s="941" t="s">
        <v>819</v>
      </c>
      <c r="E38" s="987"/>
      <c r="F38" s="941" t="s">
        <v>853</v>
      </c>
      <c r="G38" s="942"/>
      <c r="H38" s="510"/>
      <c r="I38" s="941" t="s">
        <v>817</v>
      </c>
      <c r="J38" s="985"/>
      <c r="K38" s="942"/>
      <c r="L38" s="941" t="s">
        <v>816</v>
      </c>
      <c r="M38" s="987"/>
      <c r="N38" s="941" t="s">
        <v>854</v>
      </c>
      <c r="O38" s="942"/>
    </row>
    <row r="39" spans="1:15" ht="22.25" customHeight="1" outlineLevel="1">
      <c r="A39" s="967"/>
      <c r="B39" s="986"/>
      <c r="C39" s="968"/>
      <c r="D39" s="979"/>
      <c r="E39" s="988"/>
      <c r="F39" s="967"/>
      <c r="G39" s="968"/>
      <c r="H39" s="510"/>
      <c r="I39" s="967"/>
      <c r="J39" s="986"/>
      <c r="K39" s="968"/>
      <c r="L39" s="979"/>
      <c r="M39" s="988"/>
      <c r="N39" s="967"/>
      <c r="O39" s="968"/>
    </row>
    <row r="40" spans="1:15" ht="22.25" customHeight="1" outlineLevel="1">
      <c r="A40" s="991">
        <v>1278546</v>
      </c>
      <c r="B40" s="991"/>
      <c r="C40" s="991"/>
      <c r="D40" s="983">
        <v>1278546</v>
      </c>
      <c r="E40" s="983"/>
      <c r="F40" s="983">
        <f>A40-D40</f>
        <v>0</v>
      </c>
      <c r="G40" s="983"/>
      <c r="H40" s="509"/>
      <c r="I40" s="939">
        <v>1278546</v>
      </c>
      <c r="J40" s="939"/>
      <c r="K40" s="940"/>
      <c r="L40" s="983">
        <v>1278546</v>
      </c>
      <c r="M40" s="983"/>
      <c r="N40" s="983">
        <f>I40-L40</f>
        <v>0</v>
      </c>
      <c r="O40" s="983"/>
    </row>
    <row r="41" spans="1:15" ht="31.25" customHeight="1" outlineLevel="1">
      <c r="A41" s="984" t="s">
        <v>33</v>
      </c>
      <c r="B41" s="984"/>
      <c r="C41" s="989"/>
      <c r="D41" s="989"/>
      <c r="E41" s="989"/>
      <c r="F41" s="989"/>
      <c r="G41" s="989"/>
      <c r="H41" s="509"/>
      <c r="I41" s="664" t="s">
        <v>33</v>
      </c>
      <c r="J41" s="990"/>
      <c r="K41" s="990"/>
      <c r="L41" s="990"/>
      <c r="M41" s="990"/>
      <c r="N41" s="990"/>
      <c r="O41" s="990"/>
    </row>
    <row r="42" spans="1:15" ht="11.4" customHeight="1">
      <c r="A42" s="508"/>
      <c r="B42" s="508"/>
      <c r="C42" s="508"/>
      <c r="D42" s="505"/>
      <c r="E42" s="505"/>
      <c r="F42" s="506"/>
      <c r="G42" s="506"/>
      <c r="H42" s="507"/>
      <c r="I42" s="507"/>
      <c r="J42" s="506"/>
      <c r="K42" s="506"/>
      <c r="L42" s="506"/>
      <c r="M42" s="508"/>
      <c r="N42" s="506"/>
      <c r="O42" s="509"/>
    </row>
    <row r="43" spans="1:15" ht="22.25" customHeight="1">
      <c r="A43" s="932" t="s">
        <v>272</v>
      </c>
      <c r="B43" s="932"/>
      <c r="C43" s="932"/>
      <c r="D43" s="509"/>
      <c r="E43" s="509"/>
      <c r="F43" s="509"/>
      <c r="G43" s="509"/>
      <c r="H43" s="509"/>
      <c r="I43" s="509"/>
      <c r="J43" s="509"/>
      <c r="K43" s="509"/>
      <c r="L43" s="509"/>
      <c r="M43" s="509"/>
      <c r="N43" s="509"/>
      <c r="O43" s="509"/>
    </row>
    <row r="44" spans="1:15" ht="22.25" customHeight="1">
      <c r="A44" s="958" t="s">
        <v>49</v>
      </c>
      <c r="B44" s="941" t="s">
        <v>267</v>
      </c>
      <c r="C44" s="942"/>
      <c r="D44" s="941" t="s">
        <v>687</v>
      </c>
      <c r="E44" s="942"/>
      <c r="F44" s="941" t="s">
        <v>270</v>
      </c>
      <c r="G44" s="942"/>
      <c r="H44" s="941" t="s">
        <v>34</v>
      </c>
      <c r="I44" s="942"/>
      <c r="J44" s="960" t="s">
        <v>1</v>
      </c>
      <c r="K44" s="961"/>
      <c r="L44" s="976" t="s">
        <v>182</v>
      </c>
      <c r="M44" s="978" t="s">
        <v>268</v>
      </c>
      <c r="N44" s="979" t="s">
        <v>33</v>
      </c>
      <c r="O44" s="980"/>
    </row>
    <row r="45" spans="1:15" ht="17.399999999999999" customHeight="1">
      <c r="A45" s="959"/>
      <c r="B45" s="967"/>
      <c r="C45" s="968"/>
      <c r="D45" s="969"/>
      <c r="E45" s="970"/>
      <c r="F45" s="967"/>
      <c r="G45" s="968"/>
      <c r="H45" s="967"/>
      <c r="I45" s="968"/>
      <c r="J45" s="504" t="s">
        <v>19</v>
      </c>
      <c r="K45" s="504" t="s">
        <v>6</v>
      </c>
      <c r="L45" s="977"/>
      <c r="M45" s="958"/>
      <c r="N45" s="979"/>
      <c r="O45" s="980"/>
    </row>
    <row r="46" spans="1:15" ht="21.5" customHeight="1">
      <c r="A46" s="226">
        <v>1</v>
      </c>
      <c r="B46" s="926" t="s">
        <v>271</v>
      </c>
      <c r="C46" s="926"/>
      <c r="D46" s="927">
        <v>44290</v>
      </c>
      <c r="E46" s="927"/>
      <c r="F46" s="928">
        <v>1278546</v>
      </c>
      <c r="G46" s="928"/>
      <c r="H46" s="927">
        <v>44290</v>
      </c>
      <c r="I46" s="927"/>
      <c r="J46" s="484">
        <v>44290</v>
      </c>
      <c r="K46" s="484">
        <v>44290</v>
      </c>
      <c r="L46" s="226" t="s">
        <v>239</v>
      </c>
      <c r="M46" s="484">
        <v>44290</v>
      </c>
      <c r="N46" s="929"/>
      <c r="O46" s="929"/>
    </row>
    <row r="47" spans="1:15" ht="21.5" customHeight="1">
      <c r="A47" s="226">
        <v>2</v>
      </c>
      <c r="B47" s="926" t="s">
        <v>273</v>
      </c>
      <c r="C47" s="926"/>
      <c r="D47" s="927">
        <v>44291</v>
      </c>
      <c r="E47" s="927"/>
      <c r="F47" s="928">
        <v>1278547</v>
      </c>
      <c r="G47" s="928"/>
      <c r="H47" s="927">
        <v>44290</v>
      </c>
      <c r="I47" s="927"/>
      <c r="J47" s="484">
        <v>44290</v>
      </c>
      <c r="K47" s="484">
        <v>44290</v>
      </c>
      <c r="L47" s="226" t="s">
        <v>239</v>
      </c>
      <c r="M47" s="484">
        <v>44291</v>
      </c>
      <c r="N47" s="929"/>
      <c r="O47" s="929"/>
    </row>
    <row r="48" spans="1:15" ht="21.5" customHeight="1">
      <c r="A48" s="226">
        <v>3</v>
      </c>
      <c r="B48" s="926" t="s">
        <v>274</v>
      </c>
      <c r="C48" s="926"/>
      <c r="D48" s="927">
        <v>44292</v>
      </c>
      <c r="E48" s="927"/>
      <c r="F48" s="928">
        <v>1278548</v>
      </c>
      <c r="G48" s="928"/>
      <c r="H48" s="927">
        <v>44259</v>
      </c>
      <c r="I48" s="927"/>
      <c r="J48" s="484">
        <v>44290</v>
      </c>
      <c r="K48" s="484">
        <v>44290</v>
      </c>
      <c r="L48" s="226" t="s">
        <v>269</v>
      </c>
      <c r="M48" s="484"/>
      <c r="N48" s="929"/>
      <c r="O48" s="929"/>
    </row>
    <row r="49" spans="1:15" ht="21.5" customHeight="1">
      <c r="A49" s="226">
        <v>4</v>
      </c>
      <c r="B49" s="926" t="s">
        <v>275</v>
      </c>
      <c r="C49" s="926"/>
      <c r="D49" s="927">
        <v>44293</v>
      </c>
      <c r="E49" s="927"/>
      <c r="F49" s="928">
        <v>1278549</v>
      </c>
      <c r="G49" s="928"/>
      <c r="H49" s="927">
        <v>44290</v>
      </c>
      <c r="I49" s="927"/>
      <c r="J49" s="484">
        <v>44290</v>
      </c>
      <c r="K49" s="484">
        <v>44290</v>
      </c>
      <c r="L49" s="226" t="s">
        <v>269</v>
      </c>
      <c r="M49" s="484"/>
      <c r="N49" s="929"/>
      <c r="O49" s="929"/>
    </row>
    <row r="50" spans="1:15" ht="21.5" customHeight="1">
      <c r="A50" s="226"/>
      <c r="B50" s="926"/>
      <c r="C50" s="926"/>
      <c r="D50" s="927"/>
      <c r="E50" s="927"/>
      <c r="F50" s="928"/>
      <c r="G50" s="928"/>
      <c r="H50" s="927"/>
      <c r="I50" s="927"/>
      <c r="J50" s="484"/>
      <c r="K50" s="484"/>
      <c r="L50" s="226"/>
      <c r="M50" s="484"/>
      <c r="N50" s="929"/>
      <c r="O50" s="929"/>
    </row>
    <row r="51" spans="1:15" ht="21.5" customHeight="1">
      <c r="A51" s="226"/>
      <c r="B51" s="926"/>
      <c r="C51" s="926"/>
      <c r="D51" s="927"/>
      <c r="E51" s="927"/>
      <c r="F51" s="928"/>
      <c r="G51" s="928"/>
      <c r="H51" s="927"/>
      <c r="I51" s="927"/>
      <c r="J51" s="484"/>
      <c r="K51" s="484"/>
      <c r="L51" s="226"/>
      <c r="M51" s="484"/>
      <c r="N51" s="929"/>
      <c r="O51" s="929"/>
    </row>
    <row r="52" spans="1:15" ht="21.5" customHeight="1">
      <c r="A52" s="226"/>
      <c r="B52" s="926"/>
      <c r="C52" s="926"/>
      <c r="D52" s="927"/>
      <c r="E52" s="927"/>
      <c r="F52" s="928"/>
      <c r="G52" s="928"/>
      <c r="H52" s="927"/>
      <c r="I52" s="927"/>
      <c r="J52" s="484"/>
      <c r="K52" s="484"/>
      <c r="L52" s="226"/>
      <c r="M52" s="484"/>
      <c r="N52" s="929"/>
      <c r="O52" s="929"/>
    </row>
    <row r="53" spans="1:15" ht="21.5" customHeight="1">
      <c r="A53" s="226"/>
      <c r="B53" s="926"/>
      <c r="C53" s="926"/>
      <c r="D53" s="927"/>
      <c r="E53" s="927"/>
      <c r="F53" s="928"/>
      <c r="G53" s="928"/>
      <c r="H53" s="927"/>
      <c r="I53" s="927"/>
      <c r="J53" s="484"/>
      <c r="K53" s="484"/>
      <c r="L53" s="226"/>
      <c r="M53" s="484"/>
      <c r="N53" s="929"/>
      <c r="O53" s="929"/>
    </row>
    <row r="54" spans="1:15" ht="21.5" customHeight="1">
      <c r="A54" s="226"/>
      <c r="B54" s="926"/>
      <c r="C54" s="926"/>
      <c r="D54" s="927"/>
      <c r="E54" s="927"/>
      <c r="F54" s="928"/>
      <c r="G54" s="928"/>
      <c r="H54" s="927"/>
      <c r="I54" s="927"/>
      <c r="J54" s="484"/>
      <c r="K54" s="484"/>
      <c r="L54" s="226"/>
      <c r="M54" s="484"/>
      <c r="N54" s="929"/>
      <c r="O54" s="929"/>
    </row>
    <row r="55" spans="1:15" ht="21.5" customHeight="1">
      <c r="A55" s="226"/>
      <c r="B55" s="926"/>
      <c r="C55" s="926"/>
      <c r="D55" s="927"/>
      <c r="E55" s="927"/>
      <c r="F55" s="928"/>
      <c r="G55" s="928"/>
      <c r="H55" s="927"/>
      <c r="I55" s="927"/>
      <c r="J55" s="484"/>
      <c r="K55" s="484"/>
      <c r="L55" s="226"/>
      <c r="M55" s="484"/>
      <c r="N55" s="929"/>
      <c r="O55" s="929"/>
    </row>
    <row r="56" spans="1:15" ht="21.5" customHeight="1">
      <c r="A56" s="226"/>
      <c r="B56" s="926"/>
      <c r="C56" s="926"/>
      <c r="D56" s="927"/>
      <c r="E56" s="927"/>
      <c r="F56" s="928"/>
      <c r="G56" s="928"/>
      <c r="H56" s="927"/>
      <c r="I56" s="927"/>
      <c r="J56" s="484"/>
      <c r="K56" s="484"/>
      <c r="L56" s="226"/>
      <c r="M56" s="484"/>
      <c r="N56" s="929"/>
      <c r="O56" s="929"/>
    </row>
    <row r="57" spans="1:15" ht="21.5" customHeight="1">
      <c r="A57" s="226"/>
      <c r="B57" s="926"/>
      <c r="C57" s="926"/>
      <c r="D57" s="927"/>
      <c r="E57" s="927"/>
      <c r="F57" s="928"/>
      <c r="G57" s="928"/>
      <c r="H57" s="927"/>
      <c r="I57" s="927"/>
      <c r="J57" s="484"/>
      <c r="K57" s="484"/>
      <c r="L57" s="226"/>
      <c r="M57" s="484"/>
      <c r="N57" s="929"/>
      <c r="O57" s="929"/>
    </row>
    <row r="58" spans="1:15" ht="21.5" customHeight="1">
      <c r="A58" s="226"/>
      <c r="B58" s="926"/>
      <c r="C58" s="926"/>
      <c r="D58" s="927"/>
      <c r="E58" s="927"/>
      <c r="F58" s="928"/>
      <c r="G58" s="928"/>
      <c r="H58" s="927"/>
      <c r="I58" s="927"/>
      <c r="J58" s="484"/>
      <c r="K58" s="484"/>
      <c r="L58" s="226"/>
      <c r="M58" s="484"/>
      <c r="N58" s="929"/>
      <c r="O58" s="929"/>
    </row>
    <row r="59" spans="1:15" ht="21.5" customHeight="1">
      <c r="A59" s="226"/>
      <c r="B59" s="926"/>
      <c r="C59" s="926"/>
      <c r="D59" s="927"/>
      <c r="E59" s="927"/>
      <c r="F59" s="928"/>
      <c r="G59" s="928"/>
      <c r="H59" s="927"/>
      <c r="I59" s="927"/>
      <c r="J59" s="484"/>
      <c r="K59" s="484"/>
      <c r="L59" s="226"/>
      <c r="M59" s="484"/>
      <c r="N59" s="929"/>
      <c r="O59" s="929"/>
    </row>
    <row r="60" spans="1:15" ht="21.5" customHeight="1">
      <c r="A60" s="226"/>
      <c r="B60" s="926"/>
      <c r="C60" s="926"/>
      <c r="D60" s="927"/>
      <c r="E60" s="927"/>
      <c r="F60" s="928"/>
      <c r="G60" s="928"/>
      <c r="H60" s="927"/>
      <c r="I60" s="927"/>
      <c r="J60" s="484"/>
      <c r="K60" s="484"/>
      <c r="L60" s="226"/>
      <c r="M60" s="484"/>
      <c r="N60" s="929"/>
      <c r="O60" s="929"/>
    </row>
    <row r="61" spans="1:15" ht="21.5" customHeight="1">
      <c r="A61" s="226"/>
      <c r="B61" s="926"/>
      <c r="C61" s="926"/>
      <c r="D61" s="927"/>
      <c r="E61" s="927"/>
      <c r="F61" s="928"/>
      <c r="G61" s="928"/>
      <c r="H61" s="927"/>
      <c r="I61" s="927"/>
      <c r="J61" s="484"/>
      <c r="K61" s="484"/>
      <c r="L61" s="226"/>
      <c r="M61" s="484"/>
      <c r="N61" s="929"/>
      <c r="O61" s="929"/>
    </row>
    <row r="62" spans="1:15" ht="21.5" customHeight="1">
      <c r="A62" s="226"/>
      <c r="B62" s="926"/>
      <c r="C62" s="926"/>
      <c r="D62" s="927"/>
      <c r="E62" s="927"/>
      <c r="F62" s="928"/>
      <c r="G62" s="928"/>
      <c r="H62" s="927"/>
      <c r="I62" s="927"/>
      <c r="J62" s="484"/>
      <c r="K62" s="484"/>
      <c r="L62" s="226"/>
      <c r="M62" s="484"/>
      <c r="N62" s="929"/>
      <c r="O62" s="929"/>
    </row>
    <row r="63" spans="1:15" ht="21.5" customHeight="1">
      <c r="A63" s="226"/>
      <c r="B63" s="926"/>
      <c r="C63" s="926"/>
      <c r="D63" s="927"/>
      <c r="E63" s="927"/>
      <c r="F63" s="928"/>
      <c r="G63" s="928"/>
      <c r="H63" s="927"/>
      <c r="I63" s="927"/>
      <c r="J63" s="484"/>
      <c r="K63" s="484"/>
      <c r="L63" s="226"/>
      <c r="M63" s="484"/>
      <c r="N63" s="929"/>
      <c r="O63" s="929"/>
    </row>
    <row r="64" spans="1:15" ht="21.5" customHeight="1">
      <c r="A64" s="226"/>
      <c r="B64" s="926"/>
      <c r="C64" s="926"/>
      <c r="D64" s="927"/>
      <c r="E64" s="927"/>
      <c r="F64" s="928"/>
      <c r="G64" s="928"/>
      <c r="H64" s="927"/>
      <c r="I64" s="927"/>
      <c r="J64" s="484"/>
      <c r="K64" s="484"/>
      <c r="L64" s="226"/>
      <c r="M64" s="484"/>
      <c r="N64" s="929"/>
      <c r="O64" s="929"/>
    </row>
    <row r="65" spans="1:15" ht="21.5" customHeight="1">
      <c r="A65" s="226"/>
      <c r="B65" s="926"/>
      <c r="C65" s="926"/>
      <c r="D65" s="927"/>
      <c r="E65" s="927"/>
      <c r="F65" s="928"/>
      <c r="G65" s="928"/>
      <c r="H65" s="927"/>
      <c r="I65" s="927"/>
      <c r="J65" s="484"/>
      <c r="K65" s="484"/>
      <c r="L65" s="226"/>
      <c r="M65" s="484"/>
      <c r="N65" s="929"/>
      <c r="O65" s="929"/>
    </row>
    <row r="66" spans="1:15" ht="21.5" customHeight="1">
      <c r="A66" s="226"/>
      <c r="B66" s="926"/>
      <c r="C66" s="926"/>
      <c r="D66" s="927"/>
      <c r="E66" s="927"/>
      <c r="F66" s="928"/>
      <c r="G66" s="928"/>
      <c r="H66" s="927"/>
      <c r="I66" s="927"/>
      <c r="J66" s="484"/>
      <c r="K66" s="484"/>
      <c r="L66" s="226"/>
      <c r="M66" s="484"/>
      <c r="N66" s="929"/>
      <c r="O66" s="929"/>
    </row>
    <row r="67" spans="1:15" ht="21.5" customHeight="1">
      <c r="A67" s="226"/>
      <c r="B67" s="926"/>
      <c r="C67" s="926"/>
      <c r="D67" s="927"/>
      <c r="E67" s="927"/>
      <c r="F67" s="928"/>
      <c r="G67" s="928"/>
      <c r="H67" s="927"/>
      <c r="I67" s="927"/>
      <c r="J67" s="484"/>
      <c r="K67" s="484"/>
      <c r="L67" s="226"/>
      <c r="M67" s="484"/>
      <c r="N67" s="929"/>
      <c r="O67" s="929"/>
    </row>
    <row r="68" spans="1:15" ht="21.5" customHeight="1">
      <c r="A68" s="226"/>
      <c r="B68" s="926"/>
      <c r="C68" s="926"/>
      <c r="D68" s="927"/>
      <c r="E68" s="927"/>
      <c r="F68" s="928"/>
      <c r="G68" s="928"/>
      <c r="H68" s="927"/>
      <c r="I68" s="927"/>
      <c r="J68" s="484"/>
      <c r="K68" s="484"/>
      <c r="L68" s="226"/>
      <c r="M68" s="484"/>
      <c r="N68" s="929"/>
      <c r="O68" s="929"/>
    </row>
    <row r="69" spans="1:15" ht="21.5" customHeight="1">
      <c r="A69" s="226"/>
      <c r="B69" s="926"/>
      <c r="C69" s="926"/>
      <c r="D69" s="927"/>
      <c r="E69" s="927"/>
      <c r="F69" s="928"/>
      <c r="G69" s="928"/>
      <c r="H69" s="927"/>
      <c r="I69" s="927"/>
      <c r="J69" s="484"/>
      <c r="K69" s="484"/>
      <c r="L69" s="226"/>
      <c r="M69" s="484"/>
      <c r="N69" s="929"/>
      <c r="O69" s="929"/>
    </row>
    <row r="70" spans="1:15" ht="21.5" customHeight="1">
      <c r="A70" s="226"/>
      <c r="B70" s="926"/>
      <c r="C70" s="926"/>
      <c r="D70" s="927"/>
      <c r="E70" s="927"/>
      <c r="F70" s="928"/>
      <c r="G70" s="928"/>
      <c r="H70" s="927"/>
      <c r="I70" s="927"/>
      <c r="J70" s="484"/>
      <c r="K70" s="484"/>
      <c r="L70" s="226"/>
      <c r="M70" s="484"/>
      <c r="N70" s="929"/>
      <c r="O70" s="929"/>
    </row>
    <row r="71" spans="1:15" ht="21.5" customHeight="1">
      <c r="A71" s="226"/>
      <c r="B71" s="926"/>
      <c r="C71" s="926"/>
      <c r="D71" s="927"/>
      <c r="E71" s="927"/>
      <c r="F71" s="928"/>
      <c r="G71" s="928"/>
      <c r="H71" s="927"/>
      <c r="I71" s="927"/>
      <c r="J71" s="484"/>
      <c r="K71" s="484"/>
      <c r="L71" s="226"/>
      <c r="M71" s="484"/>
      <c r="N71" s="929"/>
      <c r="O71" s="929"/>
    </row>
    <row r="72" spans="1:15" ht="21.5" customHeight="1">
      <c r="A72" s="226"/>
      <c r="B72" s="926"/>
      <c r="C72" s="926"/>
      <c r="D72" s="927"/>
      <c r="E72" s="927"/>
      <c r="F72" s="928"/>
      <c r="G72" s="928"/>
      <c r="H72" s="927"/>
      <c r="I72" s="927"/>
      <c r="J72" s="484"/>
      <c r="K72" s="484"/>
      <c r="L72" s="226"/>
      <c r="M72" s="484"/>
      <c r="N72" s="929"/>
      <c r="O72" s="929"/>
    </row>
    <row r="73" spans="1:15" ht="21.5" customHeight="1">
      <c r="A73" s="226"/>
      <c r="B73" s="926"/>
      <c r="C73" s="926"/>
      <c r="D73" s="927"/>
      <c r="E73" s="927"/>
      <c r="F73" s="928"/>
      <c r="G73" s="928"/>
      <c r="H73" s="927"/>
      <c r="I73" s="927"/>
      <c r="J73" s="484"/>
      <c r="K73" s="484"/>
      <c r="L73" s="226"/>
      <c r="M73" s="484"/>
      <c r="N73" s="929"/>
      <c r="O73" s="929"/>
    </row>
    <row r="74" spans="1:15" ht="21.5" customHeight="1">
      <c r="A74" s="226"/>
      <c r="B74" s="926"/>
      <c r="C74" s="926"/>
      <c r="D74" s="927"/>
      <c r="E74" s="927"/>
      <c r="F74" s="928"/>
      <c r="G74" s="928"/>
      <c r="H74" s="927"/>
      <c r="I74" s="927"/>
      <c r="J74" s="484"/>
      <c r="K74" s="484"/>
      <c r="L74" s="226"/>
      <c r="M74" s="484"/>
      <c r="N74" s="929"/>
      <c r="O74" s="929"/>
    </row>
    <row r="75" spans="1:15" ht="21.5" customHeight="1">
      <c r="A75" s="226"/>
      <c r="B75" s="926"/>
      <c r="C75" s="926"/>
      <c r="D75" s="927"/>
      <c r="E75" s="927"/>
      <c r="F75" s="928"/>
      <c r="G75" s="928"/>
      <c r="H75" s="927"/>
      <c r="I75" s="927"/>
      <c r="J75" s="484"/>
      <c r="K75" s="484"/>
      <c r="L75" s="226"/>
      <c r="M75" s="484"/>
      <c r="N75" s="929"/>
      <c r="O75" s="929"/>
    </row>
    <row r="76" spans="1:15" ht="21.5" customHeight="1">
      <c r="A76" s="226"/>
      <c r="B76" s="926"/>
      <c r="C76" s="926"/>
      <c r="D76" s="927"/>
      <c r="E76" s="927"/>
      <c r="F76" s="928"/>
      <c r="G76" s="928"/>
      <c r="H76" s="927"/>
      <c r="I76" s="927"/>
      <c r="J76" s="484"/>
      <c r="K76" s="484"/>
      <c r="L76" s="226"/>
      <c r="M76" s="484"/>
      <c r="N76" s="929"/>
      <c r="O76" s="929"/>
    </row>
    <row r="77" spans="1:15" ht="21.5" customHeight="1">
      <c r="A77" s="226"/>
      <c r="B77" s="926"/>
      <c r="C77" s="926"/>
      <c r="D77" s="927"/>
      <c r="E77" s="927"/>
      <c r="F77" s="928"/>
      <c r="G77" s="928"/>
      <c r="H77" s="927"/>
      <c r="I77" s="927"/>
      <c r="J77" s="484"/>
      <c r="K77" s="484"/>
      <c r="L77" s="226"/>
      <c r="M77" s="484"/>
      <c r="N77" s="929"/>
      <c r="O77" s="929"/>
    </row>
    <row r="78" spans="1:15" ht="21.5" customHeight="1">
      <c r="A78" s="226"/>
      <c r="B78" s="926"/>
      <c r="C78" s="926"/>
      <c r="D78" s="927"/>
      <c r="E78" s="927"/>
      <c r="F78" s="928"/>
      <c r="G78" s="928"/>
      <c r="H78" s="927"/>
      <c r="I78" s="927"/>
      <c r="J78" s="484"/>
      <c r="K78" s="484"/>
      <c r="L78" s="226"/>
      <c r="M78" s="484"/>
      <c r="N78" s="929"/>
      <c r="O78" s="929"/>
    </row>
    <row r="79" spans="1:15" ht="21.5" customHeight="1">
      <c r="A79" s="226"/>
      <c r="B79" s="926"/>
      <c r="C79" s="926"/>
      <c r="D79" s="927"/>
      <c r="E79" s="927"/>
      <c r="F79" s="928"/>
      <c r="G79" s="928"/>
      <c r="H79" s="927"/>
      <c r="I79" s="927"/>
      <c r="J79" s="484"/>
      <c r="K79" s="484"/>
      <c r="L79" s="226"/>
      <c r="M79" s="484"/>
      <c r="N79" s="929"/>
      <c r="O79" s="929"/>
    </row>
    <row r="80" spans="1:15" ht="21.5" customHeight="1">
      <c r="A80" s="226"/>
      <c r="B80" s="926"/>
      <c r="C80" s="926"/>
      <c r="D80" s="927"/>
      <c r="E80" s="927"/>
      <c r="F80" s="928"/>
      <c r="G80" s="928"/>
      <c r="H80" s="927"/>
      <c r="I80" s="927"/>
      <c r="J80" s="484"/>
      <c r="K80" s="484"/>
      <c r="L80" s="226"/>
      <c r="M80" s="484"/>
      <c r="N80" s="929"/>
      <c r="O80" s="929"/>
    </row>
    <row r="81" spans="1:15" ht="21.5" customHeight="1">
      <c r="A81" s="226"/>
      <c r="B81" s="926"/>
      <c r="C81" s="926"/>
      <c r="D81" s="927"/>
      <c r="E81" s="927"/>
      <c r="F81" s="928"/>
      <c r="G81" s="928"/>
      <c r="H81" s="927"/>
      <c r="I81" s="927"/>
      <c r="J81" s="484"/>
      <c r="K81" s="484"/>
      <c r="L81" s="226"/>
      <c r="M81" s="484"/>
      <c r="N81" s="929"/>
      <c r="O81" s="929"/>
    </row>
    <row r="82" spans="1:15" ht="21.5" customHeight="1">
      <c r="A82" s="226"/>
      <c r="B82" s="926"/>
      <c r="C82" s="926"/>
      <c r="D82" s="927"/>
      <c r="E82" s="927"/>
      <c r="F82" s="928"/>
      <c r="G82" s="928"/>
      <c r="H82" s="927"/>
      <c r="I82" s="927"/>
      <c r="J82" s="484"/>
      <c r="K82" s="484"/>
      <c r="L82" s="226"/>
      <c r="M82" s="484"/>
      <c r="N82" s="929"/>
      <c r="O82" s="929"/>
    </row>
    <row r="83" spans="1:15" ht="21.5" customHeight="1">
      <c r="A83" s="226"/>
      <c r="B83" s="926"/>
      <c r="C83" s="926"/>
      <c r="D83" s="927"/>
      <c r="E83" s="927"/>
      <c r="F83" s="928"/>
      <c r="G83" s="928"/>
      <c r="H83" s="927"/>
      <c r="I83" s="927"/>
      <c r="J83" s="484"/>
      <c r="K83" s="484"/>
      <c r="L83" s="226"/>
      <c r="M83" s="484"/>
      <c r="N83" s="929"/>
      <c r="O83" s="929"/>
    </row>
    <row r="84" spans="1:15" ht="21.5" customHeight="1">
      <c r="A84" s="226"/>
      <c r="B84" s="926"/>
      <c r="C84" s="926"/>
      <c r="D84" s="927"/>
      <c r="E84" s="927"/>
      <c r="F84" s="928"/>
      <c r="G84" s="928"/>
      <c r="H84" s="927"/>
      <c r="I84" s="927"/>
      <c r="J84" s="484"/>
      <c r="K84" s="484"/>
      <c r="L84" s="226"/>
      <c r="M84" s="484"/>
      <c r="N84" s="929"/>
      <c r="O84" s="929"/>
    </row>
    <row r="85" spans="1:15" ht="21.5" customHeight="1">
      <c r="A85" s="226"/>
      <c r="B85" s="926"/>
      <c r="C85" s="926"/>
      <c r="D85" s="927"/>
      <c r="E85" s="927"/>
      <c r="F85" s="928"/>
      <c r="G85" s="928"/>
      <c r="H85" s="927"/>
      <c r="I85" s="927"/>
      <c r="J85" s="484"/>
      <c r="K85" s="484"/>
      <c r="L85" s="226"/>
      <c r="M85" s="484"/>
      <c r="N85" s="929"/>
      <c r="O85" s="929"/>
    </row>
    <row r="86" spans="1:15" ht="21.5" customHeight="1">
      <c r="A86" s="226"/>
      <c r="B86" s="926"/>
      <c r="C86" s="926"/>
      <c r="D86" s="927"/>
      <c r="E86" s="927"/>
      <c r="F86" s="928"/>
      <c r="G86" s="928"/>
      <c r="H86" s="927"/>
      <c r="I86" s="927"/>
      <c r="J86" s="484"/>
      <c r="K86" s="484"/>
      <c r="L86" s="226"/>
      <c r="M86" s="484"/>
      <c r="N86" s="929"/>
      <c r="O86" s="929"/>
    </row>
    <row r="87" spans="1:15" ht="21.5" customHeight="1">
      <c r="A87" s="226"/>
      <c r="B87" s="926"/>
      <c r="C87" s="926"/>
      <c r="D87" s="927"/>
      <c r="E87" s="927"/>
      <c r="F87" s="928"/>
      <c r="G87" s="928"/>
      <c r="H87" s="927"/>
      <c r="I87" s="927"/>
      <c r="J87" s="484"/>
      <c r="K87" s="484"/>
      <c r="L87" s="226"/>
      <c r="M87" s="484"/>
      <c r="N87" s="929"/>
      <c r="O87" s="929"/>
    </row>
    <row r="88" spans="1:15" ht="21.5" customHeight="1">
      <c r="A88" s="226"/>
      <c r="B88" s="926"/>
      <c r="C88" s="926"/>
      <c r="D88" s="927"/>
      <c r="E88" s="927"/>
      <c r="F88" s="928"/>
      <c r="G88" s="928"/>
      <c r="H88" s="927"/>
      <c r="I88" s="927"/>
      <c r="J88" s="484"/>
      <c r="K88" s="484"/>
      <c r="L88" s="226"/>
      <c r="M88" s="484"/>
      <c r="N88" s="929"/>
      <c r="O88" s="929"/>
    </row>
    <row r="89" spans="1:15" ht="21.5" customHeight="1">
      <c r="A89" s="226"/>
      <c r="B89" s="926"/>
      <c r="C89" s="926"/>
      <c r="D89" s="927"/>
      <c r="E89" s="927"/>
      <c r="F89" s="928"/>
      <c r="G89" s="928"/>
      <c r="H89" s="927"/>
      <c r="I89" s="927"/>
      <c r="J89" s="484"/>
      <c r="K89" s="484"/>
      <c r="L89" s="226"/>
      <c r="M89" s="484"/>
      <c r="N89" s="929"/>
      <c r="O89" s="929"/>
    </row>
    <row r="90" spans="1:15" ht="21.5" customHeight="1">
      <c r="A90" s="226"/>
      <c r="B90" s="926"/>
      <c r="C90" s="926"/>
      <c r="D90" s="927"/>
      <c r="E90" s="927"/>
      <c r="F90" s="928"/>
      <c r="G90" s="928"/>
      <c r="H90" s="927"/>
      <c r="I90" s="927"/>
      <c r="J90" s="484"/>
      <c r="K90" s="484"/>
      <c r="L90" s="226"/>
      <c r="M90" s="484"/>
      <c r="N90" s="929"/>
      <c r="O90" s="929"/>
    </row>
    <row r="91" spans="1:15" ht="21.5" customHeight="1">
      <c r="A91" s="226"/>
      <c r="B91" s="926"/>
      <c r="C91" s="926"/>
      <c r="D91" s="927"/>
      <c r="E91" s="927"/>
      <c r="F91" s="928"/>
      <c r="G91" s="928"/>
      <c r="H91" s="927"/>
      <c r="I91" s="927"/>
      <c r="J91" s="484"/>
      <c r="K91" s="484"/>
      <c r="L91" s="226"/>
      <c r="M91" s="484"/>
      <c r="N91" s="929"/>
      <c r="O91" s="929"/>
    </row>
    <row r="92" spans="1:15" ht="21.5" customHeight="1">
      <c r="A92" s="226"/>
      <c r="B92" s="926"/>
      <c r="C92" s="926"/>
      <c r="D92" s="927"/>
      <c r="E92" s="927"/>
      <c r="F92" s="928"/>
      <c r="G92" s="928"/>
      <c r="H92" s="927"/>
      <c r="I92" s="927"/>
      <c r="J92" s="484"/>
      <c r="K92" s="484"/>
      <c r="L92" s="226"/>
      <c r="M92" s="484"/>
      <c r="N92" s="929"/>
      <c r="O92" s="929"/>
    </row>
    <row r="93" spans="1:15" ht="21.5" customHeight="1">
      <c r="A93" s="226"/>
      <c r="B93" s="926"/>
      <c r="C93" s="926"/>
      <c r="D93" s="927"/>
      <c r="E93" s="927"/>
      <c r="F93" s="928"/>
      <c r="G93" s="928"/>
      <c r="H93" s="927"/>
      <c r="I93" s="927"/>
      <c r="J93" s="484"/>
      <c r="K93" s="484"/>
      <c r="L93" s="226"/>
      <c r="M93" s="484"/>
      <c r="N93" s="929"/>
      <c r="O93" s="929"/>
    </row>
    <row r="94" spans="1:15" ht="21.5" customHeight="1">
      <c r="A94" s="226"/>
      <c r="B94" s="926"/>
      <c r="C94" s="926"/>
      <c r="D94" s="927"/>
      <c r="E94" s="927"/>
      <c r="F94" s="928"/>
      <c r="G94" s="928"/>
      <c r="H94" s="927"/>
      <c r="I94" s="927"/>
      <c r="J94" s="484"/>
      <c r="K94" s="484"/>
      <c r="L94" s="226"/>
      <c r="M94" s="484"/>
      <c r="N94" s="929"/>
      <c r="O94" s="929"/>
    </row>
    <row r="95" spans="1:15" ht="21.5" customHeight="1">
      <c r="A95" s="226"/>
      <c r="B95" s="926"/>
      <c r="C95" s="926"/>
      <c r="D95" s="927"/>
      <c r="E95" s="927"/>
      <c r="F95" s="928"/>
      <c r="G95" s="928"/>
      <c r="H95" s="927"/>
      <c r="I95" s="927"/>
      <c r="J95" s="484"/>
      <c r="K95" s="484"/>
      <c r="L95" s="226"/>
      <c r="M95" s="484"/>
      <c r="N95" s="929"/>
      <c r="O95" s="929"/>
    </row>
    <row r="96" spans="1:15" ht="21.5" customHeight="1">
      <c r="A96" s="226"/>
      <c r="B96" s="926"/>
      <c r="C96" s="926"/>
      <c r="D96" s="927"/>
      <c r="E96" s="927"/>
      <c r="F96" s="928"/>
      <c r="G96" s="928"/>
      <c r="H96" s="927"/>
      <c r="I96" s="927"/>
      <c r="J96" s="484"/>
      <c r="K96" s="484"/>
      <c r="L96" s="226"/>
      <c r="M96" s="484"/>
      <c r="N96" s="929"/>
      <c r="O96" s="929"/>
    </row>
    <row r="97" spans="1:15" ht="21.5" customHeight="1">
      <c r="A97" s="226"/>
      <c r="B97" s="926"/>
      <c r="C97" s="926"/>
      <c r="D97" s="927"/>
      <c r="E97" s="927"/>
      <c r="F97" s="928"/>
      <c r="G97" s="928"/>
      <c r="H97" s="927"/>
      <c r="I97" s="927"/>
      <c r="J97" s="484"/>
      <c r="K97" s="484"/>
      <c r="L97" s="226"/>
      <c r="M97" s="484"/>
      <c r="N97" s="929"/>
      <c r="O97" s="929"/>
    </row>
    <row r="98" spans="1:15" ht="21.5" customHeight="1">
      <c r="A98" s="226"/>
      <c r="B98" s="926"/>
      <c r="C98" s="926"/>
      <c r="D98" s="927"/>
      <c r="E98" s="927"/>
      <c r="F98" s="928"/>
      <c r="G98" s="928"/>
      <c r="H98" s="927"/>
      <c r="I98" s="927"/>
      <c r="J98" s="484"/>
      <c r="K98" s="484"/>
      <c r="L98" s="226"/>
      <c r="M98" s="484"/>
      <c r="N98" s="929"/>
      <c r="O98" s="929"/>
    </row>
    <row r="99" spans="1:15" ht="21.5" customHeight="1">
      <c r="A99" s="226"/>
      <c r="B99" s="926"/>
      <c r="C99" s="926"/>
      <c r="D99" s="927"/>
      <c r="E99" s="927"/>
      <c r="F99" s="928"/>
      <c r="G99" s="928"/>
      <c r="H99" s="927"/>
      <c r="I99" s="927"/>
      <c r="J99" s="484"/>
      <c r="K99" s="484"/>
      <c r="L99" s="226"/>
      <c r="M99" s="484"/>
      <c r="N99" s="929"/>
      <c r="O99" s="929"/>
    </row>
    <row r="100" spans="1:15" ht="21.5" customHeight="1">
      <c r="A100" s="226"/>
      <c r="B100" s="926"/>
      <c r="C100" s="926"/>
      <c r="D100" s="927"/>
      <c r="E100" s="927"/>
      <c r="F100" s="928"/>
      <c r="G100" s="928"/>
      <c r="H100" s="927"/>
      <c r="I100" s="927"/>
      <c r="J100" s="484"/>
      <c r="K100" s="484"/>
      <c r="L100" s="226"/>
      <c r="M100" s="484"/>
      <c r="N100" s="929"/>
      <c r="O100" s="929"/>
    </row>
    <row r="101" spans="1:15" ht="21.5" customHeight="1">
      <c r="A101" s="226"/>
      <c r="B101" s="926"/>
      <c r="C101" s="926"/>
      <c r="D101" s="927"/>
      <c r="E101" s="927"/>
      <c r="F101" s="928"/>
      <c r="G101" s="928"/>
      <c r="H101" s="927"/>
      <c r="I101" s="927"/>
      <c r="J101" s="484"/>
      <c r="K101" s="484"/>
      <c r="L101" s="226"/>
      <c r="M101" s="484"/>
      <c r="N101" s="929"/>
      <c r="O101" s="929"/>
    </row>
    <row r="102" spans="1:15" ht="21.5" customHeight="1">
      <c r="A102" s="226"/>
      <c r="B102" s="926"/>
      <c r="C102" s="926"/>
      <c r="D102" s="927"/>
      <c r="E102" s="927"/>
      <c r="F102" s="928"/>
      <c r="G102" s="928"/>
      <c r="H102" s="927"/>
      <c r="I102" s="927"/>
      <c r="J102" s="484"/>
      <c r="K102" s="484"/>
      <c r="L102" s="226"/>
      <c r="M102" s="484"/>
      <c r="N102" s="929"/>
      <c r="O102" s="929"/>
    </row>
    <row r="103" spans="1:15" ht="21.5" customHeight="1">
      <c r="A103" s="226"/>
      <c r="B103" s="926"/>
      <c r="C103" s="926"/>
      <c r="D103" s="927"/>
      <c r="E103" s="927"/>
      <c r="F103" s="928"/>
      <c r="G103" s="928"/>
      <c r="H103" s="927"/>
      <c r="I103" s="927"/>
      <c r="J103" s="484"/>
      <c r="K103" s="484"/>
      <c r="L103" s="226"/>
      <c r="M103" s="484"/>
      <c r="N103" s="929"/>
      <c r="O103" s="929"/>
    </row>
    <row r="104" spans="1:15" ht="21.5" customHeight="1">
      <c r="A104" s="226"/>
      <c r="B104" s="926"/>
      <c r="C104" s="926"/>
      <c r="D104" s="927"/>
      <c r="E104" s="927"/>
      <c r="F104" s="928"/>
      <c r="G104" s="928"/>
      <c r="H104" s="927"/>
      <c r="I104" s="927"/>
      <c r="J104" s="484"/>
      <c r="K104" s="484"/>
      <c r="L104" s="226"/>
      <c r="M104" s="484"/>
      <c r="N104" s="929"/>
      <c r="O104" s="929"/>
    </row>
    <row r="105" spans="1:15" ht="21.5" customHeight="1">
      <c r="A105" s="226"/>
      <c r="B105" s="926"/>
      <c r="C105" s="926"/>
      <c r="D105" s="927"/>
      <c r="E105" s="927"/>
      <c r="F105" s="928"/>
      <c r="G105" s="928"/>
      <c r="H105" s="927"/>
      <c r="I105" s="927"/>
      <c r="J105" s="484"/>
      <c r="K105" s="484"/>
      <c r="L105" s="226"/>
      <c r="M105" s="484"/>
      <c r="N105" s="929"/>
      <c r="O105" s="929"/>
    </row>
    <row r="106" spans="1:15" ht="21.5" customHeight="1">
      <c r="A106" s="226"/>
      <c r="B106" s="926"/>
      <c r="C106" s="926"/>
      <c r="D106" s="927"/>
      <c r="E106" s="927"/>
      <c r="F106" s="928"/>
      <c r="G106" s="928"/>
      <c r="H106" s="927"/>
      <c r="I106" s="927"/>
      <c r="J106" s="484"/>
      <c r="K106" s="484"/>
      <c r="L106" s="226"/>
      <c r="M106" s="484"/>
      <c r="N106" s="929"/>
      <c r="O106" s="929"/>
    </row>
    <row r="107" spans="1:15" ht="21.5" customHeight="1">
      <c r="A107" s="226"/>
      <c r="B107" s="926"/>
      <c r="C107" s="926"/>
      <c r="D107" s="927"/>
      <c r="E107" s="927"/>
      <c r="F107" s="928"/>
      <c r="G107" s="928"/>
      <c r="H107" s="927"/>
      <c r="I107" s="927"/>
      <c r="J107" s="484"/>
      <c r="K107" s="484"/>
      <c r="L107" s="226"/>
      <c r="M107" s="484"/>
      <c r="N107" s="929"/>
      <c r="O107" s="929"/>
    </row>
    <row r="108" spans="1:15" ht="21.5" customHeight="1">
      <c r="A108" s="226"/>
      <c r="B108" s="926"/>
      <c r="C108" s="926"/>
      <c r="D108" s="927"/>
      <c r="E108" s="927"/>
      <c r="F108" s="928"/>
      <c r="G108" s="928"/>
      <c r="H108" s="927"/>
      <c r="I108" s="927"/>
      <c r="J108" s="484"/>
      <c r="K108" s="484"/>
      <c r="L108" s="226"/>
      <c r="M108" s="484"/>
      <c r="N108" s="929"/>
      <c r="O108" s="929"/>
    </row>
    <row r="109" spans="1:15" ht="21.5" customHeight="1">
      <c r="A109" s="226"/>
      <c r="B109" s="926"/>
      <c r="C109" s="926"/>
      <c r="D109" s="927"/>
      <c r="E109" s="927"/>
      <c r="F109" s="928"/>
      <c r="G109" s="928"/>
      <c r="H109" s="927"/>
      <c r="I109" s="927"/>
      <c r="J109" s="484"/>
      <c r="K109" s="484"/>
      <c r="L109" s="226"/>
      <c r="M109" s="484"/>
      <c r="N109" s="929"/>
      <c r="O109" s="929"/>
    </row>
    <row r="110" spans="1:15" ht="21.5" customHeight="1">
      <c r="A110" s="226"/>
      <c r="B110" s="926"/>
      <c r="C110" s="926"/>
      <c r="D110" s="927"/>
      <c r="E110" s="927"/>
      <c r="F110" s="928"/>
      <c r="G110" s="928"/>
      <c r="H110" s="927"/>
      <c r="I110" s="927"/>
      <c r="J110" s="484"/>
      <c r="K110" s="484"/>
      <c r="L110" s="226"/>
      <c r="M110" s="484"/>
      <c r="N110" s="929"/>
      <c r="O110" s="929"/>
    </row>
    <row r="111" spans="1:15" ht="21.5" customHeight="1">
      <c r="A111" s="226"/>
      <c r="B111" s="926"/>
      <c r="C111" s="926"/>
      <c r="D111" s="927"/>
      <c r="E111" s="927"/>
      <c r="F111" s="928"/>
      <c r="G111" s="928"/>
      <c r="H111" s="927"/>
      <c r="I111" s="927"/>
      <c r="J111" s="484"/>
      <c r="K111" s="484"/>
      <c r="L111" s="226"/>
      <c r="M111" s="484"/>
      <c r="N111" s="929"/>
      <c r="O111" s="929"/>
    </row>
    <row r="112" spans="1:15" ht="21.5" customHeight="1">
      <c r="A112" s="226"/>
      <c r="B112" s="926"/>
      <c r="C112" s="926"/>
      <c r="D112" s="927"/>
      <c r="E112" s="927"/>
      <c r="F112" s="928"/>
      <c r="G112" s="928"/>
      <c r="H112" s="927"/>
      <c r="I112" s="927"/>
      <c r="J112" s="484"/>
      <c r="K112" s="484"/>
      <c r="L112" s="226"/>
      <c r="M112" s="484"/>
      <c r="N112" s="929"/>
      <c r="O112" s="929"/>
    </row>
    <row r="113" spans="1:15" ht="21.5" customHeight="1">
      <c r="A113" s="226"/>
      <c r="B113" s="926"/>
      <c r="C113" s="926"/>
      <c r="D113" s="927"/>
      <c r="E113" s="927"/>
      <c r="F113" s="928"/>
      <c r="G113" s="928"/>
      <c r="H113" s="927"/>
      <c r="I113" s="927"/>
      <c r="J113" s="484"/>
      <c r="K113" s="484"/>
      <c r="L113" s="226"/>
      <c r="M113" s="484"/>
      <c r="N113" s="929"/>
      <c r="O113" s="929"/>
    </row>
    <row r="114" spans="1:15" ht="21.5" customHeight="1">
      <c r="A114" s="226"/>
      <c r="B114" s="926"/>
      <c r="C114" s="926"/>
      <c r="D114" s="927"/>
      <c r="E114" s="927"/>
      <c r="F114" s="928"/>
      <c r="G114" s="928"/>
      <c r="H114" s="927"/>
      <c r="I114" s="927"/>
      <c r="J114" s="484"/>
      <c r="K114" s="484"/>
      <c r="L114" s="226"/>
      <c r="M114" s="484"/>
      <c r="N114" s="929"/>
      <c r="O114" s="929"/>
    </row>
    <row r="115" spans="1:15" ht="21.5" customHeight="1">
      <c r="A115" s="226"/>
      <c r="B115" s="926"/>
      <c r="C115" s="926"/>
      <c r="D115" s="927"/>
      <c r="E115" s="927"/>
      <c r="F115" s="928"/>
      <c r="G115" s="928"/>
      <c r="H115" s="927"/>
      <c r="I115" s="927"/>
      <c r="J115" s="484"/>
      <c r="K115" s="484"/>
      <c r="L115" s="226"/>
      <c r="M115" s="484"/>
      <c r="N115" s="929"/>
      <c r="O115" s="929"/>
    </row>
    <row r="116" spans="1:15" ht="21.5" customHeight="1">
      <c r="A116" s="226"/>
      <c r="B116" s="926"/>
      <c r="C116" s="926"/>
      <c r="D116" s="927"/>
      <c r="E116" s="927"/>
      <c r="F116" s="928"/>
      <c r="G116" s="928"/>
      <c r="H116" s="927"/>
      <c r="I116" s="927"/>
      <c r="J116" s="484"/>
      <c r="K116" s="484"/>
      <c r="L116" s="226"/>
      <c r="M116" s="484"/>
      <c r="N116" s="929"/>
      <c r="O116" s="929"/>
    </row>
    <row r="117" spans="1:15" ht="21.5" customHeight="1">
      <c r="A117" s="226"/>
      <c r="B117" s="926"/>
      <c r="C117" s="926"/>
      <c r="D117" s="927"/>
      <c r="E117" s="927"/>
      <c r="F117" s="928"/>
      <c r="G117" s="928"/>
      <c r="H117" s="927"/>
      <c r="I117" s="927"/>
      <c r="J117" s="484"/>
      <c r="K117" s="484"/>
      <c r="L117" s="226"/>
      <c r="M117" s="484"/>
      <c r="N117" s="929"/>
      <c r="O117" s="929"/>
    </row>
    <row r="118" spans="1:15" ht="21.5" customHeight="1">
      <c r="A118" s="226"/>
      <c r="B118" s="926"/>
      <c r="C118" s="926"/>
      <c r="D118" s="927"/>
      <c r="E118" s="927"/>
      <c r="F118" s="928"/>
      <c r="G118" s="928"/>
      <c r="H118" s="927"/>
      <c r="I118" s="927"/>
      <c r="J118" s="484"/>
      <c r="K118" s="484"/>
      <c r="L118" s="226"/>
      <c r="M118" s="484"/>
      <c r="N118" s="929"/>
      <c r="O118" s="929"/>
    </row>
    <row r="119" spans="1:15" ht="21.5" customHeight="1">
      <c r="A119" s="226"/>
      <c r="B119" s="926"/>
      <c r="C119" s="926"/>
      <c r="D119" s="927"/>
      <c r="E119" s="927"/>
      <c r="F119" s="928"/>
      <c r="G119" s="928"/>
      <c r="H119" s="927"/>
      <c r="I119" s="927"/>
      <c r="J119" s="484"/>
      <c r="K119" s="484"/>
      <c r="L119" s="226"/>
      <c r="M119" s="484"/>
      <c r="N119" s="929"/>
      <c r="O119" s="929"/>
    </row>
    <row r="120" spans="1:15" ht="21.5" customHeight="1">
      <c r="A120" s="226"/>
      <c r="B120" s="926"/>
      <c r="C120" s="926"/>
      <c r="D120" s="927"/>
      <c r="E120" s="927"/>
      <c r="F120" s="928"/>
      <c r="G120" s="928"/>
      <c r="H120" s="927"/>
      <c r="I120" s="927"/>
      <c r="J120" s="484"/>
      <c r="K120" s="484"/>
      <c r="L120" s="226"/>
      <c r="M120" s="484"/>
      <c r="N120" s="929"/>
      <c r="O120" s="929"/>
    </row>
    <row r="121" spans="1:15" ht="21.5" customHeight="1">
      <c r="A121" s="226"/>
      <c r="B121" s="926"/>
      <c r="C121" s="926"/>
      <c r="D121" s="927"/>
      <c r="E121" s="927"/>
      <c r="F121" s="928"/>
      <c r="G121" s="928"/>
      <c r="H121" s="927"/>
      <c r="I121" s="927"/>
      <c r="J121" s="484"/>
      <c r="K121" s="484"/>
      <c r="L121" s="226"/>
      <c r="M121" s="484"/>
      <c r="N121" s="929"/>
      <c r="O121" s="929"/>
    </row>
    <row r="122" spans="1:15" ht="21.5" customHeight="1">
      <c r="A122" s="226"/>
      <c r="B122" s="926"/>
      <c r="C122" s="926"/>
      <c r="D122" s="927"/>
      <c r="E122" s="927"/>
      <c r="F122" s="928"/>
      <c r="G122" s="928"/>
      <c r="H122" s="927"/>
      <c r="I122" s="927"/>
      <c r="J122" s="484"/>
      <c r="K122" s="484"/>
      <c r="L122" s="226"/>
      <c r="M122" s="484"/>
      <c r="N122" s="929"/>
      <c r="O122" s="929"/>
    </row>
    <row r="123" spans="1:15" ht="21.5" customHeight="1">
      <c r="A123" s="226"/>
      <c r="B123" s="926"/>
      <c r="C123" s="926"/>
      <c r="D123" s="927"/>
      <c r="E123" s="927"/>
      <c r="F123" s="928"/>
      <c r="G123" s="928"/>
      <c r="H123" s="927"/>
      <c r="I123" s="927"/>
      <c r="J123" s="484"/>
      <c r="K123" s="484"/>
      <c r="L123" s="226"/>
      <c r="M123" s="484"/>
      <c r="N123" s="929"/>
      <c r="O123" s="929"/>
    </row>
    <row r="124" spans="1:15" ht="21.5" customHeight="1">
      <c r="A124" s="226"/>
      <c r="B124" s="926"/>
      <c r="C124" s="926"/>
      <c r="D124" s="927"/>
      <c r="E124" s="927"/>
      <c r="F124" s="928"/>
      <c r="G124" s="928"/>
      <c r="H124" s="927"/>
      <c r="I124" s="927"/>
      <c r="J124" s="484"/>
      <c r="K124" s="484"/>
      <c r="L124" s="226"/>
      <c r="M124" s="484"/>
      <c r="N124" s="929"/>
      <c r="O124" s="929"/>
    </row>
    <row r="125" spans="1:15" ht="21.5" customHeight="1">
      <c r="A125" s="226"/>
      <c r="B125" s="926"/>
      <c r="C125" s="926"/>
      <c r="D125" s="927"/>
      <c r="E125" s="927"/>
      <c r="F125" s="928"/>
      <c r="G125" s="928"/>
      <c r="H125" s="927"/>
      <c r="I125" s="927"/>
      <c r="J125" s="484"/>
      <c r="K125" s="484"/>
      <c r="L125" s="226"/>
      <c r="M125" s="484"/>
      <c r="N125" s="929"/>
      <c r="O125" s="929"/>
    </row>
    <row r="126" spans="1:15" ht="21.5" customHeight="1">
      <c r="A126" s="226"/>
      <c r="B126" s="926"/>
      <c r="C126" s="926"/>
      <c r="D126" s="927"/>
      <c r="E126" s="927"/>
      <c r="F126" s="928"/>
      <c r="G126" s="928"/>
      <c r="H126" s="927"/>
      <c r="I126" s="927"/>
      <c r="J126" s="484"/>
      <c r="K126" s="484"/>
      <c r="L126" s="226"/>
      <c r="M126" s="484"/>
      <c r="N126" s="929"/>
      <c r="O126" s="929"/>
    </row>
    <row r="127" spans="1:15" ht="21.5" customHeight="1">
      <c r="A127" s="226"/>
      <c r="B127" s="926"/>
      <c r="C127" s="926"/>
      <c r="D127" s="927"/>
      <c r="E127" s="927"/>
      <c r="F127" s="928"/>
      <c r="G127" s="928"/>
      <c r="H127" s="927"/>
      <c r="I127" s="927"/>
      <c r="J127" s="484"/>
      <c r="K127" s="484"/>
      <c r="L127" s="226"/>
      <c r="M127" s="484"/>
      <c r="N127" s="929"/>
      <c r="O127" s="929"/>
    </row>
    <row r="128" spans="1:15" ht="21.5" customHeight="1">
      <c r="A128" s="226"/>
      <c r="B128" s="926"/>
      <c r="C128" s="926"/>
      <c r="D128" s="927"/>
      <c r="E128" s="927"/>
      <c r="F128" s="928"/>
      <c r="G128" s="928"/>
      <c r="H128" s="927"/>
      <c r="I128" s="927"/>
      <c r="J128" s="484"/>
      <c r="K128" s="484"/>
      <c r="L128" s="226"/>
      <c r="M128" s="484"/>
      <c r="N128" s="929"/>
      <c r="O128" s="929"/>
    </row>
    <row r="129" spans="1:15" ht="21.5" customHeight="1">
      <c r="A129" s="226"/>
      <c r="B129" s="926"/>
      <c r="C129" s="926"/>
      <c r="D129" s="927"/>
      <c r="E129" s="927"/>
      <c r="F129" s="928"/>
      <c r="G129" s="928"/>
      <c r="H129" s="927"/>
      <c r="I129" s="927"/>
      <c r="J129" s="484"/>
      <c r="K129" s="484"/>
      <c r="L129" s="226"/>
      <c r="M129" s="484"/>
      <c r="N129" s="929"/>
      <c r="O129" s="929"/>
    </row>
    <row r="130" spans="1:15" ht="21.5" customHeight="1">
      <c r="A130" s="226"/>
      <c r="B130" s="926"/>
      <c r="C130" s="926"/>
      <c r="D130" s="927"/>
      <c r="E130" s="927"/>
      <c r="F130" s="928"/>
      <c r="G130" s="928"/>
      <c r="H130" s="927"/>
      <c r="I130" s="927"/>
      <c r="J130" s="484"/>
      <c r="K130" s="484"/>
      <c r="L130" s="226"/>
      <c r="M130" s="484"/>
      <c r="N130" s="929"/>
      <c r="O130" s="929"/>
    </row>
    <row r="131" spans="1:15" ht="21.5" customHeight="1">
      <c r="A131" s="226"/>
      <c r="B131" s="926"/>
      <c r="C131" s="926"/>
      <c r="D131" s="927"/>
      <c r="E131" s="927"/>
      <c r="F131" s="928"/>
      <c r="G131" s="928"/>
      <c r="H131" s="927"/>
      <c r="I131" s="927"/>
      <c r="J131" s="484"/>
      <c r="K131" s="484"/>
      <c r="L131" s="226"/>
      <c r="M131" s="484"/>
      <c r="N131" s="929"/>
      <c r="O131" s="929"/>
    </row>
    <row r="132" spans="1:15" ht="21.5" customHeight="1">
      <c r="A132" s="226"/>
      <c r="B132" s="926"/>
      <c r="C132" s="926"/>
      <c r="D132" s="927"/>
      <c r="E132" s="927"/>
      <c r="F132" s="928"/>
      <c r="G132" s="928"/>
      <c r="H132" s="927"/>
      <c r="I132" s="927"/>
      <c r="J132" s="484"/>
      <c r="K132" s="484"/>
      <c r="L132" s="226"/>
      <c r="M132" s="484"/>
      <c r="N132" s="929"/>
      <c r="O132" s="929"/>
    </row>
    <row r="133" spans="1:15" ht="21.5" customHeight="1">
      <c r="A133" s="226"/>
      <c r="B133" s="926"/>
      <c r="C133" s="926"/>
      <c r="D133" s="927"/>
      <c r="E133" s="927"/>
      <c r="F133" s="928"/>
      <c r="G133" s="928"/>
      <c r="H133" s="927"/>
      <c r="I133" s="927"/>
      <c r="J133" s="484"/>
      <c r="K133" s="484"/>
      <c r="L133" s="226"/>
      <c r="M133" s="484"/>
      <c r="N133" s="929"/>
      <c r="O133" s="929"/>
    </row>
    <row r="134" spans="1:15" ht="21.5" customHeight="1">
      <c r="A134" s="226"/>
      <c r="B134" s="926"/>
      <c r="C134" s="926"/>
      <c r="D134" s="927"/>
      <c r="E134" s="927"/>
      <c r="F134" s="928"/>
      <c r="G134" s="928"/>
      <c r="H134" s="927"/>
      <c r="I134" s="927"/>
      <c r="J134" s="484"/>
      <c r="K134" s="484"/>
      <c r="L134" s="226"/>
      <c r="M134" s="484"/>
      <c r="N134" s="929"/>
      <c r="O134" s="929"/>
    </row>
    <row r="135" spans="1:15" ht="21.5" customHeight="1">
      <c r="A135" s="226"/>
      <c r="B135" s="926"/>
      <c r="C135" s="926"/>
      <c r="D135" s="927"/>
      <c r="E135" s="927"/>
      <c r="F135" s="928"/>
      <c r="G135" s="928"/>
      <c r="H135" s="927"/>
      <c r="I135" s="927"/>
      <c r="J135" s="484"/>
      <c r="K135" s="484"/>
      <c r="L135" s="226"/>
      <c r="M135" s="484"/>
      <c r="N135" s="929"/>
      <c r="O135" s="929"/>
    </row>
    <row r="136" spans="1:15" ht="21.5" customHeight="1">
      <c r="A136" s="226"/>
      <c r="B136" s="926"/>
      <c r="C136" s="926"/>
      <c r="D136" s="927"/>
      <c r="E136" s="927"/>
      <c r="F136" s="928"/>
      <c r="G136" s="928"/>
      <c r="H136" s="927"/>
      <c r="I136" s="927"/>
      <c r="J136" s="484"/>
      <c r="K136" s="484"/>
      <c r="L136" s="226"/>
      <c r="M136" s="484"/>
      <c r="N136" s="929"/>
      <c r="O136" s="929"/>
    </row>
    <row r="137" spans="1:15" ht="21.5" customHeight="1">
      <c r="A137" s="226"/>
      <c r="B137" s="926"/>
      <c r="C137" s="926"/>
      <c r="D137" s="927"/>
      <c r="E137" s="927"/>
      <c r="F137" s="928"/>
      <c r="G137" s="928"/>
      <c r="H137" s="927"/>
      <c r="I137" s="927"/>
      <c r="J137" s="484"/>
      <c r="K137" s="484"/>
      <c r="L137" s="226"/>
      <c r="M137" s="484"/>
      <c r="N137" s="929"/>
      <c r="O137" s="929"/>
    </row>
    <row r="138" spans="1:15" ht="21.5" customHeight="1">
      <c r="A138" s="226"/>
      <c r="B138" s="926"/>
      <c r="C138" s="926"/>
      <c r="D138" s="927"/>
      <c r="E138" s="927"/>
      <c r="F138" s="928"/>
      <c r="G138" s="928"/>
      <c r="H138" s="927"/>
      <c r="I138" s="927"/>
      <c r="J138" s="484"/>
      <c r="K138" s="484"/>
      <c r="L138" s="226"/>
      <c r="M138" s="484"/>
      <c r="N138" s="929"/>
      <c r="O138" s="929"/>
    </row>
    <row r="139" spans="1:15" ht="21.5" customHeight="1">
      <c r="A139" s="226"/>
      <c r="B139" s="926"/>
      <c r="C139" s="926"/>
      <c r="D139" s="927"/>
      <c r="E139" s="927"/>
      <c r="F139" s="928"/>
      <c r="G139" s="928"/>
      <c r="H139" s="927"/>
      <c r="I139" s="927"/>
      <c r="J139" s="484"/>
      <c r="K139" s="484"/>
      <c r="L139" s="226"/>
      <c r="M139" s="484"/>
      <c r="N139" s="929"/>
      <c r="O139" s="929"/>
    </row>
    <row r="140" spans="1:15" ht="21.5" customHeight="1">
      <c r="A140" s="226"/>
      <c r="B140" s="926"/>
      <c r="C140" s="926"/>
      <c r="D140" s="927"/>
      <c r="E140" s="927"/>
      <c r="F140" s="928"/>
      <c r="G140" s="928"/>
      <c r="H140" s="927"/>
      <c r="I140" s="927"/>
      <c r="J140" s="484"/>
      <c r="K140" s="484"/>
      <c r="L140" s="226"/>
      <c r="M140" s="484"/>
      <c r="N140" s="929"/>
      <c r="O140" s="929"/>
    </row>
    <row r="141" spans="1:15" ht="21.5" customHeight="1">
      <c r="A141" s="226"/>
      <c r="B141" s="926"/>
      <c r="C141" s="926"/>
      <c r="D141" s="927"/>
      <c r="E141" s="927"/>
      <c r="F141" s="928"/>
      <c r="G141" s="928"/>
      <c r="H141" s="927"/>
      <c r="I141" s="927"/>
      <c r="J141" s="484"/>
      <c r="K141" s="484"/>
      <c r="L141" s="226"/>
      <c r="M141" s="484"/>
      <c r="N141" s="929"/>
      <c r="O141" s="929"/>
    </row>
    <row r="142" spans="1:15" ht="21.5" customHeight="1">
      <c r="A142" s="226"/>
      <c r="B142" s="926"/>
      <c r="C142" s="926"/>
      <c r="D142" s="927"/>
      <c r="E142" s="927"/>
      <c r="F142" s="928"/>
      <c r="G142" s="928"/>
      <c r="H142" s="927"/>
      <c r="I142" s="927"/>
      <c r="J142" s="484"/>
      <c r="K142" s="484"/>
      <c r="L142" s="226"/>
      <c r="M142" s="484"/>
      <c r="N142" s="929"/>
      <c r="O142" s="929"/>
    </row>
    <row r="143" spans="1:15" ht="21.5" customHeight="1">
      <c r="A143" s="226"/>
      <c r="B143" s="926"/>
      <c r="C143" s="926"/>
      <c r="D143" s="927"/>
      <c r="E143" s="927"/>
      <c r="F143" s="928"/>
      <c r="G143" s="928"/>
      <c r="H143" s="927"/>
      <c r="I143" s="927"/>
      <c r="J143" s="484"/>
      <c r="K143" s="484"/>
      <c r="L143" s="226"/>
      <c r="M143" s="484"/>
      <c r="N143" s="929"/>
      <c r="O143" s="929"/>
    </row>
    <row r="144" spans="1:15" ht="21.5" customHeight="1">
      <c r="A144" s="226"/>
      <c r="B144" s="926"/>
      <c r="C144" s="926"/>
      <c r="D144" s="927"/>
      <c r="E144" s="927"/>
      <c r="F144" s="928"/>
      <c r="G144" s="928"/>
      <c r="H144" s="927"/>
      <c r="I144" s="927"/>
      <c r="J144" s="484"/>
      <c r="K144" s="484"/>
      <c r="L144" s="226"/>
      <c r="M144" s="484"/>
      <c r="N144" s="929"/>
      <c r="O144" s="929"/>
    </row>
    <row r="145" spans="1:15" ht="21.5" customHeight="1">
      <c r="A145" s="226"/>
      <c r="B145" s="926"/>
      <c r="C145" s="926"/>
      <c r="D145" s="927"/>
      <c r="E145" s="927"/>
      <c r="F145" s="928"/>
      <c r="G145" s="928"/>
      <c r="H145" s="927"/>
      <c r="I145" s="927"/>
      <c r="J145" s="484"/>
      <c r="K145" s="484"/>
      <c r="L145" s="226"/>
      <c r="M145" s="484"/>
      <c r="N145" s="929"/>
      <c r="O145" s="929"/>
    </row>
    <row r="146" spans="1:15" ht="21.5" customHeight="1">
      <c r="A146" s="226"/>
      <c r="B146" s="926"/>
      <c r="C146" s="926"/>
      <c r="D146" s="927"/>
      <c r="E146" s="927"/>
      <c r="F146" s="928"/>
      <c r="G146" s="928"/>
      <c r="H146" s="927"/>
      <c r="I146" s="927"/>
      <c r="J146" s="484"/>
      <c r="K146" s="484"/>
      <c r="L146" s="226"/>
      <c r="M146" s="484"/>
      <c r="N146" s="929"/>
      <c r="O146" s="929"/>
    </row>
    <row r="147" spans="1:15" ht="21.5" customHeight="1">
      <c r="A147" s="226"/>
      <c r="B147" s="226"/>
      <c r="C147" s="226"/>
      <c r="D147" s="484"/>
      <c r="E147" s="484"/>
      <c r="F147" s="483"/>
      <c r="G147" s="483"/>
      <c r="H147" s="484"/>
      <c r="I147" s="484"/>
      <c r="J147" s="484"/>
      <c r="K147" s="484"/>
      <c r="L147" s="226"/>
      <c r="M147" s="484"/>
      <c r="N147" s="929"/>
      <c r="O147" s="929"/>
    </row>
    <row r="148" spans="1:15" ht="21.5" customHeight="1">
      <c r="A148" s="226"/>
      <c r="B148" s="226"/>
      <c r="C148" s="226"/>
      <c r="D148" s="484"/>
      <c r="E148" s="484"/>
      <c r="F148" s="483"/>
      <c r="G148" s="483"/>
      <c r="H148" s="484"/>
      <c r="I148" s="484"/>
      <c r="J148" s="484"/>
      <c r="K148" s="484"/>
      <c r="L148" s="226"/>
      <c r="M148" s="484"/>
      <c r="N148" s="929"/>
      <c r="O148" s="929"/>
    </row>
    <row r="149" spans="1:15" ht="21.5" customHeight="1">
      <c r="A149" s="226"/>
      <c r="B149" s="226"/>
      <c r="C149" s="226"/>
      <c r="D149" s="484"/>
      <c r="E149" s="484"/>
      <c r="F149" s="483"/>
      <c r="G149" s="483"/>
      <c r="H149" s="484"/>
      <c r="I149" s="484"/>
      <c r="J149" s="484"/>
      <c r="K149" s="484"/>
      <c r="L149" s="226"/>
      <c r="M149" s="484"/>
      <c r="N149" s="929"/>
      <c r="O149" s="929"/>
    </row>
    <row r="150" spans="1:15" ht="21.5" customHeight="1">
      <c r="A150" s="226"/>
      <c r="B150" s="226"/>
      <c r="C150" s="226"/>
      <c r="D150" s="484"/>
      <c r="E150" s="484"/>
      <c r="F150" s="483"/>
      <c r="G150" s="483"/>
      <c r="H150" s="484"/>
      <c r="I150" s="484"/>
      <c r="J150" s="484"/>
      <c r="K150" s="484"/>
      <c r="L150" s="226"/>
      <c r="M150" s="484"/>
      <c r="N150" s="929"/>
      <c r="O150" s="929"/>
    </row>
    <row r="151" spans="1:15" ht="21.5" customHeight="1">
      <c r="A151" s="226"/>
      <c r="B151" s="226"/>
      <c r="C151" s="226"/>
      <c r="D151" s="484"/>
      <c r="E151" s="484"/>
      <c r="F151" s="483"/>
      <c r="G151" s="483"/>
      <c r="H151" s="484"/>
      <c r="I151" s="484"/>
      <c r="J151" s="484"/>
      <c r="K151" s="484"/>
      <c r="L151" s="226"/>
      <c r="M151" s="484"/>
      <c r="N151" s="929"/>
      <c r="O151" s="929"/>
    </row>
    <row r="152" spans="1:15" ht="21.5" customHeight="1">
      <c r="A152" s="226"/>
      <c r="B152" s="226"/>
      <c r="C152" s="226"/>
      <c r="D152" s="484"/>
      <c r="E152" s="484"/>
      <c r="F152" s="483"/>
      <c r="G152" s="483"/>
      <c r="H152" s="484"/>
      <c r="I152" s="484"/>
      <c r="J152" s="484"/>
      <c r="K152" s="484"/>
      <c r="L152" s="226"/>
      <c r="M152" s="484"/>
      <c r="N152" s="929"/>
      <c r="O152" s="929"/>
    </row>
    <row r="153" spans="1:15" ht="21.5" customHeight="1">
      <c r="A153" s="226"/>
      <c r="B153" s="226"/>
      <c r="C153" s="226"/>
      <c r="D153" s="484"/>
      <c r="E153" s="484"/>
      <c r="F153" s="483"/>
      <c r="G153" s="483"/>
      <c r="H153" s="484"/>
      <c r="I153" s="484"/>
      <c r="J153" s="484"/>
      <c r="K153" s="484"/>
      <c r="L153" s="226"/>
      <c r="M153" s="484"/>
      <c r="N153" s="929"/>
      <c r="O153" s="929"/>
    </row>
    <row r="154" spans="1:15" ht="21.5" customHeight="1">
      <c r="A154" s="226"/>
      <c r="B154" s="226"/>
      <c r="C154" s="226"/>
      <c r="D154" s="484"/>
      <c r="E154" s="484"/>
      <c r="F154" s="483"/>
      <c r="G154" s="483"/>
      <c r="H154" s="484"/>
      <c r="I154" s="484"/>
      <c r="J154" s="484"/>
      <c r="K154" s="484"/>
      <c r="L154" s="226"/>
      <c r="M154" s="484"/>
      <c r="N154" s="929"/>
      <c r="O154" s="929"/>
    </row>
    <row r="155" spans="1:15" ht="21.5" customHeight="1">
      <c r="A155" s="226"/>
      <c r="B155" s="226"/>
      <c r="C155" s="226"/>
      <c r="D155" s="484"/>
      <c r="E155" s="484"/>
      <c r="F155" s="483"/>
      <c r="G155" s="483"/>
      <c r="H155" s="484"/>
      <c r="I155" s="484"/>
      <c r="J155" s="484"/>
      <c r="K155" s="484"/>
      <c r="L155" s="226"/>
      <c r="M155" s="484"/>
      <c r="N155" s="929"/>
      <c r="O155" s="929"/>
    </row>
    <row r="156" spans="1:15" ht="21.5" customHeight="1">
      <c r="A156" s="226"/>
      <c r="B156" s="226"/>
      <c r="C156" s="226"/>
      <c r="D156" s="484"/>
      <c r="E156" s="484"/>
      <c r="F156" s="483"/>
      <c r="G156" s="483"/>
      <c r="H156" s="484"/>
      <c r="I156" s="484"/>
      <c r="J156" s="484"/>
      <c r="K156" s="484"/>
      <c r="L156" s="226"/>
      <c r="M156" s="484"/>
      <c r="N156" s="929"/>
      <c r="O156" s="929"/>
    </row>
    <row r="157" spans="1:15" ht="21.5" customHeight="1">
      <c r="A157" s="226"/>
      <c r="B157" s="226"/>
      <c r="C157" s="226"/>
      <c r="D157" s="484"/>
      <c r="E157" s="484"/>
      <c r="F157" s="483"/>
      <c r="G157" s="483"/>
      <c r="H157" s="484"/>
      <c r="I157" s="484"/>
      <c r="J157" s="484"/>
      <c r="K157" s="484"/>
      <c r="L157" s="226"/>
      <c r="M157" s="484"/>
      <c r="N157" s="929"/>
      <c r="O157" s="929"/>
    </row>
    <row r="158" spans="1:15" ht="21.5" customHeight="1">
      <c r="A158" s="226"/>
      <c r="B158" s="226"/>
      <c r="C158" s="226"/>
      <c r="D158" s="484"/>
      <c r="E158" s="484"/>
      <c r="F158" s="483"/>
      <c r="G158" s="483"/>
      <c r="H158" s="484"/>
      <c r="I158" s="484"/>
      <c r="J158" s="484"/>
      <c r="K158" s="484"/>
      <c r="L158" s="226"/>
      <c r="M158" s="484"/>
      <c r="N158" s="929"/>
      <c r="O158" s="929"/>
    </row>
    <row r="159" spans="1:15" ht="21.5" customHeight="1">
      <c r="A159" s="226"/>
      <c r="B159" s="226"/>
      <c r="C159" s="226"/>
      <c r="D159" s="484"/>
      <c r="E159" s="484"/>
      <c r="F159" s="483"/>
      <c r="G159" s="483"/>
      <c r="H159" s="484"/>
      <c r="I159" s="484"/>
      <c r="J159" s="484"/>
      <c r="K159" s="484"/>
      <c r="L159" s="226"/>
      <c r="M159" s="484"/>
      <c r="N159" s="929"/>
      <c r="O159" s="929"/>
    </row>
    <row r="160" spans="1:15" ht="21.5" customHeight="1">
      <c r="A160" s="226"/>
      <c r="B160" s="226"/>
      <c r="C160" s="226"/>
      <c r="D160" s="484"/>
      <c r="E160" s="484"/>
      <c r="F160" s="483"/>
      <c r="G160" s="483"/>
      <c r="H160" s="484"/>
      <c r="I160" s="484"/>
      <c r="J160" s="484"/>
      <c r="K160" s="484"/>
      <c r="L160" s="226"/>
      <c r="M160" s="484"/>
      <c r="N160" s="929"/>
      <c r="O160" s="929"/>
    </row>
    <row r="161" spans="1:15" ht="21.5" customHeight="1">
      <c r="A161" s="226"/>
      <c r="B161" s="226"/>
      <c r="C161" s="226"/>
      <c r="D161" s="484"/>
      <c r="E161" s="484"/>
      <c r="F161" s="483"/>
      <c r="G161" s="483"/>
      <c r="H161" s="484"/>
      <c r="I161" s="484"/>
      <c r="J161" s="484"/>
      <c r="K161" s="484"/>
      <c r="L161" s="226"/>
      <c r="M161" s="484"/>
      <c r="N161" s="929"/>
      <c r="O161" s="929"/>
    </row>
    <row r="162" spans="1:15" ht="21.5" customHeight="1">
      <c r="A162" s="226"/>
      <c r="B162" s="226"/>
      <c r="C162" s="226"/>
      <c r="D162" s="484"/>
      <c r="E162" s="484"/>
      <c r="F162" s="483"/>
      <c r="G162" s="483"/>
      <c r="H162" s="484"/>
      <c r="I162" s="484"/>
      <c r="J162" s="484"/>
      <c r="K162" s="484"/>
      <c r="L162" s="226"/>
      <c r="M162" s="484"/>
      <c r="N162" s="929"/>
      <c r="O162" s="929"/>
    </row>
    <row r="163" spans="1:15" ht="21.5" customHeight="1">
      <c r="A163" s="226"/>
      <c r="B163" s="226"/>
      <c r="C163" s="226"/>
      <c r="D163" s="484"/>
      <c r="E163" s="484"/>
      <c r="F163" s="483"/>
      <c r="G163" s="483"/>
      <c r="H163" s="484"/>
      <c r="I163" s="484"/>
      <c r="J163" s="484"/>
      <c r="K163" s="484"/>
      <c r="L163" s="226"/>
      <c r="M163" s="484"/>
      <c r="N163" s="929"/>
      <c r="O163" s="929"/>
    </row>
    <row r="164" spans="1:15" ht="21.5" customHeight="1">
      <c r="A164" s="226"/>
      <c r="B164" s="226"/>
      <c r="C164" s="226"/>
      <c r="D164" s="484"/>
      <c r="E164" s="484"/>
      <c r="F164" s="483"/>
      <c r="G164" s="483"/>
      <c r="H164" s="484"/>
      <c r="I164" s="484"/>
      <c r="J164" s="484"/>
      <c r="K164" s="484"/>
      <c r="L164" s="226"/>
      <c r="M164" s="484"/>
      <c r="N164" s="929"/>
      <c r="O164" s="929"/>
    </row>
    <row r="165" spans="1:15" ht="21.5" customHeight="1">
      <c r="A165" s="226"/>
      <c r="B165" s="226"/>
      <c r="C165" s="226"/>
      <c r="D165" s="484"/>
      <c r="E165" s="484"/>
      <c r="F165" s="483"/>
      <c r="G165" s="483"/>
      <c r="H165" s="484"/>
      <c r="I165" s="484"/>
      <c r="J165" s="484"/>
      <c r="K165" s="484"/>
      <c r="L165" s="226"/>
      <c r="M165" s="484"/>
      <c r="N165" s="929"/>
      <c r="O165" s="929"/>
    </row>
    <row r="166" spans="1:15" ht="21.5" customHeight="1">
      <c r="A166" s="226"/>
      <c r="B166" s="226"/>
      <c r="C166" s="226"/>
      <c r="D166" s="484"/>
      <c r="E166" s="484"/>
      <c r="F166" s="483"/>
      <c r="G166" s="483"/>
      <c r="H166" s="484"/>
      <c r="I166" s="484"/>
      <c r="J166" s="484"/>
      <c r="K166" s="484"/>
      <c r="L166" s="226"/>
      <c r="M166" s="484"/>
      <c r="N166" s="929"/>
      <c r="O166" s="929"/>
    </row>
    <row r="167" spans="1:15" ht="21.5" customHeight="1">
      <c r="A167" s="226"/>
      <c r="B167" s="226"/>
      <c r="C167" s="226"/>
      <c r="D167" s="484"/>
      <c r="E167" s="484"/>
      <c r="F167" s="483"/>
      <c r="G167" s="483"/>
      <c r="H167" s="484"/>
      <c r="I167" s="484"/>
      <c r="J167" s="484"/>
      <c r="K167" s="484"/>
      <c r="L167" s="226"/>
      <c r="M167" s="484"/>
      <c r="N167" s="929"/>
      <c r="O167" s="929"/>
    </row>
    <row r="168" spans="1:15" ht="21.5" customHeight="1">
      <c r="A168" s="226"/>
      <c r="B168" s="226"/>
      <c r="C168" s="226"/>
      <c r="D168" s="484"/>
      <c r="E168" s="484"/>
      <c r="F168" s="483"/>
      <c r="G168" s="483"/>
      <c r="H168" s="484"/>
      <c r="I168" s="484"/>
      <c r="J168" s="484"/>
      <c r="K168" s="484"/>
      <c r="L168" s="226"/>
      <c r="M168" s="484"/>
      <c r="N168" s="929"/>
      <c r="O168" s="929"/>
    </row>
    <row r="169" spans="1:15" ht="21.5" customHeight="1">
      <c r="A169" s="226"/>
      <c r="B169" s="226"/>
      <c r="C169" s="226"/>
      <c r="D169" s="484"/>
      <c r="E169" s="484"/>
      <c r="F169" s="483"/>
      <c r="G169" s="483"/>
      <c r="H169" s="484"/>
      <c r="I169" s="484"/>
      <c r="J169" s="484"/>
      <c r="K169" s="484"/>
      <c r="L169" s="226"/>
      <c r="M169" s="484"/>
      <c r="N169" s="929"/>
      <c r="O169" s="929"/>
    </row>
    <row r="170" spans="1:15" ht="21.5" customHeight="1">
      <c r="A170" s="226"/>
      <c r="B170" s="226"/>
      <c r="C170" s="226"/>
      <c r="D170" s="484"/>
      <c r="E170" s="484"/>
      <c r="F170" s="483"/>
      <c r="G170" s="483"/>
      <c r="H170" s="484"/>
      <c r="I170" s="484"/>
      <c r="J170" s="484"/>
      <c r="K170" s="484"/>
      <c r="L170" s="226"/>
      <c r="M170" s="484"/>
      <c r="N170" s="929"/>
      <c r="O170" s="929"/>
    </row>
    <row r="171" spans="1:15" ht="21.5" customHeight="1">
      <c r="A171" s="226"/>
      <c r="B171" s="226"/>
      <c r="C171" s="226"/>
      <c r="D171" s="484"/>
      <c r="E171" s="484"/>
      <c r="F171" s="483"/>
      <c r="G171" s="483"/>
      <c r="H171" s="484"/>
      <c r="I171" s="484"/>
      <c r="J171" s="484"/>
      <c r="K171" s="484"/>
      <c r="L171" s="226"/>
      <c r="M171" s="484"/>
      <c r="N171" s="929"/>
      <c r="O171" s="929"/>
    </row>
    <row r="172" spans="1:15" ht="21.5" customHeight="1">
      <c r="A172" s="226"/>
      <c r="B172" s="226"/>
      <c r="C172" s="226"/>
      <c r="D172" s="484"/>
      <c r="E172" s="484"/>
      <c r="F172" s="483"/>
      <c r="G172" s="483"/>
      <c r="H172" s="484"/>
      <c r="I172" s="484"/>
      <c r="J172" s="484"/>
      <c r="K172" s="484"/>
      <c r="L172" s="226"/>
      <c r="M172" s="484"/>
      <c r="N172" s="929"/>
      <c r="O172" s="929"/>
    </row>
    <row r="173" spans="1:15" ht="21.5" customHeight="1">
      <c r="A173" s="226"/>
      <c r="B173" s="226"/>
      <c r="C173" s="226"/>
      <c r="D173" s="484"/>
      <c r="E173" s="484"/>
      <c r="F173" s="483"/>
      <c r="G173" s="483"/>
      <c r="H173" s="484"/>
      <c r="I173" s="484"/>
      <c r="J173" s="484"/>
      <c r="K173" s="484"/>
      <c r="L173" s="226"/>
      <c r="M173" s="484"/>
      <c r="N173" s="929"/>
      <c r="O173" s="929"/>
    </row>
    <row r="174" spans="1:15" ht="21.5" customHeight="1">
      <c r="A174" s="226"/>
      <c r="B174" s="226"/>
      <c r="C174" s="226"/>
      <c r="D174" s="484"/>
      <c r="E174" s="484"/>
      <c r="F174" s="483"/>
      <c r="G174" s="483"/>
      <c r="H174" s="484"/>
      <c r="I174" s="484"/>
      <c r="J174" s="484"/>
      <c r="K174" s="484"/>
      <c r="L174" s="226"/>
      <c r="M174" s="484"/>
      <c r="N174" s="929"/>
      <c r="O174" s="929"/>
    </row>
    <row r="175" spans="1:15" ht="21.5" customHeight="1">
      <c r="A175" s="226"/>
      <c r="B175" s="226"/>
      <c r="C175" s="226"/>
      <c r="D175" s="484"/>
      <c r="E175" s="484"/>
      <c r="F175" s="483"/>
      <c r="G175" s="483"/>
      <c r="H175" s="484"/>
      <c r="I175" s="484"/>
      <c r="J175" s="484"/>
      <c r="K175" s="484"/>
      <c r="L175" s="226"/>
      <c r="M175" s="484"/>
      <c r="N175" s="929"/>
      <c r="O175" s="929"/>
    </row>
    <row r="176" spans="1:15" ht="21.5" customHeight="1">
      <c r="A176" s="226"/>
      <c r="B176" s="226"/>
      <c r="C176" s="226"/>
      <c r="D176" s="484"/>
      <c r="E176" s="484"/>
      <c r="F176" s="483"/>
      <c r="G176" s="483"/>
      <c r="H176" s="484"/>
      <c r="I176" s="484"/>
      <c r="J176" s="484"/>
      <c r="K176" s="484"/>
      <c r="L176" s="226"/>
      <c r="M176" s="484"/>
      <c r="N176" s="929"/>
      <c r="O176" s="929"/>
    </row>
    <row r="177" spans="1:15" ht="21.5" customHeight="1">
      <c r="A177" s="226"/>
      <c r="B177" s="226"/>
      <c r="C177" s="226"/>
      <c r="D177" s="484"/>
      <c r="E177" s="484"/>
      <c r="F177" s="483"/>
      <c r="G177" s="483"/>
      <c r="H177" s="484"/>
      <c r="I177" s="484"/>
      <c r="J177" s="484"/>
      <c r="K177" s="484"/>
      <c r="L177" s="226"/>
      <c r="M177" s="484"/>
      <c r="N177" s="929"/>
      <c r="O177" s="929"/>
    </row>
    <row r="178" spans="1:15" ht="21.5" customHeight="1">
      <c r="A178" s="226"/>
      <c r="B178" s="226"/>
      <c r="C178" s="226"/>
      <c r="D178" s="484"/>
      <c r="E178" s="484"/>
      <c r="F178" s="483"/>
      <c r="G178" s="483"/>
      <c r="H178" s="484"/>
      <c r="I178" s="484"/>
      <c r="J178" s="484"/>
      <c r="K178" s="484"/>
      <c r="L178" s="226"/>
      <c r="M178" s="484"/>
      <c r="N178" s="929"/>
      <c r="O178" s="929"/>
    </row>
    <row r="179" spans="1:15" ht="21.5" customHeight="1">
      <c r="A179" s="226"/>
      <c r="B179" s="226"/>
      <c r="C179" s="226"/>
      <c r="D179" s="484"/>
      <c r="E179" s="484"/>
      <c r="F179" s="483"/>
      <c r="G179" s="483"/>
      <c r="H179" s="484"/>
      <c r="I179" s="484"/>
      <c r="J179" s="484"/>
      <c r="K179" s="484"/>
      <c r="L179" s="226"/>
      <c r="M179" s="484"/>
      <c r="N179" s="929"/>
      <c r="O179" s="929"/>
    </row>
    <row r="180" spans="1:15" ht="21.5" customHeight="1">
      <c r="A180" s="226"/>
      <c r="B180" s="226"/>
      <c r="C180" s="226"/>
      <c r="D180" s="484"/>
      <c r="E180" s="484"/>
      <c r="F180" s="483"/>
      <c r="G180" s="483"/>
      <c r="H180" s="484"/>
      <c r="I180" s="484"/>
      <c r="J180" s="484"/>
      <c r="K180" s="484"/>
      <c r="L180" s="226"/>
      <c r="M180" s="484"/>
      <c r="N180" s="929"/>
      <c r="O180" s="929"/>
    </row>
    <row r="181" spans="1:15" ht="21.5" customHeight="1">
      <c r="A181" s="226"/>
      <c r="B181" s="226"/>
      <c r="C181" s="226"/>
      <c r="D181" s="484"/>
      <c r="E181" s="484"/>
      <c r="F181" s="483"/>
      <c r="G181" s="483"/>
      <c r="H181" s="484"/>
      <c r="I181" s="484"/>
      <c r="J181" s="484"/>
      <c r="K181" s="484"/>
      <c r="L181" s="226"/>
      <c r="M181" s="484"/>
      <c r="N181" s="929"/>
      <c r="O181" s="929"/>
    </row>
    <row r="182" spans="1:15" ht="21.5" customHeight="1">
      <c r="A182" s="226"/>
      <c r="B182" s="226"/>
      <c r="C182" s="226"/>
      <c r="D182" s="484"/>
      <c r="E182" s="484"/>
      <c r="F182" s="483"/>
      <c r="G182" s="483"/>
      <c r="H182" s="484"/>
      <c r="I182" s="484"/>
      <c r="J182" s="484"/>
      <c r="K182" s="484"/>
      <c r="L182" s="226"/>
      <c r="M182" s="484"/>
      <c r="N182" s="929"/>
      <c r="O182" s="929"/>
    </row>
    <row r="183" spans="1:15" ht="21.5" customHeight="1">
      <c r="A183" s="226"/>
      <c r="B183" s="226"/>
      <c r="C183" s="226"/>
      <c r="D183" s="484"/>
      <c r="E183" s="484"/>
      <c r="F183" s="483"/>
      <c r="G183" s="483"/>
      <c r="H183" s="484"/>
      <c r="I183" s="484"/>
      <c r="J183" s="484"/>
      <c r="K183" s="484"/>
      <c r="L183" s="226"/>
      <c r="M183" s="484"/>
      <c r="N183" s="929"/>
      <c r="O183" s="929"/>
    </row>
    <row r="184" spans="1:15" ht="21.5" customHeight="1">
      <c r="A184" s="226"/>
      <c r="B184" s="226"/>
      <c r="C184" s="226"/>
      <c r="D184" s="484"/>
      <c r="E184" s="484"/>
      <c r="F184" s="483"/>
      <c r="G184" s="483"/>
      <c r="H184" s="484"/>
      <c r="I184" s="484"/>
      <c r="J184" s="484"/>
      <c r="K184" s="484"/>
      <c r="L184" s="226"/>
      <c r="M184" s="484"/>
      <c r="N184" s="929"/>
      <c r="O184" s="929"/>
    </row>
    <row r="185" spans="1:15" ht="21.5" customHeight="1">
      <c r="A185" s="226"/>
      <c r="B185" s="226"/>
      <c r="C185" s="226"/>
      <c r="D185" s="484"/>
      <c r="E185" s="484"/>
      <c r="F185" s="483"/>
      <c r="G185" s="483"/>
      <c r="H185" s="484"/>
      <c r="I185" s="484"/>
      <c r="J185" s="484"/>
      <c r="K185" s="484"/>
      <c r="L185" s="226"/>
      <c r="M185" s="484"/>
      <c r="N185" s="929"/>
      <c r="O185" s="929"/>
    </row>
    <row r="186" spans="1:15" ht="21.5" customHeight="1">
      <c r="A186" s="226"/>
      <c r="B186" s="226"/>
      <c r="C186" s="226"/>
      <c r="D186" s="484"/>
      <c r="E186" s="484"/>
      <c r="F186" s="483"/>
      <c r="G186" s="483"/>
      <c r="H186" s="484"/>
      <c r="I186" s="484"/>
      <c r="J186" s="484"/>
      <c r="K186" s="484"/>
      <c r="L186" s="226"/>
      <c r="M186" s="484"/>
      <c r="N186" s="929"/>
      <c r="O186" s="929"/>
    </row>
    <row r="187" spans="1:15" ht="21.5" customHeight="1">
      <c r="A187" s="226"/>
      <c r="B187" s="226"/>
      <c r="C187" s="226"/>
      <c r="D187" s="484"/>
      <c r="E187" s="484"/>
      <c r="F187" s="483"/>
      <c r="G187" s="483"/>
      <c r="H187" s="484"/>
      <c r="I187" s="484"/>
      <c r="J187" s="484"/>
      <c r="K187" s="484"/>
      <c r="L187" s="226"/>
      <c r="M187" s="484"/>
      <c r="N187" s="929"/>
      <c r="O187" s="929"/>
    </row>
    <row r="188" spans="1:15" ht="21.5" customHeight="1">
      <c r="A188" s="226"/>
      <c r="B188" s="226"/>
      <c r="C188" s="226"/>
      <c r="D188" s="484"/>
      <c r="E188" s="484"/>
      <c r="F188" s="483"/>
      <c r="G188" s="483"/>
      <c r="H188" s="484"/>
      <c r="I188" s="484"/>
      <c r="J188" s="484"/>
      <c r="K188" s="484"/>
      <c r="L188" s="226"/>
      <c r="M188" s="484"/>
      <c r="N188" s="929"/>
      <c r="O188" s="929"/>
    </row>
    <row r="189" spans="1:15" ht="21.5" customHeight="1">
      <c r="A189" s="226"/>
      <c r="B189" s="226"/>
      <c r="C189" s="226"/>
      <c r="D189" s="484"/>
      <c r="E189" s="484"/>
      <c r="F189" s="483"/>
      <c r="G189" s="483"/>
      <c r="H189" s="484"/>
      <c r="I189" s="484"/>
      <c r="J189" s="484"/>
      <c r="K189" s="484"/>
      <c r="L189" s="226"/>
      <c r="M189" s="484"/>
      <c r="N189" s="929"/>
      <c r="O189" s="929"/>
    </row>
    <row r="190" spans="1:15" ht="21.5" customHeight="1">
      <c r="A190" s="226"/>
      <c r="B190" s="226"/>
      <c r="C190" s="226"/>
      <c r="D190" s="484"/>
      <c r="E190" s="484"/>
      <c r="F190" s="483"/>
      <c r="G190" s="483"/>
      <c r="H190" s="484"/>
      <c r="I190" s="484"/>
      <c r="J190" s="484"/>
      <c r="K190" s="484"/>
      <c r="L190" s="226"/>
      <c r="M190" s="484"/>
      <c r="N190" s="929"/>
      <c r="O190" s="929"/>
    </row>
    <row r="191" spans="1:15" ht="21.5" customHeight="1">
      <c r="A191" s="226"/>
      <c r="B191" s="226"/>
      <c r="C191" s="226"/>
      <c r="D191" s="484"/>
      <c r="E191" s="484"/>
      <c r="F191" s="483"/>
      <c r="G191" s="483"/>
      <c r="H191" s="484"/>
      <c r="I191" s="484"/>
      <c r="J191" s="484"/>
      <c r="K191" s="484"/>
      <c r="L191" s="226"/>
      <c r="M191" s="484"/>
      <c r="N191" s="929"/>
      <c r="O191" s="929"/>
    </row>
    <row r="192" spans="1:15" ht="21.5" customHeight="1">
      <c r="A192" s="226"/>
      <c r="B192" s="226"/>
      <c r="C192" s="226"/>
      <c r="D192" s="484"/>
      <c r="E192" s="484"/>
      <c r="F192" s="483"/>
      <c r="G192" s="483"/>
      <c r="H192" s="484"/>
      <c r="I192" s="484"/>
      <c r="J192" s="484"/>
      <c r="K192" s="484"/>
      <c r="L192" s="226"/>
      <c r="M192" s="484"/>
      <c r="N192" s="929"/>
      <c r="O192" s="929"/>
    </row>
    <row r="193" spans="1:15" ht="21.5" customHeight="1">
      <c r="A193" s="226"/>
      <c r="B193" s="226"/>
      <c r="C193" s="226"/>
      <c r="D193" s="484"/>
      <c r="E193" s="484"/>
      <c r="F193" s="483"/>
      <c r="G193" s="483"/>
      <c r="H193" s="484"/>
      <c r="I193" s="484"/>
      <c r="J193" s="484"/>
      <c r="K193" s="484"/>
      <c r="L193" s="226"/>
      <c r="M193" s="484"/>
      <c r="N193" s="929"/>
      <c r="O193" s="929"/>
    </row>
    <row r="194" spans="1:15" ht="21.5" customHeight="1">
      <c r="A194" s="226"/>
      <c r="B194" s="226"/>
      <c r="C194" s="226"/>
      <c r="D194" s="484"/>
      <c r="E194" s="484"/>
      <c r="F194" s="483"/>
      <c r="G194" s="483"/>
      <c r="H194" s="484"/>
      <c r="I194" s="484"/>
      <c r="J194" s="484"/>
      <c r="K194" s="484"/>
      <c r="L194" s="226"/>
      <c r="M194" s="484"/>
      <c r="N194" s="929"/>
      <c r="O194" s="929"/>
    </row>
    <row r="195" spans="1:15" ht="21.5" customHeight="1">
      <c r="A195" s="226"/>
      <c r="B195" s="226"/>
      <c r="C195" s="226"/>
      <c r="D195" s="484"/>
      <c r="E195" s="484"/>
      <c r="F195" s="483"/>
      <c r="G195" s="483"/>
      <c r="H195" s="484"/>
      <c r="I195" s="484"/>
      <c r="J195" s="484"/>
      <c r="K195" s="484"/>
      <c r="L195" s="226"/>
      <c r="M195" s="484"/>
      <c r="N195" s="929"/>
      <c r="O195" s="929"/>
    </row>
    <row r="196" spans="1:15" ht="21.5" customHeight="1">
      <c r="A196" s="226"/>
      <c r="B196" s="226"/>
      <c r="C196" s="226"/>
      <c r="D196" s="484"/>
      <c r="E196" s="484"/>
      <c r="F196" s="483"/>
      <c r="G196" s="483"/>
      <c r="H196" s="484"/>
      <c r="I196" s="484"/>
      <c r="J196" s="484"/>
      <c r="K196" s="484"/>
      <c r="L196" s="226"/>
      <c r="M196" s="484"/>
      <c r="N196" s="929"/>
      <c r="O196" s="929"/>
    </row>
    <row r="197" spans="1:15" ht="21.5" customHeight="1">
      <c r="A197" s="226"/>
      <c r="B197" s="226"/>
      <c r="C197" s="226"/>
      <c r="D197" s="484"/>
      <c r="E197" s="484"/>
      <c r="F197" s="483"/>
      <c r="G197" s="483"/>
      <c r="H197" s="484"/>
      <c r="I197" s="484"/>
      <c r="J197" s="484"/>
      <c r="K197" s="484"/>
      <c r="L197" s="226"/>
      <c r="M197" s="484"/>
      <c r="N197" s="929"/>
      <c r="O197" s="929"/>
    </row>
    <row r="198" spans="1:15" ht="21.5" customHeight="1">
      <c r="A198" s="226"/>
      <c r="B198" s="226"/>
      <c r="C198" s="226"/>
      <c r="D198" s="484"/>
      <c r="E198" s="484"/>
      <c r="F198" s="483"/>
      <c r="G198" s="483"/>
      <c r="H198" s="484"/>
      <c r="I198" s="484"/>
      <c r="J198" s="484"/>
      <c r="K198" s="484"/>
      <c r="L198" s="226"/>
      <c r="M198" s="484"/>
      <c r="N198" s="929"/>
      <c r="O198" s="929"/>
    </row>
    <row r="199" spans="1:15" ht="21.5" customHeight="1">
      <c r="A199" s="226"/>
      <c r="B199" s="226"/>
      <c r="C199" s="226"/>
      <c r="D199" s="484"/>
      <c r="E199" s="484"/>
      <c r="F199" s="483"/>
      <c r="G199" s="483"/>
      <c r="H199" s="484"/>
      <c r="I199" s="484"/>
      <c r="J199" s="484"/>
      <c r="K199" s="484"/>
      <c r="L199" s="226"/>
      <c r="M199" s="484"/>
      <c r="N199" s="929"/>
      <c r="O199" s="929"/>
    </row>
    <row r="200" spans="1:15" ht="21.5" customHeight="1">
      <c r="A200" s="226"/>
      <c r="B200" s="226"/>
      <c r="C200" s="226"/>
      <c r="D200" s="484"/>
      <c r="E200" s="484"/>
      <c r="F200" s="483"/>
      <c r="G200" s="483"/>
      <c r="H200" s="484"/>
      <c r="I200" s="484"/>
      <c r="J200" s="484"/>
      <c r="K200" s="484"/>
      <c r="L200" s="226"/>
      <c r="M200" s="484"/>
      <c r="N200" s="929"/>
      <c r="O200" s="929"/>
    </row>
    <row r="201" spans="1:15" ht="21.5" customHeight="1">
      <c r="A201" s="226"/>
      <c r="B201" s="226"/>
      <c r="C201" s="226"/>
      <c r="D201" s="484"/>
      <c r="E201" s="484"/>
      <c r="F201" s="483"/>
      <c r="G201" s="483"/>
      <c r="H201" s="484"/>
      <c r="I201" s="484"/>
      <c r="J201" s="484"/>
      <c r="K201" s="484"/>
      <c r="L201" s="226"/>
      <c r="M201" s="484"/>
      <c r="N201" s="929"/>
      <c r="O201" s="929"/>
    </row>
    <row r="202" spans="1:15" ht="21.5" customHeight="1">
      <c r="A202" s="226"/>
      <c r="B202" s="226"/>
      <c r="C202" s="226"/>
      <c r="D202" s="484"/>
      <c r="E202" s="484"/>
      <c r="F202" s="483"/>
      <c r="G202" s="483"/>
      <c r="H202" s="484"/>
      <c r="I202" s="484"/>
      <c r="J202" s="484"/>
      <c r="K202" s="484"/>
      <c r="L202" s="226"/>
      <c r="M202" s="484"/>
      <c r="N202" s="929"/>
      <c r="O202" s="929"/>
    </row>
    <row r="203" spans="1:15" ht="21.5" customHeight="1">
      <c r="A203" s="226"/>
      <c r="B203" s="226"/>
      <c r="C203" s="226"/>
      <c r="D203" s="484"/>
      <c r="E203" s="484"/>
      <c r="F203" s="483"/>
      <c r="G203" s="483"/>
      <c r="H203" s="484"/>
      <c r="I203" s="484"/>
      <c r="J203" s="484"/>
      <c r="K203" s="484"/>
      <c r="L203" s="226"/>
      <c r="M203" s="484"/>
      <c r="N203" s="929"/>
      <c r="O203" s="929"/>
    </row>
    <row r="204" spans="1:15" ht="21.5" customHeight="1">
      <c r="A204" s="226"/>
      <c r="B204" s="226"/>
      <c r="C204" s="226"/>
      <c r="D204" s="484"/>
      <c r="E204" s="484"/>
      <c r="F204" s="483"/>
      <c r="G204" s="483"/>
      <c r="H204" s="484"/>
      <c r="I204" s="484"/>
      <c r="J204" s="484"/>
      <c r="K204" s="484"/>
      <c r="L204" s="226"/>
      <c r="M204" s="484"/>
      <c r="N204" s="929"/>
      <c r="O204" s="929"/>
    </row>
    <row r="205" spans="1:15" ht="21.5" customHeight="1">
      <c r="A205" s="226"/>
      <c r="B205" s="226"/>
      <c r="C205" s="226"/>
      <c r="D205" s="484"/>
      <c r="E205" s="484"/>
      <c r="F205" s="483"/>
      <c r="G205" s="483"/>
      <c r="H205" s="484"/>
      <c r="I205" s="484"/>
      <c r="J205" s="484"/>
      <c r="K205" s="484"/>
      <c r="L205" s="226"/>
      <c r="M205" s="484"/>
      <c r="N205" s="929"/>
      <c r="O205" s="929"/>
    </row>
    <row r="206" spans="1:15" ht="21.5" customHeight="1">
      <c r="A206" s="226"/>
      <c r="B206" s="226"/>
      <c r="C206" s="226"/>
      <c r="D206" s="484"/>
      <c r="E206" s="484"/>
      <c r="F206" s="483"/>
      <c r="G206" s="483"/>
      <c r="H206" s="484"/>
      <c r="I206" s="484"/>
      <c r="J206" s="484"/>
      <c r="K206" s="484"/>
      <c r="L206" s="226"/>
      <c r="M206" s="484"/>
      <c r="N206" s="929"/>
      <c r="O206" s="929"/>
    </row>
    <row r="207" spans="1:15" ht="21.5" customHeight="1">
      <c r="A207" s="226"/>
      <c r="B207" s="226"/>
      <c r="C207" s="226"/>
      <c r="D207" s="484"/>
      <c r="E207" s="484"/>
      <c r="F207" s="483"/>
      <c r="G207" s="483"/>
      <c r="H207" s="484"/>
      <c r="I207" s="484"/>
      <c r="J207" s="484"/>
      <c r="K207" s="484"/>
      <c r="L207" s="226"/>
      <c r="M207" s="484"/>
      <c r="N207" s="929"/>
      <c r="O207" s="929"/>
    </row>
    <row r="208" spans="1:15" ht="21.5" customHeight="1">
      <c r="A208" s="226"/>
      <c r="B208" s="226"/>
      <c r="C208" s="226"/>
      <c r="D208" s="484"/>
      <c r="E208" s="484"/>
      <c r="F208" s="483"/>
      <c r="G208" s="483"/>
      <c r="H208" s="484"/>
      <c r="I208" s="484"/>
      <c r="J208" s="484"/>
      <c r="K208" s="484"/>
      <c r="L208" s="226"/>
      <c r="M208" s="484"/>
      <c r="N208" s="929"/>
      <c r="O208" s="929"/>
    </row>
    <row r="209" spans="1:15" ht="21.5" customHeight="1">
      <c r="A209" s="226"/>
      <c r="B209" s="226"/>
      <c r="C209" s="226"/>
      <c r="D209" s="484"/>
      <c r="E209" s="484"/>
      <c r="F209" s="483"/>
      <c r="G209" s="483"/>
      <c r="H209" s="484"/>
      <c r="I209" s="484"/>
      <c r="J209" s="484"/>
      <c r="K209" s="484"/>
      <c r="L209" s="226"/>
      <c r="M209" s="484"/>
      <c r="N209" s="929"/>
      <c r="O209" s="929"/>
    </row>
    <row r="210" spans="1:15" ht="21.5" customHeight="1">
      <c r="A210" s="226"/>
      <c r="B210" s="226"/>
      <c r="C210" s="226"/>
      <c r="D210" s="484"/>
      <c r="E210" s="484"/>
      <c r="F210" s="483"/>
      <c r="G210" s="483"/>
      <c r="H210" s="484"/>
      <c r="I210" s="484"/>
      <c r="J210" s="484"/>
      <c r="K210" s="484"/>
      <c r="L210" s="226"/>
      <c r="M210" s="484"/>
      <c r="N210" s="929"/>
      <c r="O210" s="929"/>
    </row>
    <row r="211" spans="1:15" ht="21.5" customHeight="1">
      <c r="A211" s="226"/>
      <c r="B211" s="226"/>
      <c r="C211" s="226"/>
      <c r="D211" s="484"/>
      <c r="E211" s="484"/>
      <c r="F211" s="483"/>
      <c r="G211" s="483"/>
      <c r="H211" s="484"/>
      <c r="I211" s="484"/>
      <c r="J211" s="484"/>
      <c r="K211" s="484"/>
      <c r="L211" s="226"/>
      <c r="M211" s="484"/>
      <c r="N211" s="929"/>
      <c r="O211" s="929"/>
    </row>
    <row r="212" spans="1:15" ht="21.5" customHeight="1">
      <c r="A212" s="226"/>
      <c r="B212" s="226"/>
      <c r="C212" s="226"/>
      <c r="D212" s="484"/>
      <c r="E212" s="484"/>
      <c r="F212" s="483"/>
      <c r="G212" s="483"/>
      <c r="H212" s="484"/>
      <c r="I212" s="484"/>
      <c r="J212" s="484"/>
      <c r="K212" s="484"/>
      <c r="L212" s="226"/>
      <c r="M212" s="484"/>
      <c r="N212" s="929"/>
      <c r="O212" s="929"/>
    </row>
    <row r="213" spans="1:15" ht="21.5" customHeight="1">
      <c r="A213" s="226"/>
      <c r="B213" s="226"/>
      <c r="C213" s="226"/>
      <c r="D213" s="484"/>
      <c r="E213" s="484"/>
      <c r="F213" s="483"/>
      <c r="G213" s="483"/>
      <c r="H213" s="484"/>
      <c r="I213" s="484"/>
      <c r="J213" s="484"/>
      <c r="K213" s="484"/>
      <c r="L213" s="226"/>
      <c r="M213" s="484"/>
      <c r="N213" s="929"/>
      <c r="O213" s="929"/>
    </row>
    <row r="214" spans="1:15" ht="21.5" customHeight="1">
      <c r="A214" s="226"/>
      <c r="B214" s="226"/>
      <c r="C214" s="226"/>
      <c r="D214" s="484"/>
      <c r="E214" s="484"/>
      <c r="F214" s="483"/>
      <c r="G214" s="483"/>
      <c r="H214" s="484"/>
      <c r="I214" s="484"/>
      <c r="J214" s="484"/>
      <c r="K214" s="484"/>
      <c r="L214" s="226"/>
      <c r="M214" s="484"/>
      <c r="N214" s="929"/>
      <c r="O214" s="929"/>
    </row>
    <row r="215" spans="1:15" ht="21.5" customHeight="1">
      <c r="A215" s="226"/>
      <c r="B215" s="226"/>
      <c r="C215" s="226"/>
      <c r="D215" s="484"/>
      <c r="E215" s="484"/>
      <c r="F215" s="483"/>
      <c r="G215" s="483"/>
      <c r="H215" s="484"/>
      <c r="I215" s="484"/>
      <c r="J215" s="484"/>
      <c r="K215" s="484"/>
      <c r="L215" s="226"/>
      <c r="M215" s="484"/>
      <c r="N215" s="929"/>
      <c r="O215" s="929"/>
    </row>
    <row r="216" spans="1:15" ht="21.5" customHeight="1">
      <c r="A216" s="226"/>
      <c r="B216" s="226"/>
      <c r="C216" s="226"/>
      <c r="D216" s="484"/>
      <c r="E216" s="484"/>
      <c r="F216" s="483"/>
      <c r="G216" s="483"/>
      <c r="H216" s="484"/>
      <c r="I216" s="484"/>
      <c r="J216" s="484"/>
      <c r="K216" s="484"/>
      <c r="L216" s="226"/>
      <c r="M216" s="484"/>
      <c r="N216" s="929"/>
      <c r="O216" s="929"/>
    </row>
    <row r="217" spans="1:15" ht="21.5" customHeight="1">
      <c r="A217" s="226"/>
      <c r="B217" s="226"/>
      <c r="C217" s="226"/>
      <c r="D217" s="484"/>
      <c r="E217" s="484"/>
      <c r="F217" s="483"/>
      <c r="G217" s="483"/>
      <c r="H217" s="484"/>
      <c r="I217" s="484"/>
      <c r="J217" s="484"/>
      <c r="K217" s="484"/>
      <c r="L217" s="226"/>
      <c r="M217" s="484"/>
      <c r="N217" s="929"/>
      <c r="O217" s="929"/>
    </row>
    <row r="218" spans="1:15" ht="21.5" customHeight="1">
      <c r="A218" s="226"/>
      <c r="B218" s="226"/>
      <c r="C218" s="226"/>
      <c r="D218" s="484"/>
      <c r="E218" s="484"/>
      <c r="F218" s="483"/>
      <c r="G218" s="483"/>
      <c r="H218" s="484"/>
      <c r="I218" s="484"/>
      <c r="J218" s="484"/>
      <c r="K218" s="484"/>
      <c r="L218" s="226"/>
      <c r="M218" s="484"/>
      <c r="N218" s="929"/>
      <c r="O218" s="929"/>
    </row>
    <row r="219" spans="1:15" ht="21.5" customHeight="1">
      <c r="A219" s="226"/>
      <c r="B219" s="226"/>
      <c r="C219" s="226"/>
      <c r="D219" s="484"/>
      <c r="E219" s="484"/>
      <c r="F219" s="483"/>
      <c r="G219" s="483"/>
      <c r="H219" s="484"/>
      <c r="I219" s="484"/>
      <c r="J219" s="484"/>
      <c r="K219" s="484"/>
      <c r="L219" s="226"/>
      <c r="M219" s="484"/>
      <c r="N219" s="929"/>
      <c r="O219" s="929"/>
    </row>
    <row r="220" spans="1:15" ht="21.5" customHeight="1">
      <c r="A220" s="226"/>
      <c r="B220" s="226"/>
      <c r="C220" s="226"/>
      <c r="D220" s="484"/>
      <c r="E220" s="484"/>
      <c r="F220" s="483"/>
      <c r="G220" s="483"/>
      <c r="H220" s="484"/>
      <c r="I220" s="484"/>
      <c r="J220" s="484"/>
      <c r="K220" s="484"/>
      <c r="L220" s="226"/>
      <c r="M220" s="484"/>
      <c r="N220" s="929"/>
      <c r="O220" s="929"/>
    </row>
    <row r="221" spans="1:15" ht="21.5" customHeight="1">
      <c r="A221" s="226"/>
      <c r="B221" s="226"/>
      <c r="C221" s="226"/>
      <c r="D221" s="484"/>
      <c r="E221" s="484"/>
      <c r="F221" s="483"/>
      <c r="G221" s="483"/>
      <c r="H221" s="484"/>
      <c r="I221" s="484"/>
      <c r="J221" s="484"/>
      <c r="K221" s="484"/>
      <c r="L221" s="226"/>
      <c r="M221" s="484"/>
      <c r="N221" s="929"/>
      <c r="O221" s="929"/>
    </row>
    <row r="222" spans="1:15" ht="21.5" customHeight="1">
      <c r="A222" s="226"/>
      <c r="B222" s="226"/>
      <c r="C222" s="226"/>
      <c r="D222" s="484"/>
      <c r="E222" s="484"/>
      <c r="F222" s="483"/>
      <c r="G222" s="483"/>
      <c r="H222" s="484"/>
      <c r="I222" s="484"/>
      <c r="J222" s="484"/>
      <c r="K222" s="484"/>
      <c r="L222" s="226"/>
      <c r="M222" s="484"/>
      <c r="N222" s="929"/>
      <c r="O222" s="929"/>
    </row>
    <row r="223" spans="1:15" ht="21.5" customHeight="1">
      <c r="A223" s="226"/>
      <c r="B223" s="226"/>
      <c r="C223" s="226"/>
      <c r="D223" s="484"/>
      <c r="E223" s="484"/>
      <c r="F223" s="483"/>
      <c r="G223" s="483"/>
      <c r="H223" s="484"/>
      <c r="I223" s="484"/>
      <c r="J223" s="484"/>
      <c r="K223" s="484"/>
      <c r="L223" s="226"/>
      <c r="M223" s="484"/>
      <c r="N223" s="929"/>
      <c r="O223" s="929"/>
    </row>
    <row r="224" spans="1:15" ht="21.5" customHeight="1">
      <c r="A224" s="226"/>
      <c r="B224" s="226"/>
      <c r="C224" s="226"/>
      <c r="D224" s="484"/>
      <c r="E224" s="484"/>
      <c r="F224" s="483"/>
      <c r="G224" s="483"/>
      <c r="H224" s="484"/>
      <c r="I224" s="484"/>
      <c r="J224" s="484"/>
      <c r="K224" s="484"/>
      <c r="L224" s="226"/>
      <c r="M224" s="484"/>
      <c r="N224" s="929"/>
      <c r="O224" s="929"/>
    </row>
    <row r="225" spans="1:15" ht="21.5" customHeight="1">
      <c r="A225" s="226"/>
      <c r="B225" s="226"/>
      <c r="C225" s="226"/>
      <c r="D225" s="484"/>
      <c r="E225" s="484"/>
      <c r="F225" s="483"/>
      <c r="G225" s="483"/>
      <c r="H225" s="484"/>
      <c r="I225" s="484"/>
      <c r="J225" s="484"/>
      <c r="K225" s="484"/>
      <c r="L225" s="226"/>
      <c r="M225" s="484"/>
      <c r="N225" s="929"/>
      <c r="O225" s="929"/>
    </row>
    <row r="226" spans="1:15" ht="21.5" customHeight="1">
      <c r="A226" s="226"/>
      <c r="B226" s="226"/>
      <c r="C226" s="226"/>
      <c r="D226" s="484"/>
      <c r="E226" s="484"/>
      <c r="F226" s="483"/>
      <c r="G226" s="483"/>
      <c r="H226" s="484"/>
      <c r="I226" s="484"/>
      <c r="J226" s="484"/>
      <c r="K226" s="484"/>
      <c r="L226" s="226"/>
      <c r="M226" s="484"/>
      <c r="N226" s="929"/>
      <c r="O226" s="929"/>
    </row>
    <row r="227" spans="1:15" ht="21.5" customHeight="1">
      <c r="A227" s="226"/>
      <c r="B227" s="226"/>
      <c r="C227" s="226"/>
      <c r="D227" s="484"/>
      <c r="E227" s="484"/>
      <c r="F227" s="483"/>
      <c r="G227" s="483"/>
      <c r="H227" s="484"/>
      <c r="I227" s="484"/>
      <c r="J227" s="484"/>
      <c r="K227" s="484"/>
      <c r="L227" s="226"/>
      <c r="M227" s="484"/>
      <c r="N227" s="929"/>
      <c r="O227" s="929"/>
    </row>
    <row r="228" spans="1:15" ht="21.5" customHeight="1">
      <c r="A228" s="226"/>
      <c r="B228" s="226"/>
      <c r="C228" s="226"/>
      <c r="D228" s="484"/>
      <c r="E228" s="484"/>
      <c r="F228" s="483"/>
      <c r="G228" s="483"/>
      <c r="H228" s="484"/>
      <c r="I228" s="484"/>
      <c r="J228" s="484"/>
      <c r="K228" s="484"/>
      <c r="L228" s="226"/>
      <c r="M228" s="484"/>
      <c r="N228" s="929"/>
      <c r="O228" s="929"/>
    </row>
    <row r="229" spans="1:15" ht="21.5" customHeight="1">
      <c r="A229" s="226"/>
      <c r="B229" s="226"/>
      <c r="C229" s="226"/>
      <c r="D229" s="484"/>
      <c r="E229" s="484"/>
      <c r="F229" s="483"/>
      <c r="G229" s="483"/>
      <c r="H229" s="484"/>
      <c r="I229" s="484"/>
      <c r="J229" s="484"/>
      <c r="K229" s="484"/>
      <c r="L229" s="226"/>
      <c r="M229" s="484"/>
      <c r="N229" s="929"/>
      <c r="O229" s="929"/>
    </row>
    <row r="230" spans="1:15" ht="21.5" customHeight="1">
      <c r="A230" s="226"/>
      <c r="B230" s="226"/>
      <c r="C230" s="226"/>
      <c r="D230" s="484"/>
      <c r="E230" s="484"/>
      <c r="F230" s="483"/>
      <c r="G230" s="483"/>
      <c r="H230" s="484"/>
      <c r="I230" s="484"/>
      <c r="J230" s="484"/>
      <c r="K230" s="484"/>
      <c r="L230" s="226"/>
      <c r="M230" s="484"/>
      <c r="N230" s="929"/>
      <c r="O230" s="929"/>
    </row>
    <row r="231" spans="1:15" ht="21.5" customHeight="1">
      <c r="A231" s="226"/>
      <c r="B231" s="226"/>
      <c r="C231" s="226"/>
      <c r="D231" s="484"/>
      <c r="E231" s="484"/>
      <c r="F231" s="483"/>
      <c r="G231" s="483"/>
      <c r="H231" s="484"/>
      <c r="I231" s="484"/>
      <c r="J231" s="484"/>
      <c r="K231" s="484"/>
      <c r="L231" s="226"/>
      <c r="M231" s="484"/>
      <c r="N231" s="929"/>
      <c r="O231" s="929"/>
    </row>
    <row r="232" spans="1:15" ht="21.5" customHeight="1">
      <c r="A232" s="226"/>
      <c r="B232" s="226"/>
      <c r="C232" s="226"/>
      <c r="D232" s="484"/>
      <c r="E232" s="484"/>
      <c r="F232" s="483"/>
      <c r="G232" s="483"/>
      <c r="H232" s="484"/>
      <c r="I232" s="484"/>
      <c r="J232" s="484"/>
      <c r="K232" s="484"/>
      <c r="L232" s="226"/>
      <c r="M232" s="484"/>
      <c r="N232" s="929"/>
      <c r="O232" s="929"/>
    </row>
    <row r="233" spans="1:15" ht="21.5" customHeight="1">
      <c r="A233" s="226"/>
      <c r="B233" s="226"/>
      <c r="C233" s="226"/>
      <c r="D233" s="484"/>
      <c r="E233" s="484"/>
      <c r="F233" s="483"/>
      <c r="G233" s="483"/>
      <c r="H233" s="484"/>
      <c r="I233" s="484"/>
      <c r="J233" s="484"/>
      <c r="K233" s="484"/>
      <c r="L233" s="226"/>
      <c r="M233" s="484"/>
      <c r="N233" s="929"/>
      <c r="O233" s="929"/>
    </row>
    <row r="234" spans="1:15" ht="21.5" customHeight="1">
      <c r="A234" s="226"/>
      <c r="B234" s="226"/>
      <c r="C234" s="226"/>
      <c r="D234" s="484"/>
      <c r="E234" s="484"/>
      <c r="F234" s="483"/>
      <c r="G234" s="483"/>
      <c r="H234" s="484"/>
      <c r="I234" s="484"/>
      <c r="J234" s="484"/>
      <c r="K234" s="484"/>
      <c r="L234" s="226"/>
      <c r="M234" s="484"/>
      <c r="N234" s="929"/>
      <c r="O234" s="929"/>
    </row>
    <row r="235" spans="1:15" ht="21.5" customHeight="1">
      <c r="A235" s="226"/>
      <c r="B235" s="226"/>
      <c r="C235" s="226"/>
      <c r="D235" s="484"/>
      <c r="E235" s="484"/>
      <c r="F235" s="483"/>
      <c r="G235" s="483"/>
      <c r="H235" s="484"/>
      <c r="I235" s="484"/>
      <c r="J235" s="484"/>
      <c r="K235" s="484"/>
      <c r="L235" s="226"/>
      <c r="M235" s="484"/>
      <c r="N235" s="929"/>
      <c r="O235" s="929"/>
    </row>
    <row r="236" spans="1:15" ht="21.5" customHeight="1">
      <c r="A236" s="226"/>
      <c r="B236" s="226"/>
      <c r="C236" s="226"/>
      <c r="D236" s="484"/>
      <c r="E236" s="484"/>
      <c r="F236" s="483"/>
      <c r="G236" s="483"/>
      <c r="H236" s="484"/>
      <c r="I236" s="484"/>
      <c r="J236" s="484"/>
      <c r="K236" s="484"/>
      <c r="L236" s="226"/>
      <c r="M236" s="484"/>
      <c r="N236" s="929"/>
      <c r="O236" s="929"/>
    </row>
    <row r="237" spans="1:15" ht="21.5" customHeight="1">
      <c r="A237" s="226"/>
      <c r="B237" s="226"/>
      <c r="C237" s="226"/>
      <c r="D237" s="484"/>
      <c r="E237" s="484"/>
      <c r="F237" s="483"/>
      <c r="G237" s="483"/>
      <c r="H237" s="484"/>
      <c r="I237" s="484"/>
      <c r="J237" s="484"/>
      <c r="K237" s="484"/>
      <c r="L237" s="226"/>
      <c r="M237" s="484"/>
      <c r="N237" s="929"/>
      <c r="O237" s="929"/>
    </row>
    <row r="238" spans="1:15" ht="21.5" customHeight="1">
      <c r="A238" s="226"/>
      <c r="B238" s="226"/>
      <c r="C238" s="226"/>
      <c r="D238" s="484"/>
      <c r="E238" s="484"/>
      <c r="F238" s="483"/>
      <c r="G238" s="483"/>
      <c r="H238" s="484"/>
      <c r="I238" s="484"/>
      <c r="J238" s="484"/>
      <c r="K238" s="484"/>
      <c r="L238" s="226"/>
      <c r="M238" s="484"/>
      <c r="N238" s="929"/>
      <c r="O238" s="929"/>
    </row>
    <row r="239" spans="1:15" ht="21.5" customHeight="1">
      <c r="A239" s="226"/>
      <c r="B239" s="226"/>
      <c r="C239" s="226"/>
      <c r="D239" s="484"/>
      <c r="E239" s="484"/>
      <c r="F239" s="483"/>
      <c r="G239" s="483"/>
      <c r="H239" s="484"/>
      <c r="I239" s="484"/>
      <c r="J239" s="484"/>
      <c r="K239" s="484"/>
      <c r="L239" s="226"/>
      <c r="M239" s="484"/>
      <c r="N239" s="929"/>
      <c r="O239" s="929"/>
    </row>
    <row r="240" spans="1:15" ht="21.5" customHeight="1">
      <c r="A240" s="226"/>
      <c r="B240" s="226"/>
      <c r="C240" s="226"/>
      <c r="D240" s="484"/>
      <c r="E240" s="484"/>
      <c r="F240" s="483"/>
      <c r="G240" s="483"/>
      <c r="H240" s="484"/>
      <c r="I240" s="484"/>
      <c r="J240" s="484"/>
      <c r="K240" s="484"/>
      <c r="L240" s="226"/>
      <c r="M240" s="484"/>
      <c r="N240" s="929"/>
      <c r="O240" s="929"/>
    </row>
    <row r="241" spans="1:15" ht="21.5" customHeight="1">
      <c r="A241" s="226"/>
      <c r="B241" s="226"/>
      <c r="C241" s="226"/>
      <c r="D241" s="484"/>
      <c r="E241" s="484"/>
      <c r="F241" s="483"/>
      <c r="G241" s="483"/>
      <c r="H241" s="484"/>
      <c r="I241" s="484"/>
      <c r="J241" s="484"/>
      <c r="K241" s="484"/>
      <c r="L241" s="226"/>
      <c r="M241" s="484"/>
      <c r="N241" s="929"/>
      <c r="O241" s="929"/>
    </row>
    <row r="242" spans="1:15" ht="21.5" customHeight="1">
      <c r="A242" s="226"/>
      <c r="B242" s="226"/>
      <c r="C242" s="226"/>
      <c r="D242" s="484"/>
      <c r="E242" s="484"/>
      <c r="F242" s="483"/>
      <c r="G242" s="483"/>
      <c r="H242" s="484"/>
      <c r="I242" s="484"/>
      <c r="J242" s="484"/>
      <c r="K242" s="484"/>
      <c r="L242" s="226"/>
      <c r="M242" s="484"/>
      <c r="N242" s="929"/>
      <c r="O242" s="929"/>
    </row>
    <row r="243" spans="1:15" ht="21.5" customHeight="1">
      <c r="A243" s="226"/>
      <c r="B243" s="226"/>
      <c r="C243" s="226"/>
      <c r="D243" s="484"/>
      <c r="E243" s="484"/>
      <c r="F243" s="483"/>
      <c r="G243" s="483"/>
      <c r="H243" s="484"/>
      <c r="I243" s="484"/>
      <c r="J243" s="484"/>
      <c r="K243" s="484"/>
      <c r="L243" s="226"/>
      <c r="M243" s="484"/>
      <c r="N243" s="929"/>
      <c r="O243" s="929"/>
    </row>
    <row r="244" spans="1:15" ht="21.5" customHeight="1">
      <c r="A244" s="226"/>
      <c r="B244" s="226"/>
      <c r="C244" s="226"/>
      <c r="D244" s="484"/>
      <c r="E244" s="484"/>
      <c r="F244" s="483"/>
      <c r="G244" s="483"/>
      <c r="H244" s="484"/>
      <c r="I244" s="484"/>
      <c r="J244" s="484"/>
      <c r="K244" s="484"/>
      <c r="L244" s="226"/>
      <c r="M244" s="484"/>
      <c r="N244" s="929"/>
      <c r="O244" s="929"/>
    </row>
    <row r="245" spans="1:15" ht="21.5" customHeight="1">
      <c r="A245" s="226"/>
      <c r="B245" s="226"/>
      <c r="C245" s="226"/>
      <c r="D245" s="484"/>
      <c r="E245" s="484"/>
      <c r="F245" s="483"/>
      <c r="G245" s="483"/>
      <c r="H245" s="484"/>
      <c r="I245" s="484"/>
      <c r="J245" s="484"/>
      <c r="K245" s="484"/>
      <c r="L245" s="226"/>
      <c r="M245" s="484"/>
      <c r="N245" s="929"/>
      <c r="O245" s="929"/>
    </row>
    <row r="246" spans="1:15" ht="21.5" customHeight="1">
      <c r="A246" s="226"/>
      <c r="B246" s="226"/>
      <c r="C246" s="226"/>
      <c r="D246" s="484"/>
      <c r="E246" s="484"/>
      <c r="F246" s="483"/>
      <c r="G246" s="483"/>
      <c r="H246" s="484"/>
      <c r="I246" s="484"/>
      <c r="J246" s="484"/>
      <c r="K246" s="484"/>
      <c r="L246" s="226"/>
      <c r="M246" s="484"/>
      <c r="N246" s="929"/>
      <c r="O246" s="929"/>
    </row>
    <row r="247" spans="1:15" ht="21.5" customHeight="1">
      <c r="A247" s="226"/>
      <c r="B247" s="226"/>
      <c r="C247" s="226"/>
      <c r="D247" s="484"/>
      <c r="E247" s="484"/>
      <c r="F247" s="483"/>
      <c r="G247" s="483"/>
      <c r="H247" s="484"/>
      <c r="I247" s="484"/>
      <c r="J247" s="484"/>
      <c r="K247" s="484"/>
      <c r="L247" s="226"/>
      <c r="M247" s="484"/>
      <c r="N247" s="929"/>
      <c r="O247" s="929"/>
    </row>
    <row r="248" spans="1:15" ht="21.5" customHeight="1">
      <c r="A248" s="226"/>
      <c r="B248" s="226"/>
      <c r="C248" s="226"/>
      <c r="D248" s="484"/>
      <c r="E248" s="484"/>
      <c r="F248" s="483"/>
      <c r="G248" s="483"/>
      <c r="H248" s="484"/>
      <c r="I248" s="484"/>
      <c r="J248" s="484"/>
      <c r="K248" s="484"/>
      <c r="L248" s="226"/>
      <c r="M248" s="484"/>
      <c r="N248" s="929"/>
      <c r="O248" s="929"/>
    </row>
    <row r="249" spans="1:15" ht="21.5" customHeight="1">
      <c r="A249" s="226"/>
      <c r="B249" s="226"/>
      <c r="C249" s="226"/>
      <c r="D249" s="484"/>
      <c r="E249" s="484"/>
      <c r="F249" s="483"/>
      <c r="G249" s="483"/>
      <c r="H249" s="484"/>
      <c r="I249" s="484"/>
      <c r="J249" s="484"/>
      <c r="K249" s="484"/>
      <c r="L249" s="226"/>
      <c r="M249" s="484"/>
      <c r="N249" s="929"/>
      <c r="O249" s="929"/>
    </row>
    <row r="250" spans="1:15" ht="21.5" customHeight="1">
      <c r="A250" s="226"/>
      <c r="B250" s="226"/>
      <c r="C250" s="226"/>
      <c r="D250" s="484"/>
      <c r="E250" s="484"/>
      <c r="F250" s="483"/>
      <c r="G250" s="483"/>
      <c r="H250" s="484"/>
      <c r="I250" s="484"/>
      <c r="J250" s="484"/>
      <c r="K250" s="484"/>
      <c r="L250" s="226"/>
      <c r="M250" s="484"/>
      <c r="N250" s="929"/>
      <c r="O250" s="929"/>
    </row>
    <row r="251" spans="1:15" ht="21.5" customHeight="1">
      <c r="A251" s="226"/>
      <c r="B251" s="226"/>
      <c r="C251" s="226"/>
      <c r="D251" s="484"/>
      <c r="E251" s="484"/>
      <c r="F251" s="483"/>
      <c r="G251" s="483"/>
      <c r="H251" s="484"/>
      <c r="I251" s="484"/>
      <c r="J251" s="484"/>
      <c r="K251" s="484"/>
      <c r="L251" s="226"/>
      <c r="M251" s="484"/>
      <c r="N251" s="929"/>
      <c r="O251" s="929"/>
    </row>
    <row r="252" spans="1:15" ht="21.5" customHeight="1">
      <c r="A252" s="226"/>
      <c r="B252" s="226"/>
      <c r="C252" s="226"/>
      <c r="D252" s="484"/>
      <c r="E252" s="484"/>
      <c r="F252" s="483"/>
      <c r="G252" s="483"/>
      <c r="H252" s="484"/>
      <c r="I252" s="484"/>
      <c r="J252" s="484"/>
      <c r="K252" s="484"/>
      <c r="L252" s="226"/>
      <c r="M252" s="484"/>
      <c r="N252" s="929"/>
      <c r="O252" s="929"/>
    </row>
    <row r="253" spans="1:15" ht="21.5" customHeight="1">
      <c r="A253" s="226"/>
      <c r="B253" s="226"/>
      <c r="C253" s="226"/>
      <c r="D253" s="484"/>
      <c r="E253" s="484"/>
      <c r="F253" s="483"/>
      <c r="G253" s="483"/>
      <c r="H253" s="484"/>
      <c r="I253" s="484"/>
      <c r="J253" s="484"/>
      <c r="K253" s="484"/>
      <c r="L253" s="226"/>
      <c r="M253" s="484"/>
      <c r="N253" s="929"/>
      <c r="O253" s="929"/>
    </row>
    <row r="254" spans="1:15" ht="21.5" customHeight="1">
      <c r="A254" s="226"/>
      <c r="B254" s="226"/>
      <c r="C254" s="226"/>
      <c r="D254" s="484"/>
      <c r="E254" s="484"/>
      <c r="F254" s="483"/>
      <c r="G254" s="483"/>
      <c r="H254" s="484"/>
      <c r="I254" s="484"/>
      <c r="J254" s="484"/>
      <c r="K254" s="484"/>
      <c r="L254" s="226"/>
      <c r="M254" s="484"/>
      <c r="N254" s="929"/>
      <c r="O254" s="929"/>
    </row>
    <row r="255" spans="1:15" ht="21.5" customHeight="1">
      <c r="A255" s="226"/>
      <c r="B255" s="226"/>
      <c r="C255" s="226"/>
      <c r="D255" s="484"/>
      <c r="E255" s="484"/>
      <c r="F255" s="483"/>
      <c r="G255" s="483"/>
      <c r="H255" s="484"/>
      <c r="I255" s="484"/>
      <c r="J255" s="484"/>
      <c r="K255" s="484"/>
      <c r="L255" s="226"/>
      <c r="M255" s="484"/>
      <c r="N255" s="929"/>
      <c r="O255" s="929"/>
    </row>
    <row r="256" spans="1:15" ht="21.5" customHeight="1">
      <c r="A256" s="226"/>
      <c r="B256" s="226"/>
      <c r="C256" s="226"/>
      <c r="D256" s="484"/>
      <c r="E256" s="484"/>
      <c r="F256" s="483"/>
      <c r="G256" s="483"/>
      <c r="H256" s="484"/>
      <c r="I256" s="484"/>
      <c r="J256" s="484"/>
      <c r="K256" s="484"/>
      <c r="L256" s="226"/>
      <c r="M256" s="484"/>
      <c r="N256" s="929"/>
      <c r="O256" s="929"/>
    </row>
    <row r="257" spans="1:15" ht="21.5" customHeight="1">
      <c r="A257" s="226"/>
      <c r="B257" s="226"/>
      <c r="C257" s="226"/>
      <c r="D257" s="484"/>
      <c r="E257" s="484"/>
      <c r="F257" s="483"/>
      <c r="G257" s="483"/>
      <c r="H257" s="484"/>
      <c r="I257" s="484"/>
      <c r="J257" s="484"/>
      <c r="K257" s="484"/>
      <c r="L257" s="226"/>
      <c r="M257" s="484"/>
      <c r="N257" s="929"/>
      <c r="O257" s="929"/>
    </row>
    <row r="258" spans="1:15" ht="21.5" customHeight="1">
      <c r="A258" s="226"/>
      <c r="B258" s="226"/>
      <c r="C258" s="226"/>
      <c r="D258" s="484"/>
      <c r="E258" s="484"/>
      <c r="F258" s="483"/>
      <c r="G258" s="483"/>
      <c r="H258" s="484"/>
      <c r="I258" s="484"/>
      <c r="J258" s="484"/>
      <c r="K258" s="484"/>
      <c r="L258" s="226"/>
      <c r="M258" s="484"/>
      <c r="N258" s="929"/>
      <c r="O258" s="929"/>
    </row>
    <row r="259" spans="1:15" ht="21.5" customHeight="1">
      <c r="A259" s="226"/>
      <c r="B259" s="226"/>
      <c r="C259" s="226"/>
      <c r="D259" s="484"/>
      <c r="E259" s="484"/>
      <c r="F259" s="483"/>
      <c r="G259" s="483"/>
      <c r="H259" s="484"/>
      <c r="I259" s="484"/>
      <c r="J259" s="484"/>
      <c r="K259" s="484"/>
      <c r="L259" s="226"/>
      <c r="M259" s="484"/>
      <c r="N259" s="929"/>
      <c r="O259" s="929"/>
    </row>
    <row r="260" spans="1:15" ht="21.5" customHeight="1">
      <c r="A260" s="226"/>
      <c r="B260" s="226"/>
      <c r="C260" s="226"/>
      <c r="D260" s="484"/>
      <c r="E260" s="484"/>
      <c r="F260" s="483"/>
      <c r="G260" s="483"/>
      <c r="H260" s="484"/>
      <c r="I260" s="484"/>
      <c r="J260" s="484"/>
      <c r="K260" s="484"/>
      <c r="L260" s="226"/>
      <c r="M260" s="484"/>
      <c r="N260" s="929"/>
      <c r="O260" s="929"/>
    </row>
    <row r="261" spans="1:15" ht="21.5" customHeight="1">
      <c r="A261" s="226"/>
      <c r="B261" s="226"/>
      <c r="C261" s="226"/>
      <c r="D261" s="484"/>
      <c r="E261" s="484"/>
      <c r="F261" s="483"/>
      <c r="G261" s="483"/>
      <c r="H261" s="484"/>
      <c r="I261" s="484"/>
      <c r="J261" s="484"/>
      <c r="K261" s="484"/>
      <c r="L261" s="226"/>
      <c r="M261" s="484"/>
      <c r="N261" s="929"/>
      <c r="O261" s="929"/>
    </row>
    <row r="262" spans="1:15" ht="21.5" customHeight="1">
      <c r="A262" s="226"/>
      <c r="B262" s="226"/>
      <c r="C262" s="226"/>
      <c r="D262" s="484"/>
      <c r="E262" s="484"/>
      <c r="F262" s="483"/>
      <c r="G262" s="483"/>
      <c r="H262" s="484"/>
      <c r="I262" s="484"/>
      <c r="J262" s="484"/>
      <c r="K262" s="484"/>
      <c r="L262" s="226"/>
      <c r="M262" s="484"/>
      <c r="N262" s="929"/>
      <c r="O262" s="929"/>
    </row>
    <row r="263" spans="1:15" ht="21.5" customHeight="1">
      <c r="A263" s="226"/>
      <c r="B263" s="226"/>
      <c r="C263" s="226"/>
      <c r="D263" s="484"/>
      <c r="E263" s="484"/>
      <c r="F263" s="483"/>
      <c r="G263" s="483"/>
      <c r="H263" s="484"/>
      <c r="I263" s="484"/>
      <c r="J263" s="484"/>
      <c r="K263" s="484"/>
      <c r="L263" s="226"/>
      <c r="M263" s="484"/>
      <c r="N263" s="929"/>
      <c r="O263" s="929"/>
    </row>
    <row r="264" spans="1:15" ht="21.5" customHeight="1">
      <c r="A264" s="226"/>
      <c r="B264" s="226"/>
      <c r="C264" s="226"/>
      <c r="D264" s="484"/>
      <c r="E264" s="484"/>
      <c r="F264" s="483"/>
      <c r="G264" s="483"/>
      <c r="H264" s="484"/>
      <c r="I264" s="484"/>
      <c r="J264" s="484"/>
      <c r="K264" s="484"/>
      <c r="L264" s="226"/>
      <c r="M264" s="484"/>
      <c r="N264" s="929"/>
      <c r="O264" s="929"/>
    </row>
    <row r="265" spans="1:15" ht="21.5" customHeight="1">
      <c r="A265" s="226"/>
      <c r="B265" s="226"/>
      <c r="C265" s="226"/>
      <c r="D265" s="484"/>
      <c r="E265" s="484"/>
      <c r="F265" s="483"/>
      <c r="G265" s="483"/>
      <c r="H265" s="484"/>
      <c r="I265" s="484"/>
      <c r="J265" s="484"/>
      <c r="K265" s="484"/>
      <c r="L265" s="226"/>
      <c r="M265" s="484"/>
      <c r="N265" s="929"/>
      <c r="O265" s="929"/>
    </row>
    <row r="266" spans="1:15" ht="21.5" customHeight="1">
      <c r="A266" s="226"/>
      <c r="B266" s="226"/>
      <c r="C266" s="226"/>
      <c r="D266" s="484"/>
      <c r="E266" s="484"/>
      <c r="F266" s="483"/>
      <c r="G266" s="483"/>
      <c r="H266" s="484"/>
      <c r="I266" s="484"/>
      <c r="J266" s="484"/>
      <c r="K266" s="484"/>
      <c r="L266" s="226"/>
      <c r="M266" s="484"/>
      <c r="N266" s="929"/>
      <c r="O266" s="929"/>
    </row>
    <row r="267" spans="1:15" ht="21.5" customHeight="1">
      <c r="A267" s="226"/>
      <c r="B267" s="226"/>
      <c r="C267" s="226"/>
      <c r="D267" s="484"/>
      <c r="E267" s="484"/>
      <c r="F267" s="483"/>
      <c r="G267" s="483"/>
      <c r="H267" s="484"/>
      <c r="I267" s="484"/>
      <c r="J267" s="484"/>
      <c r="K267" s="484"/>
      <c r="L267" s="226"/>
      <c r="M267" s="484"/>
      <c r="N267" s="929"/>
      <c r="O267" s="929"/>
    </row>
    <row r="268" spans="1:15" ht="21.5" customHeight="1">
      <c r="A268" s="226"/>
      <c r="B268" s="226"/>
      <c r="C268" s="226"/>
      <c r="D268" s="484"/>
      <c r="E268" s="484"/>
      <c r="F268" s="483"/>
      <c r="G268" s="483"/>
      <c r="H268" s="484"/>
      <c r="I268" s="484"/>
      <c r="J268" s="484"/>
      <c r="K268" s="484"/>
      <c r="L268" s="226"/>
      <c r="M268" s="484"/>
      <c r="N268" s="929"/>
      <c r="O268" s="929"/>
    </row>
    <row r="269" spans="1:15" ht="21.5" customHeight="1">
      <c r="A269" s="226"/>
      <c r="B269" s="226"/>
      <c r="C269" s="226"/>
      <c r="D269" s="484"/>
      <c r="E269" s="484"/>
      <c r="F269" s="483"/>
      <c r="G269" s="483"/>
      <c r="H269" s="484"/>
      <c r="I269" s="484"/>
      <c r="J269" s="484"/>
      <c r="K269" s="484"/>
      <c r="L269" s="226"/>
      <c r="M269" s="484"/>
      <c r="N269" s="929"/>
      <c r="O269" s="929"/>
    </row>
    <row r="270" spans="1:15" ht="21.5" customHeight="1">
      <c r="A270" s="226"/>
      <c r="B270" s="226"/>
      <c r="C270" s="226"/>
      <c r="D270" s="484"/>
      <c r="E270" s="484"/>
      <c r="F270" s="483"/>
      <c r="G270" s="483"/>
      <c r="H270" s="484"/>
      <c r="I270" s="484"/>
      <c r="J270" s="484"/>
      <c r="K270" s="484"/>
      <c r="L270" s="226"/>
      <c r="M270" s="484"/>
      <c r="N270" s="929"/>
      <c r="O270" s="929"/>
    </row>
    <row r="271" spans="1:15" ht="21.5" customHeight="1">
      <c r="A271" s="226"/>
      <c r="B271" s="226"/>
      <c r="C271" s="226"/>
      <c r="D271" s="484"/>
      <c r="E271" s="484"/>
      <c r="F271" s="483"/>
      <c r="G271" s="483"/>
      <c r="H271" s="484"/>
      <c r="I271" s="484"/>
      <c r="J271" s="484"/>
      <c r="K271" s="484"/>
      <c r="L271" s="226"/>
      <c r="M271" s="484"/>
      <c r="N271" s="929"/>
      <c r="O271" s="929"/>
    </row>
    <row r="272" spans="1:15" ht="21.5" customHeight="1">
      <c r="A272" s="226"/>
      <c r="B272" s="226"/>
      <c r="C272" s="226"/>
      <c r="D272" s="484"/>
      <c r="E272" s="484"/>
      <c r="F272" s="483"/>
      <c r="G272" s="483"/>
      <c r="H272" s="484"/>
      <c r="I272" s="484"/>
      <c r="J272" s="484"/>
      <c r="K272" s="484"/>
      <c r="L272" s="226"/>
      <c r="M272" s="484"/>
      <c r="N272" s="929"/>
      <c r="O272" s="929"/>
    </row>
    <row r="273" spans="1:15" ht="21.5" customHeight="1">
      <c r="A273" s="226"/>
      <c r="B273" s="226"/>
      <c r="C273" s="226"/>
      <c r="D273" s="484"/>
      <c r="E273" s="484"/>
      <c r="F273" s="483"/>
      <c r="G273" s="483"/>
      <c r="H273" s="484"/>
      <c r="I273" s="484"/>
      <c r="J273" s="484"/>
      <c r="K273" s="484"/>
      <c r="L273" s="226"/>
      <c r="M273" s="484"/>
      <c r="N273" s="929"/>
      <c r="O273" s="929"/>
    </row>
    <row r="274" spans="1:15" ht="21.5" customHeight="1">
      <c r="A274" s="226"/>
      <c r="B274" s="226"/>
      <c r="C274" s="226"/>
      <c r="D274" s="484"/>
      <c r="E274" s="484"/>
      <c r="F274" s="483"/>
      <c r="G274" s="483"/>
      <c r="H274" s="484"/>
      <c r="I274" s="484"/>
      <c r="J274" s="484"/>
      <c r="K274" s="484"/>
      <c r="L274" s="226"/>
      <c r="M274" s="484"/>
      <c r="N274" s="929"/>
      <c r="O274" s="929"/>
    </row>
    <row r="275" spans="1:15" ht="21.5" customHeight="1">
      <c r="A275" s="226"/>
      <c r="B275" s="226"/>
      <c r="C275" s="226"/>
      <c r="D275" s="484"/>
      <c r="E275" s="484"/>
      <c r="F275" s="483"/>
      <c r="G275" s="483"/>
      <c r="H275" s="484"/>
      <c r="I275" s="484"/>
      <c r="J275" s="484"/>
      <c r="K275" s="484"/>
      <c r="L275" s="226"/>
      <c r="M275" s="484"/>
      <c r="N275" s="929"/>
      <c r="O275" s="929"/>
    </row>
    <row r="276" spans="1:15" ht="21.5" customHeight="1">
      <c r="A276" s="226"/>
      <c r="B276" s="226"/>
      <c r="C276" s="226"/>
      <c r="D276" s="484"/>
      <c r="E276" s="484"/>
      <c r="F276" s="483"/>
      <c r="G276" s="483"/>
      <c r="H276" s="484"/>
      <c r="I276" s="484"/>
      <c r="J276" s="484"/>
      <c r="K276" s="484"/>
      <c r="L276" s="226"/>
      <c r="M276" s="484"/>
      <c r="N276" s="929"/>
      <c r="O276" s="929"/>
    </row>
    <row r="277" spans="1:15" ht="21.5" customHeight="1">
      <c r="A277" s="226"/>
      <c r="B277" s="226"/>
      <c r="C277" s="226"/>
      <c r="D277" s="484"/>
      <c r="E277" s="484"/>
      <c r="F277" s="483"/>
      <c r="G277" s="483"/>
      <c r="H277" s="484"/>
      <c r="I277" s="484"/>
      <c r="J277" s="484"/>
      <c r="K277" s="484"/>
      <c r="L277" s="226"/>
      <c r="M277" s="484"/>
      <c r="N277" s="929"/>
      <c r="O277" s="929"/>
    </row>
    <row r="278" spans="1:15" ht="21.5" customHeight="1">
      <c r="A278" s="226"/>
      <c r="B278" s="226"/>
      <c r="C278" s="226"/>
      <c r="D278" s="484"/>
      <c r="E278" s="484"/>
      <c r="F278" s="483"/>
      <c r="G278" s="483"/>
      <c r="H278" s="484"/>
      <c r="I278" s="484"/>
      <c r="J278" s="484"/>
      <c r="K278" s="484"/>
      <c r="L278" s="226"/>
      <c r="M278" s="484"/>
      <c r="N278" s="929"/>
      <c r="O278" s="929"/>
    </row>
    <row r="279" spans="1:15" ht="21.5" customHeight="1">
      <c r="A279" s="226"/>
      <c r="B279" s="226"/>
      <c r="C279" s="226"/>
      <c r="D279" s="484"/>
      <c r="E279" s="484"/>
      <c r="F279" s="483"/>
      <c r="G279" s="483"/>
      <c r="H279" s="484"/>
      <c r="I279" s="484"/>
      <c r="J279" s="484"/>
      <c r="K279" s="484"/>
      <c r="L279" s="226"/>
      <c r="M279" s="484"/>
      <c r="N279" s="929"/>
      <c r="O279" s="929"/>
    </row>
    <row r="280" spans="1:15" ht="21.5" customHeight="1">
      <c r="A280" s="226"/>
      <c r="B280" s="226"/>
      <c r="C280" s="226"/>
      <c r="D280" s="484"/>
      <c r="E280" s="484"/>
      <c r="F280" s="483"/>
      <c r="G280" s="483"/>
      <c r="H280" s="484"/>
      <c r="I280" s="484"/>
      <c r="J280" s="484"/>
      <c r="K280" s="484"/>
      <c r="L280" s="226"/>
      <c r="M280" s="484"/>
      <c r="N280" s="929"/>
      <c r="O280" s="929"/>
    </row>
    <row r="281" spans="1:15" ht="21.5" customHeight="1">
      <c r="A281" s="226"/>
      <c r="B281" s="226"/>
      <c r="C281" s="226"/>
      <c r="D281" s="484"/>
      <c r="E281" s="484"/>
      <c r="F281" s="483"/>
      <c r="G281" s="483"/>
      <c r="H281" s="484"/>
      <c r="I281" s="484"/>
      <c r="J281" s="484"/>
      <c r="K281" s="484"/>
      <c r="L281" s="226"/>
      <c r="M281" s="484"/>
      <c r="N281" s="929"/>
      <c r="O281" s="929"/>
    </row>
    <row r="282" spans="1:15" ht="21.5" customHeight="1">
      <c r="A282" s="226"/>
      <c r="B282" s="226"/>
      <c r="C282" s="226"/>
      <c r="D282" s="484"/>
      <c r="E282" s="484"/>
      <c r="F282" s="483"/>
      <c r="G282" s="483"/>
      <c r="H282" s="484"/>
      <c r="I282" s="484"/>
      <c r="J282" s="484"/>
      <c r="K282" s="484"/>
      <c r="L282" s="226"/>
      <c r="M282" s="484"/>
      <c r="N282" s="929"/>
      <c r="O282" s="929"/>
    </row>
    <row r="283" spans="1:15" ht="21.5" customHeight="1">
      <c r="A283" s="226"/>
      <c r="B283" s="226"/>
      <c r="C283" s="226"/>
      <c r="D283" s="484"/>
      <c r="E283" s="484"/>
      <c r="F283" s="483"/>
      <c r="G283" s="483"/>
      <c r="H283" s="484"/>
      <c r="I283" s="484"/>
      <c r="J283" s="484"/>
      <c r="K283" s="484"/>
      <c r="L283" s="226"/>
      <c r="M283" s="484"/>
      <c r="N283" s="929"/>
      <c r="O283" s="929"/>
    </row>
    <row r="284" spans="1:15" ht="21.5" customHeight="1">
      <c r="A284" s="226"/>
      <c r="B284" s="226"/>
      <c r="C284" s="226"/>
      <c r="D284" s="484"/>
      <c r="E284" s="484"/>
      <c r="F284" s="483"/>
      <c r="G284" s="483"/>
      <c r="H284" s="484"/>
      <c r="I284" s="484"/>
      <c r="J284" s="484"/>
      <c r="K284" s="484"/>
      <c r="L284" s="226"/>
      <c r="M284" s="484"/>
      <c r="N284" s="929"/>
      <c r="O284" s="929"/>
    </row>
    <row r="285" spans="1:15" ht="21.5" customHeight="1">
      <c r="A285" s="226"/>
      <c r="B285" s="226"/>
      <c r="C285" s="226"/>
      <c r="D285" s="484"/>
      <c r="E285" s="484"/>
      <c r="F285" s="483"/>
      <c r="G285" s="483"/>
      <c r="H285" s="484"/>
      <c r="I285" s="484"/>
      <c r="J285" s="484"/>
      <c r="K285" s="484"/>
      <c r="L285" s="226"/>
      <c r="M285" s="484"/>
      <c r="N285" s="929"/>
      <c r="O285" s="929"/>
    </row>
    <row r="286" spans="1:15" ht="21.5" customHeight="1">
      <c r="A286" s="226"/>
      <c r="B286" s="226"/>
      <c r="C286" s="226"/>
      <c r="D286" s="484"/>
      <c r="E286" s="484"/>
      <c r="F286" s="483"/>
      <c r="G286" s="483"/>
      <c r="H286" s="484"/>
      <c r="I286" s="484"/>
      <c r="J286" s="484"/>
      <c r="K286" s="484"/>
      <c r="L286" s="226"/>
      <c r="M286" s="484"/>
      <c r="N286" s="929"/>
      <c r="O286" s="929"/>
    </row>
    <row r="287" spans="1:15" ht="21.5" customHeight="1">
      <c r="A287" s="226"/>
      <c r="B287" s="226"/>
      <c r="C287" s="226"/>
      <c r="D287" s="484"/>
      <c r="E287" s="484"/>
      <c r="F287" s="483"/>
      <c r="G287" s="483"/>
      <c r="H287" s="484"/>
      <c r="I287" s="484"/>
      <c r="J287" s="484"/>
      <c r="K287" s="484"/>
      <c r="L287" s="226"/>
      <c r="M287" s="484"/>
      <c r="N287" s="929"/>
      <c r="O287" s="929"/>
    </row>
    <row r="288" spans="1:15" ht="21.5" customHeight="1">
      <c r="A288" s="226"/>
      <c r="B288" s="226"/>
      <c r="C288" s="226"/>
      <c r="D288" s="484"/>
      <c r="E288" s="484"/>
      <c r="F288" s="483"/>
      <c r="G288" s="483"/>
      <c r="H288" s="484"/>
      <c r="I288" s="484"/>
      <c r="J288" s="484"/>
      <c r="K288" s="484"/>
      <c r="L288" s="226"/>
      <c r="M288" s="484"/>
      <c r="N288" s="929"/>
      <c r="O288" s="929"/>
    </row>
    <row r="289" spans="1:15" ht="21.5" customHeight="1">
      <c r="A289" s="226"/>
      <c r="B289" s="226"/>
      <c r="C289" s="226"/>
      <c r="D289" s="484"/>
      <c r="E289" s="484"/>
      <c r="F289" s="483"/>
      <c r="G289" s="483"/>
      <c r="H289" s="484"/>
      <c r="I289" s="484"/>
      <c r="J289" s="484"/>
      <c r="K289" s="484"/>
      <c r="L289" s="226"/>
      <c r="M289" s="484"/>
      <c r="N289" s="929"/>
      <c r="O289" s="929"/>
    </row>
    <row r="290" spans="1:15" ht="21.5" customHeight="1">
      <c r="A290" s="226"/>
      <c r="B290" s="226"/>
      <c r="C290" s="226"/>
      <c r="D290" s="484"/>
      <c r="E290" s="484"/>
      <c r="F290" s="483"/>
      <c r="G290" s="483"/>
      <c r="H290" s="484"/>
      <c r="I290" s="484"/>
      <c r="J290" s="484"/>
      <c r="K290" s="484"/>
      <c r="L290" s="226"/>
      <c r="M290" s="484"/>
      <c r="N290" s="929"/>
      <c r="O290" s="929"/>
    </row>
    <row r="291" spans="1:15" ht="21.5" customHeight="1">
      <c r="A291" s="226"/>
      <c r="B291" s="226"/>
      <c r="C291" s="226"/>
      <c r="D291" s="484"/>
      <c r="E291" s="484"/>
      <c r="F291" s="483"/>
      <c r="G291" s="483"/>
      <c r="H291" s="484"/>
      <c r="I291" s="484"/>
      <c r="J291" s="484"/>
      <c r="K291" s="484"/>
      <c r="L291" s="226"/>
      <c r="M291" s="484"/>
      <c r="N291" s="929"/>
      <c r="O291" s="929"/>
    </row>
    <row r="292" spans="1:15" ht="21.5" customHeight="1">
      <c r="A292" s="226"/>
      <c r="B292" s="226"/>
      <c r="C292" s="226"/>
      <c r="D292" s="484"/>
      <c r="E292" s="484"/>
      <c r="F292" s="483"/>
      <c r="G292" s="483"/>
      <c r="H292" s="484"/>
      <c r="I292" s="484"/>
      <c r="J292" s="484"/>
      <c r="K292" s="484"/>
      <c r="L292" s="226"/>
      <c r="M292" s="484"/>
      <c r="N292" s="929"/>
      <c r="O292" s="929"/>
    </row>
    <row r="293" spans="1:15" ht="21.5" customHeight="1">
      <c r="A293" s="226"/>
      <c r="B293" s="226"/>
      <c r="C293" s="226"/>
      <c r="D293" s="484"/>
      <c r="E293" s="484"/>
      <c r="F293" s="483"/>
      <c r="G293" s="483"/>
      <c r="H293" s="484"/>
      <c r="I293" s="484"/>
      <c r="J293" s="484"/>
      <c r="K293" s="484"/>
      <c r="L293" s="226"/>
      <c r="M293" s="484"/>
      <c r="N293" s="929"/>
      <c r="O293" s="929"/>
    </row>
    <row r="294" spans="1:15" ht="21.5" customHeight="1">
      <c r="A294" s="226"/>
      <c r="B294" s="226"/>
      <c r="C294" s="226"/>
      <c r="D294" s="484"/>
      <c r="E294" s="484"/>
      <c r="F294" s="483"/>
      <c r="G294" s="483"/>
      <c r="H294" s="484"/>
      <c r="I294" s="484"/>
      <c r="J294" s="484"/>
      <c r="K294" s="484"/>
      <c r="L294" s="226"/>
      <c r="M294" s="484"/>
      <c r="N294" s="929"/>
      <c r="O294" s="929"/>
    </row>
    <row r="295" spans="1:15" ht="21.5" customHeight="1">
      <c r="A295" s="226"/>
      <c r="B295" s="226"/>
      <c r="C295" s="226"/>
      <c r="D295" s="484"/>
      <c r="E295" s="484"/>
      <c r="F295" s="483"/>
      <c r="G295" s="483"/>
      <c r="H295" s="484"/>
      <c r="I295" s="484"/>
      <c r="J295" s="484"/>
      <c r="K295" s="484"/>
      <c r="L295" s="226"/>
      <c r="M295" s="484"/>
      <c r="N295" s="929"/>
      <c r="O295" s="929"/>
    </row>
    <row r="296" spans="1:15" ht="21.5" customHeight="1">
      <c r="A296" s="226"/>
      <c r="B296" s="226"/>
      <c r="C296" s="226"/>
      <c r="D296" s="484"/>
      <c r="E296" s="484"/>
      <c r="F296" s="483"/>
      <c r="G296" s="483"/>
      <c r="H296" s="484"/>
      <c r="I296" s="484"/>
      <c r="J296" s="484"/>
      <c r="K296" s="484"/>
      <c r="L296" s="226"/>
      <c r="M296" s="484"/>
      <c r="N296" s="929"/>
      <c r="O296" s="929"/>
    </row>
    <row r="297" spans="1:15" ht="21.5" customHeight="1">
      <c r="A297" s="226"/>
      <c r="B297" s="226"/>
      <c r="C297" s="226"/>
      <c r="D297" s="484"/>
      <c r="E297" s="484"/>
      <c r="F297" s="483"/>
      <c r="G297" s="483"/>
      <c r="H297" s="484"/>
      <c r="I297" s="484"/>
      <c r="J297" s="484"/>
      <c r="K297" s="484"/>
      <c r="L297" s="226"/>
      <c r="M297" s="484"/>
      <c r="N297" s="929"/>
      <c r="O297" s="929"/>
    </row>
    <row r="298" spans="1:15" ht="21.5" customHeight="1">
      <c r="A298" s="226"/>
      <c r="B298" s="226"/>
      <c r="C298" s="226"/>
      <c r="D298" s="484"/>
      <c r="E298" s="484"/>
      <c r="F298" s="483"/>
      <c r="G298" s="483"/>
      <c r="H298" s="484"/>
      <c r="I298" s="484"/>
      <c r="J298" s="484"/>
      <c r="K298" s="484"/>
      <c r="L298" s="226"/>
      <c r="M298" s="484"/>
      <c r="N298" s="929"/>
      <c r="O298" s="929"/>
    </row>
    <row r="299" spans="1:15" ht="21.5" customHeight="1">
      <c r="A299" s="226"/>
      <c r="B299" s="226"/>
      <c r="C299" s="226"/>
      <c r="D299" s="484"/>
      <c r="E299" s="484"/>
      <c r="F299" s="483"/>
      <c r="G299" s="483"/>
      <c r="H299" s="484"/>
      <c r="I299" s="484"/>
      <c r="J299" s="484"/>
      <c r="K299" s="484"/>
      <c r="L299" s="226"/>
      <c r="M299" s="484"/>
      <c r="N299" s="929"/>
      <c r="O299" s="929"/>
    </row>
    <row r="300" spans="1:15" ht="21.5" customHeight="1">
      <c r="A300" s="226"/>
      <c r="B300" s="226"/>
      <c r="C300" s="226"/>
      <c r="D300" s="484"/>
      <c r="E300" s="484"/>
      <c r="F300" s="483"/>
      <c r="G300" s="483"/>
      <c r="H300" s="484"/>
      <c r="I300" s="484"/>
      <c r="J300" s="484"/>
      <c r="K300" s="484"/>
      <c r="L300" s="226"/>
      <c r="M300" s="484"/>
      <c r="N300" s="929"/>
      <c r="O300" s="929"/>
    </row>
    <row r="301" spans="1:15" ht="21.5" customHeight="1">
      <c r="A301" s="226"/>
      <c r="B301" s="226"/>
      <c r="C301" s="226"/>
      <c r="D301" s="482"/>
      <c r="E301" s="482"/>
      <c r="F301" s="483"/>
      <c r="G301" s="483"/>
      <c r="H301" s="482"/>
      <c r="I301" s="482"/>
      <c r="J301" s="482"/>
      <c r="K301" s="482"/>
      <c r="L301" s="226"/>
      <c r="M301" s="482"/>
      <c r="N301" s="929"/>
      <c r="O301" s="929"/>
    </row>
    <row r="302" spans="1:15" ht="21.5" customHeight="1">
      <c r="A302" s="226"/>
      <c r="B302" s="226"/>
      <c r="C302" s="226"/>
      <c r="D302" s="482"/>
      <c r="E302" s="482"/>
      <c r="F302" s="483"/>
      <c r="G302" s="483"/>
      <c r="H302" s="482"/>
      <c r="I302" s="482"/>
      <c r="J302" s="482"/>
      <c r="K302" s="482"/>
      <c r="L302" s="226"/>
      <c r="M302" s="482"/>
      <c r="N302" s="929"/>
      <c r="O302" s="929"/>
    </row>
    <row r="303" spans="1:15" ht="21.5" customHeight="1">
      <c r="B303" s="481"/>
      <c r="C303" s="481"/>
      <c r="D303" s="488"/>
      <c r="E303" s="488"/>
      <c r="F303" s="487"/>
      <c r="G303" s="487"/>
      <c r="H303" s="488"/>
      <c r="I303" s="488"/>
      <c r="J303" s="488"/>
      <c r="K303" s="488"/>
      <c r="L303" s="481"/>
      <c r="M303" s="488"/>
      <c r="N303" s="981"/>
      <c r="O303" s="982"/>
    </row>
    <row r="304" spans="1:15" ht="21.5" customHeight="1">
      <c r="B304" s="481"/>
      <c r="C304" s="481"/>
      <c r="D304" s="491"/>
      <c r="E304" s="491"/>
      <c r="F304" s="490"/>
      <c r="G304" s="490"/>
      <c r="H304" s="491"/>
      <c r="I304" s="491"/>
      <c r="J304" s="491"/>
      <c r="K304" s="491"/>
      <c r="L304" s="481"/>
      <c r="M304" s="491"/>
      <c r="N304" s="981"/>
      <c r="O304" s="982"/>
    </row>
    <row r="305" spans="2:15" ht="21.5" customHeight="1">
      <c r="B305" s="481"/>
      <c r="C305" s="481"/>
      <c r="D305" s="491"/>
      <c r="E305" s="491"/>
      <c r="F305" s="490"/>
      <c r="G305" s="490"/>
      <c r="H305" s="491"/>
      <c r="I305" s="491"/>
      <c r="J305" s="491"/>
      <c r="K305" s="491"/>
      <c r="L305" s="481"/>
      <c r="M305" s="491"/>
      <c r="N305" s="981"/>
      <c r="O305" s="982"/>
    </row>
    <row r="306" spans="2:15" ht="21.5" customHeight="1">
      <c r="B306" s="481"/>
      <c r="C306" s="481"/>
      <c r="D306" s="491"/>
      <c r="E306" s="491"/>
      <c r="F306" s="490"/>
      <c r="G306" s="490"/>
      <c r="H306" s="491"/>
      <c r="I306" s="491"/>
      <c r="J306" s="491"/>
      <c r="K306" s="491"/>
      <c r="L306" s="481"/>
      <c r="M306" s="491"/>
      <c r="N306" s="981"/>
      <c r="O306" s="982"/>
    </row>
    <row r="307" spans="2:15">
      <c r="B307" s="481"/>
      <c r="C307" s="481"/>
      <c r="D307" s="491"/>
      <c r="E307" s="491"/>
      <c r="F307" s="490"/>
      <c r="G307" s="490"/>
      <c r="H307" s="491"/>
      <c r="I307" s="491"/>
      <c r="J307" s="491"/>
      <c r="K307" s="491"/>
      <c r="L307" s="481"/>
      <c r="M307" s="491"/>
      <c r="N307" s="981"/>
      <c r="O307" s="982"/>
    </row>
    <row r="308" spans="2:15">
      <c r="B308" s="481"/>
      <c r="C308" s="481"/>
      <c r="D308" s="491"/>
      <c r="E308" s="491"/>
      <c r="F308" s="490"/>
      <c r="G308" s="490"/>
      <c r="H308" s="491"/>
      <c r="I308" s="491"/>
      <c r="J308" s="491"/>
      <c r="K308" s="491"/>
      <c r="L308" s="481"/>
      <c r="M308" s="491"/>
      <c r="N308" s="981"/>
      <c r="O308" s="982"/>
    </row>
  </sheetData>
  <sheetProtection algorithmName="SHA-512" hashValue="FHs9zWANTcUwy0o0azOlNGQVYFlRkHB5BSKQ2DEhZXCv4FLwbA7NXOFJZMjDUsQ7QhrJZz//mr3K9JL0zA69Eg==" saltValue="rZKx+Mk5fbSAsRlfFe1TwQ==" spinCount="100000" sheet="1" objects="1" scenarios="1" formatColumns="0" formatRows="0"/>
  <mergeCells count="761">
    <mergeCell ref="B28:C28"/>
    <mergeCell ref="B29:C29"/>
    <mergeCell ref="F34:G34"/>
    <mergeCell ref="D35:E35"/>
    <mergeCell ref="F35:G35"/>
    <mergeCell ref="B33:C33"/>
    <mergeCell ref="B34:C34"/>
    <mergeCell ref="B35:C35"/>
    <mergeCell ref="H33:I33"/>
    <mergeCell ref="H35:I35"/>
    <mergeCell ref="H32:I32"/>
    <mergeCell ref="L40:M40"/>
    <mergeCell ref="N40:O40"/>
    <mergeCell ref="A41:B41"/>
    <mergeCell ref="I37:K37"/>
    <mergeCell ref="I38:K39"/>
    <mergeCell ref="L38:M39"/>
    <mergeCell ref="N38:O39"/>
    <mergeCell ref="C41:G41"/>
    <mergeCell ref="J41:O41"/>
    <mergeCell ref="A40:C40"/>
    <mergeCell ref="D40:E40"/>
    <mergeCell ref="F40:G40"/>
    <mergeCell ref="A37:C37"/>
    <mergeCell ref="A38:C39"/>
    <mergeCell ref="D38:E39"/>
    <mergeCell ref="F38:G39"/>
    <mergeCell ref="N291:O291"/>
    <mergeCell ref="N292:O292"/>
    <mergeCell ref="N293:O293"/>
    <mergeCell ref="N294:O294"/>
    <mergeCell ref="N295:O295"/>
    <mergeCell ref="N286:O286"/>
    <mergeCell ref="N287:O287"/>
    <mergeCell ref="N288:O288"/>
    <mergeCell ref="N289:O289"/>
    <mergeCell ref="N290:O290"/>
    <mergeCell ref="N306:O306"/>
    <mergeCell ref="N307:O307"/>
    <mergeCell ref="N308:O308"/>
    <mergeCell ref="N301:O301"/>
    <mergeCell ref="N302:O302"/>
    <mergeCell ref="N303:O303"/>
    <mergeCell ref="N304:O304"/>
    <mergeCell ref="N305:O305"/>
    <mergeCell ref="N296:O296"/>
    <mergeCell ref="N297:O297"/>
    <mergeCell ref="N298:O298"/>
    <mergeCell ref="N299:O299"/>
    <mergeCell ref="N300:O300"/>
    <mergeCell ref="N281:O281"/>
    <mergeCell ref="N282:O282"/>
    <mergeCell ref="N283:O283"/>
    <mergeCell ref="N284:O284"/>
    <mergeCell ref="N285:O285"/>
    <mergeCell ref="N276:O276"/>
    <mergeCell ref="N277:O277"/>
    <mergeCell ref="N278:O278"/>
    <mergeCell ref="N279:O279"/>
    <mergeCell ref="N280:O280"/>
    <mergeCell ref="N271:O271"/>
    <mergeCell ref="N272:O272"/>
    <mergeCell ref="N273:O273"/>
    <mergeCell ref="N274:O274"/>
    <mergeCell ref="N275:O275"/>
    <mergeCell ref="N266:O266"/>
    <mergeCell ref="N267:O267"/>
    <mergeCell ref="N268:O268"/>
    <mergeCell ref="N269:O269"/>
    <mergeCell ref="N270:O270"/>
    <mergeCell ref="N261:O261"/>
    <mergeCell ref="N262:O262"/>
    <mergeCell ref="N263:O263"/>
    <mergeCell ref="N264:O264"/>
    <mergeCell ref="N265:O265"/>
    <mergeCell ref="N256:O256"/>
    <mergeCell ref="N257:O257"/>
    <mergeCell ref="N258:O258"/>
    <mergeCell ref="N259:O259"/>
    <mergeCell ref="N260:O260"/>
    <mergeCell ref="N251:O251"/>
    <mergeCell ref="N252:O252"/>
    <mergeCell ref="N253:O253"/>
    <mergeCell ref="N254:O254"/>
    <mergeCell ref="N255:O255"/>
    <mergeCell ref="N246:O246"/>
    <mergeCell ref="N247:O247"/>
    <mergeCell ref="N248:O248"/>
    <mergeCell ref="N249:O249"/>
    <mergeCell ref="N250:O250"/>
    <mergeCell ref="N241:O241"/>
    <mergeCell ref="N242:O242"/>
    <mergeCell ref="N243:O243"/>
    <mergeCell ref="N244:O244"/>
    <mergeCell ref="N245:O245"/>
    <mergeCell ref="N236:O236"/>
    <mergeCell ref="N237:O237"/>
    <mergeCell ref="N238:O238"/>
    <mergeCell ref="N239:O239"/>
    <mergeCell ref="N240:O240"/>
    <mergeCell ref="N231:O231"/>
    <mergeCell ref="N232:O232"/>
    <mergeCell ref="N233:O233"/>
    <mergeCell ref="N234:O234"/>
    <mergeCell ref="N235:O235"/>
    <mergeCell ref="N226:O226"/>
    <mergeCell ref="N227:O227"/>
    <mergeCell ref="N228:O228"/>
    <mergeCell ref="N229:O229"/>
    <mergeCell ref="N230:O230"/>
    <mergeCell ref="N221:O221"/>
    <mergeCell ref="N222:O222"/>
    <mergeCell ref="N223:O223"/>
    <mergeCell ref="N224:O224"/>
    <mergeCell ref="N225:O225"/>
    <mergeCell ref="N216:O216"/>
    <mergeCell ref="N217:O217"/>
    <mergeCell ref="N218:O218"/>
    <mergeCell ref="N219:O219"/>
    <mergeCell ref="N220:O220"/>
    <mergeCell ref="N211:O211"/>
    <mergeCell ref="N212:O212"/>
    <mergeCell ref="N213:O213"/>
    <mergeCell ref="N214:O214"/>
    <mergeCell ref="N215:O215"/>
    <mergeCell ref="N206:O206"/>
    <mergeCell ref="N207:O207"/>
    <mergeCell ref="N208:O208"/>
    <mergeCell ref="N209:O209"/>
    <mergeCell ref="N210:O210"/>
    <mergeCell ref="N201:O201"/>
    <mergeCell ref="N202:O202"/>
    <mergeCell ref="N203:O203"/>
    <mergeCell ref="N204:O204"/>
    <mergeCell ref="N205:O205"/>
    <mergeCell ref="N196:O196"/>
    <mergeCell ref="N197:O197"/>
    <mergeCell ref="N198:O198"/>
    <mergeCell ref="N199:O199"/>
    <mergeCell ref="N200:O200"/>
    <mergeCell ref="N191:O191"/>
    <mergeCell ref="N192:O192"/>
    <mergeCell ref="N193:O193"/>
    <mergeCell ref="N194:O194"/>
    <mergeCell ref="N195:O195"/>
    <mergeCell ref="N186:O186"/>
    <mergeCell ref="N187:O187"/>
    <mergeCell ref="N188:O188"/>
    <mergeCell ref="N189:O189"/>
    <mergeCell ref="N190:O190"/>
    <mergeCell ref="N182:O182"/>
    <mergeCell ref="N183:O183"/>
    <mergeCell ref="N184:O184"/>
    <mergeCell ref="N185:O185"/>
    <mergeCell ref="N176:O176"/>
    <mergeCell ref="N177:O177"/>
    <mergeCell ref="N178:O178"/>
    <mergeCell ref="N179:O179"/>
    <mergeCell ref="N180:O180"/>
    <mergeCell ref="N173:O173"/>
    <mergeCell ref="N174:O174"/>
    <mergeCell ref="N175:O175"/>
    <mergeCell ref="N166:O166"/>
    <mergeCell ref="N167:O167"/>
    <mergeCell ref="N168:O168"/>
    <mergeCell ref="N169:O169"/>
    <mergeCell ref="N170:O170"/>
    <mergeCell ref="N181:O181"/>
    <mergeCell ref="N164:O164"/>
    <mergeCell ref="N165:O165"/>
    <mergeCell ref="N156:O156"/>
    <mergeCell ref="N157:O157"/>
    <mergeCell ref="N158:O158"/>
    <mergeCell ref="N159:O159"/>
    <mergeCell ref="N160:O160"/>
    <mergeCell ref="N171:O171"/>
    <mergeCell ref="N172:O172"/>
    <mergeCell ref="N154:O154"/>
    <mergeCell ref="N155:O155"/>
    <mergeCell ref="N147:O147"/>
    <mergeCell ref="N148:O148"/>
    <mergeCell ref="N149:O149"/>
    <mergeCell ref="N150:O150"/>
    <mergeCell ref="N161:O161"/>
    <mergeCell ref="N162:O162"/>
    <mergeCell ref="N163:O163"/>
    <mergeCell ref="N151:O151"/>
    <mergeCell ref="N152:O152"/>
    <mergeCell ref="N153:O153"/>
    <mergeCell ref="N68:O68"/>
    <mergeCell ref="N49:O49"/>
    <mergeCell ref="N50:O50"/>
    <mergeCell ref="N51:O51"/>
    <mergeCell ref="N52:O52"/>
    <mergeCell ref="N141:O141"/>
    <mergeCell ref="L44:L45"/>
    <mergeCell ref="F46:G46"/>
    <mergeCell ref="F47:G47"/>
    <mergeCell ref="F48:G48"/>
    <mergeCell ref="F49:G49"/>
    <mergeCell ref="M44:M45"/>
    <mergeCell ref="N53:O53"/>
    <mergeCell ref="N44:O45"/>
    <mergeCell ref="N46:O46"/>
    <mergeCell ref="N47:O47"/>
    <mergeCell ref="N48:O48"/>
    <mergeCell ref="B12:C12"/>
    <mergeCell ref="B13:C13"/>
    <mergeCell ref="F51:G51"/>
    <mergeCell ref="H46:I46"/>
    <mergeCell ref="H47:I47"/>
    <mergeCell ref="H48:I48"/>
    <mergeCell ref="H49:I49"/>
    <mergeCell ref="H50:I50"/>
    <mergeCell ref="G19:H19"/>
    <mergeCell ref="D32:E32"/>
    <mergeCell ref="F32:G32"/>
    <mergeCell ref="A43:C43"/>
    <mergeCell ref="D33:E33"/>
    <mergeCell ref="B46:C46"/>
    <mergeCell ref="B47:C47"/>
    <mergeCell ref="B48:C48"/>
    <mergeCell ref="B49:C49"/>
    <mergeCell ref="D46:E46"/>
    <mergeCell ref="F33:G33"/>
    <mergeCell ref="H34:I34"/>
    <mergeCell ref="B19:E19"/>
    <mergeCell ref="D47:E47"/>
    <mergeCell ref="D48:E48"/>
    <mergeCell ref="D49:E49"/>
    <mergeCell ref="D8:O8"/>
    <mergeCell ref="D9:O9"/>
    <mergeCell ref="G11:J11"/>
    <mergeCell ref="B24:D24"/>
    <mergeCell ref="A44:A45"/>
    <mergeCell ref="J44:K44"/>
    <mergeCell ref="B1:O1"/>
    <mergeCell ref="B7:C7"/>
    <mergeCell ref="G23:J23"/>
    <mergeCell ref="G14:H14"/>
    <mergeCell ref="G18:H18"/>
    <mergeCell ref="B14:C14"/>
    <mergeCell ref="B17:C17"/>
    <mergeCell ref="L18:M18"/>
    <mergeCell ref="L14:M14"/>
    <mergeCell ref="L17:M17"/>
    <mergeCell ref="B11:E11"/>
    <mergeCell ref="B8:C8"/>
    <mergeCell ref="B9:C9"/>
    <mergeCell ref="A5:O5"/>
    <mergeCell ref="B44:C45"/>
    <mergeCell ref="D44:E45"/>
    <mergeCell ref="F44:G45"/>
    <mergeCell ref="H44:I45"/>
    <mergeCell ref="L11:O11"/>
    <mergeCell ref="G22:H22"/>
    <mergeCell ref="G21:H21"/>
    <mergeCell ref="G20:H20"/>
    <mergeCell ref="G17:H17"/>
    <mergeCell ref="G16:H16"/>
    <mergeCell ref="G15:H15"/>
    <mergeCell ref="G13:H13"/>
    <mergeCell ref="G12:H12"/>
    <mergeCell ref="L12:M12"/>
    <mergeCell ref="L13:M13"/>
    <mergeCell ref="N20:O20"/>
    <mergeCell ref="L19:M19"/>
    <mergeCell ref="L20:M20"/>
    <mergeCell ref="L21:M21"/>
    <mergeCell ref="L15:L16"/>
    <mergeCell ref="B15:C15"/>
    <mergeCell ref="B16:C16"/>
    <mergeCell ref="B18:C18"/>
    <mergeCell ref="A31:C31"/>
    <mergeCell ref="D50:E50"/>
    <mergeCell ref="D51:E51"/>
    <mergeCell ref="H51:I51"/>
    <mergeCell ref="B52:C52"/>
    <mergeCell ref="B53:C53"/>
    <mergeCell ref="D53:E53"/>
    <mergeCell ref="D52:E52"/>
    <mergeCell ref="F52:G52"/>
    <mergeCell ref="F53:G53"/>
    <mergeCell ref="H53:I53"/>
    <mergeCell ref="H52:I52"/>
    <mergeCell ref="B50:C50"/>
    <mergeCell ref="B51:C51"/>
    <mergeCell ref="F50:G50"/>
    <mergeCell ref="B26:C26"/>
    <mergeCell ref="B27:C27"/>
    <mergeCell ref="B25:C25"/>
    <mergeCell ref="I40:K40"/>
    <mergeCell ref="B32:C32"/>
    <mergeCell ref="D34:E34"/>
    <mergeCell ref="B54:C54"/>
    <mergeCell ref="D54:E54"/>
    <mergeCell ref="F54:G54"/>
    <mergeCell ref="H54:I54"/>
    <mergeCell ref="N54:O54"/>
    <mergeCell ref="B55:C55"/>
    <mergeCell ref="D55:E55"/>
    <mergeCell ref="F55:G55"/>
    <mergeCell ref="H55:I55"/>
    <mergeCell ref="N55:O55"/>
    <mergeCell ref="B56:C56"/>
    <mergeCell ref="D56:E56"/>
    <mergeCell ref="F56:G56"/>
    <mergeCell ref="H56:I56"/>
    <mergeCell ref="N56:O56"/>
    <mergeCell ref="B58:C58"/>
    <mergeCell ref="D58:E58"/>
    <mergeCell ref="F58:G58"/>
    <mergeCell ref="H58:I58"/>
    <mergeCell ref="N58:O58"/>
    <mergeCell ref="B57:C57"/>
    <mergeCell ref="D57:E57"/>
    <mergeCell ref="F57:G57"/>
    <mergeCell ref="H57:I57"/>
    <mergeCell ref="N57:O57"/>
    <mergeCell ref="B59:C59"/>
    <mergeCell ref="D59:E59"/>
    <mergeCell ref="F59:G59"/>
    <mergeCell ref="H59:I59"/>
    <mergeCell ref="N59:O59"/>
    <mergeCell ref="B60:C60"/>
    <mergeCell ref="D60:E60"/>
    <mergeCell ref="F60:G60"/>
    <mergeCell ref="H60:I60"/>
    <mergeCell ref="N60:O60"/>
    <mergeCell ref="B61:C61"/>
    <mergeCell ref="D61:E61"/>
    <mergeCell ref="F61:G61"/>
    <mergeCell ref="H61:I61"/>
    <mergeCell ref="N61:O61"/>
    <mergeCell ref="B62:C62"/>
    <mergeCell ref="D62:E62"/>
    <mergeCell ref="F62:G62"/>
    <mergeCell ref="H62:I62"/>
    <mergeCell ref="N62:O62"/>
    <mergeCell ref="B63:C63"/>
    <mergeCell ref="D63:E63"/>
    <mergeCell ref="F63:G63"/>
    <mergeCell ref="H63:I63"/>
    <mergeCell ref="N63:O63"/>
    <mergeCell ref="B64:C64"/>
    <mergeCell ref="D64:E64"/>
    <mergeCell ref="F64:G64"/>
    <mergeCell ref="H64:I64"/>
    <mergeCell ref="N64:O64"/>
    <mergeCell ref="B65:C65"/>
    <mergeCell ref="D65:E65"/>
    <mergeCell ref="F65:G65"/>
    <mergeCell ref="H65:I65"/>
    <mergeCell ref="N65:O65"/>
    <mergeCell ref="B82:C82"/>
    <mergeCell ref="D82:E82"/>
    <mergeCell ref="F82:G82"/>
    <mergeCell ref="H82:I82"/>
    <mergeCell ref="N82:O82"/>
    <mergeCell ref="B66:C66"/>
    <mergeCell ref="D66:E66"/>
    <mergeCell ref="F66:G66"/>
    <mergeCell ref="H66:I66"/>
    <mergeCell ref="N66:O66"/>
    <mergeCell ref="B67:C67"/>
    <mergeCell ref="D67:E67"/>
    <mergeCell ref="F67:G67"/>
    <mergeCell ref="H67:I67"/>
    <mergeCell ref="N67:O67"/>
    <mergeCell ref="B68:C68"/>
    <mergeCell ref="D68:E68"/>
    <mergeCell ref="F68:G68"/>
    <mergeCell ref="H68:I68"/>
    <mergeCell ref="B69:C69"/>
    <mergeCell ref="D69:E69"/>
    <mergeCell ref="F69:G69"/>
    <mergeCell ref="H69:I69"/>
    <mergeCell ref="N69:O69"/>
    <mergeCell ref="B70:C70"/>
    <mergeCell ref="D70:E70"/>
    <mergeCell ref="F70:G70"/>
    <mergeCell ref="H70:I70"/>
    <mergeCell ref="N70:O70"/>
    <mergeCell ref="B71:C71"/>
    <mergeCell ref="D71:E71"/>
    <mergeCell ref="F71:G71"/>
    <mergeCell ref="H71:I71"/>
    <mergeCell ref="N71:O71"/>
    <mergeCell ref="B72:C72"/>
    <mergeCell ref="D72:E72"/>
    <mergeCell ref="F72:G72"/>
    <mergeCell ref="H72:I72"/>
    <mergeCell ref="N72:O72"/>
    <mergeCell ref="B73:C73"/>
    <mergeCell ref="D73:E73"/>
    <mergeCell ref="F73:G73"/>
    <mergeCell ref="H73:I73"/>
    <mergeCell ref="N73:O73"/>
    <mergeCell ref="B74:C74"/>
    <mergeCell ref="D74:E74"/>
    <mergeCell ref="F74:G74"/>
    <mergeCell ref="H74:I74"/>
    <mergeCell ref="N74:O74"/>
    <mergeCell ref="B75:C75"/>
    <mergeCell ref="D75:E75"/>
    <mergeCell ref="F75:G75"/>
    <mergeCell ref="H75:I75"/>
    <mergeCell ref="N75:O75"/>
    <mergeCell ref="B76:C76"/>
    <mergeCell ref="D76:E76"/>
    <mergeCell ref="F76:G76"/>
    <mergeCell ref="H76:I76"/>
    <mergeCell ref="N76:O76"/>
    <mergeCell ref="B77:C77"/>
    <mergeCell ref="D77:E77"/>
    <mergeCell ref="F77:G77"/>
    <mergeCell ref="H77:I77"/>
    <mergeCell ref="N77:O77"/>
    <mergeCell ref="B78:C78"/>
    <mergeCell ref="D78:E78"/>
    <mergeCell ref="F78:G78"/>
    <mergeCell ref="H78:I78"/>
    <mergeCell ref="N78:O78"/>
    <mergeCell ref="B79:C79"/>
    <mergeCell ref="D79:E79"/>
    <mergeCell ref="F79:G79"/>
    <mergeCell ref="H79:I79"/>
    <mergeCell ref="N79:O79"/>
    <mergeCell ref="B80:C80"/>
    <mergeCell ref="D80:E80"/>
    <mergeCell ref="F80:G80"/>
    <mergeCell ref="H80:I80"/>
    <mergeCell ref="N80:O80"/>
    <mergeCell ref="B81:C81"/>
    <mergeCell ref="D81:E81"/>
    <mergeCell ref="F81:G81"/>
    <mergeCell ref="H81:I81"/>
    <mergeCell ref="N81:O81"/>
    <mergeCell ref="B83:C83"/>
    <mergeCell ref="D83:E83"/>
    <mergeCell ref="F83:G83"/>
    <mergeCell ref="H83:I83"/>
    <mergeCell ref="N83:O83"/>
    <mergeCell ref="B84:C84"/>
    <mergeCell ref="D84:E84"/>
    <mergeCell ref="F84:G84"/>
    <mergeCell ref="H84:I84"/>
    <mergeCell ref="N84:O84"/>
    <mergeCell ref="B85:C85"/>
    <mergeCell ref="D85:E85"/>
    <mergeCell ref="F85:G85"/>
    <mergeCell ref="H85:I85"/>
    <mergeCell ref="N85:O85"/>
    <mergeCell ref="B86:C86"/>
    <mergeCell ref="D86:E86"/>
    <mergeCell ref="F86:G86"/>
    <mergeCell ref="H86:I86"/>
    <mergeCell ref="N86:O86"/>
    <mergeCell ref="B87:C87"/>
    <mergeCell ref="D87:E87"/>
    <mergeCell ref="F87:G87"/>
    <mergeCell ref="H87:I87"/>
    <mergeCell ref="N87:O87"/>
    <mergeCell ref="B88:C88"/>
    <mergeCell ref="D88:E88"/>
    <mergeCell ref="F88:G88"/>
    <mergeCell ref="H88:I88"/>
    <mergeCell ref="N88:O88"/>
    <mergeCell ref="B89:C89"/>
    <mergeCell ref="D89:E89"/>
    <mergeCell ref="F89:G89"/>
    <mergeCell ref="H89:I89"/>
    <mergeCell ref="N89:O89"/>
    <mergeCell ref="B90:C90"/>
    <mergeCell ref="D90:E90"/>
    <mergeCell ref="F90:G90"/>
    <mergeCell ref="H90:I90"/>
    <mergeCell ref="N90:O90"/>
    <mergeCell ref="B91:C91"/>
    <mergeCell ref="D91:E91"/>
    <mergeCell ref="F91:G91"/>
    <mergeCell ref="H91:I91"/>
    <mergeCell ref="N91:O91"/>
    <mergeCell ref="B92:C92"/>
    <mergeCell ref="D92:E92"/>
    <mergeCell ref="F92:G92"/>
    <mergeCell ref="H92:I92"/>
    <mergeCell ref="N92:O92"/>
    <mergeCell ref="B93:C93"/>
    <mergeCell ref="D93:E93"/>
    <mergeCell ref="F93:G93"/>
    <mergeCell ref="H93:I93"/>
    <mergeCell ref="N93:O93"/>
    <mergeCell ref="B94:C94"/>
    <mergeCell ref="D94:E94"/>
    <mergeCell ref="F94:G94"/>
    <mergeCell ref="H94:I94"/>
    <mergeCell ref="N94:O94"/>
    <mergeCell ref="B95:C95"/>
    <mergeCell ref="D95:E95"/>
    <mergeCell ref="F95:G95"/>
    <mergeCell ref="H95:I95"/>
    <mergeCell ref="N95:O95"/>
    <mergeCell ref="B96:C96"/>
    <mergeCell ref="D96:E96"/>
    <mergeCell ref="F96:G96"/>
    <mergeCell ref="H96:I96"/>
    <mergeCell ref="N96:O96"/>
    <mergeCell ref="B97:C97"/>
    <mergeCell ref="D97:E97"/>
    <mergeCell ref="F97:G97"/>
    <mergeCell ref="H97:I97"/>
    <mergeCell ref="N97:O97"/>
    <mergeCell ref="B98:C98"/>
    <mergeCell ref="D98:E98"/>
    <mergeCell ref="F98:G98"/>
    <mergeCell ref="H98:I98"/>
    <mergeCell ref="N98:O98"/>
    <mergeCell ref="B99:C99"/>
    <mergeCell ref="D99:E99"/>
    <mergeCell ref="F99:G99"/>
    <mergeCell ref="H99:I99"/>
    <mergeCell ref="N99:O99"/>
    <mergeCell ref="B100:C100"/>
    <mergeCell ref="D100:E100"/>
    <mergeCell ref="F100:G100"/>
    <mergeCell ref="H100:I100"/>
    <mergeCell ref="N100:O100"/>
    <mergeCell ref="B101:C101"/>
    <mergeCell ref="D101:E101"/>
    <mergeCell ref="F101:G101"/>
    <mergeCell ref="H101:I101"/>
    <mergeCell ref="N101:O101"/>
    <mergeCell ref="B102:C102"/>
    <mergeCell ref="D102:E102"/>
    <mergeCell ref="F102:G102"/>
    <mergeCell ref="H102:I102"/>
    <mergeCell ref="N102:O102"/>
    <mergeCell ref="B103:C103"/>
    <mergeCell ref="D103:E103"/>
    <mergeCell ref="F103:G103"/>
    <mergeCell ref="H103:I103"/>
    <mergeCell ref="N103:O103"/>
    <mergeCell ref="B104:C104"/>
    <mergeCell ref="D104:E104"/>
    <mergeCell ref="F104:G104"/>
    <mergeCell ref="H104:I104"/>
    <mergeCell ref="N104:O104"/>
    <mergeCell ref="B105:C105"/>
    <mergeCell ref="D105:E105"/>
    <mergeCell ref="F105:G105"/>
    <mergeCell ref="H105:I105"/>
    <mergeCell ref="N105:O105"/>
    <mergeCell ref="B106:C106"/>
    <mergeCell ref="D106:E106"/>
    <mergeCell ref="F106:G106"/>
    <mergeCell ref="H106:I106"/>
    <mergeCell ref="N106:O106"/>
    <mergeCell ref="B107:C107"/>
    <mergeCell ref="D107:E107"/>
    <mergeCell ref="F107:G107"/>
    <mergeCell ref="H107:I107"/>
    <mergeCell ref="N107:O107"/>
    <mergeCell ref="B108:C108"/>
    <mergeCell ref="D108:E108"/>
    <mergeCell ref="F108:G108"/>
    <mergeCell ref="H108:I108"/>
    <mergeCell ref="N108:O108"/>
    <mergeCell ref="B109:C109"/>
    <mergeCell ref="D109:E109"/>
    <mergeCell ref="F109:G109"/>
    <mergeCell ref="H109:I109"/>
    <mergeCell ref="N109:O109"/>
    <mergeCell ref="B110:C110"/>
    <mergeCell ref="D110:E110"/>
    <mergeCell ref="F110:G110"/>
    <mergeCell ref="H110:I110"/>
    <mergeCell ref="N110:O110"/>
    <mergeCell ref="B111:C111"/>
    <mergeCell ref="D111:E111"/>
    <mergeCell ref="F111:G111"/>
    <mergeCell ref="H111:I111"/>
    <mergeCell ref="N111:O111"/>
    <mergeCell ref="B112:C112"/>
    <mergeCell ref="D112:E112"/>
    <mergeCell ref="F112:G112"/>
    <mergeCell ref="H112:I112"/>
    <mergeCell ref="N112:O112"/>
    <mergeCell ref="B113:C113"/>
    <mergeCell ref="D113:E113"/>
    <mergeCell ref="F113:G113"/>
    <mergeCell ref="H113:I113"/>
    <mergeCell ref="N113:O113"/>
    <mergeCell ref="B114:C114"/>
    <mergeCell ref="D114:E114"/>
    <mergeCell ref="F114:G114"/>
    <mergeCell ref="H114:I114"/>
    <mergeCell ref="N114:O114"/>
    <mergeCell ref="B115:C115"/>
    <mergeCell ref="D115:E115"/>
    <mergeCell ref="F115:G115"/>
    <mergeCell ref="H115:I115"/>
    <mergeCell ref="N115:O115"/>
    <mergeCell ref="B116:C116"/>
    <mergeCell ref="D116:E116"/>
    <mergeCell ref="F116:G116"/>
    <mergeCell ref="H116:I116"/>
    <mergeCell ref="N116:O116"/>
    <mergeCell ref="B117:C117"/>
    <mergeCell ref="D117:E117"/>
    <mergeCell ref="F117:G117"/>
    <mergeCell ref="H117:I117"/>
    <mergeCell ref="N117:O117"/>
    <mergeCell ref="B118:C118"/>
    <mergeCell ref="D118:E118"/>
    <mergeCell ref="F118:G118"/>
    <mergeCell ref="H118:I118"/>
    <mergeCell ref="N118:O118"/>
    <mergeCell ref="B119:C119"/>
    <mergeCell ref="D119:E119"/>
    <mergeCell ref="F119:G119"/>
    <mergeCell ref="H119:I119"/>
    <mergeCell ref="N119:O119"/>
    <mergeCell ref="B120:C120"/>
    <mergeCell ref="D120:E120"/>
    <mergeCell ref="F120:G120"/>
    <mergeCell ref="H120:I120"/>
    <mergeCell ref="N120:O120"/>
    <mergeCell ref="B121:C121"/>
    <mergeCell ref="D121:E121"/>
    <mergeCell ref="F121:G121"/>
    <mergeCell ref="H121:I121"/>
    <mergeCell ref="N121:O121"/>
    <mergeCell ref="B122:C122"/>
    <mergeCell ref="D122:E122"/>
    <mergeCell ref="F122:G122"/>
    <mergeCell ref="H122:I122"/>
    <mergeCell ref="N122:O122"/>
    <mergeCell ref="B123:C123"/>
    <mergeCell ref="D123:E123"/>
    <mergeCell ref="F123:G123"/>
    <mergeCell ref="H123:I123"/>
    <mergeCell ref="N123:O123"/>
    <mergeCell ref="B124:C124"/>
    <mergeCell ref="D124:E124"/>
    <mergeCell ref="F124:G124"/>
    <mergeCell ref="H124:I124"/>
    <mergeCell ref="N124:O124"/>
    <mergeCell ref="B125:C125"/>
    <mergeCell ref="D125:E125"/>
    <mergeCell ref="F125:G125"/>
    <mergeCell ref="H125:I125"/>
    <mergeCell ref="N125:O125"/>
    <mergeCell ref="B126:C126"/>
    <mergeCell ref="D126:E126"/>
    <mergeCell ref="F126:G126"/>
    <mergeCell ref="H126:I126"/>
    <mergeCell ref="N126:O126"/>
    <mergeCell ref="B127:C127"/>
    <mergeCell ref="D127:E127"/>
    <mergeCell ref="F127:G127"/>
    <mergeCell ref="H127:I127"/>
    <mergeCell ref="N127:O127"/>
    <mergeCell ref="B128:C128"/>
    <mergeCell ref="D128:E128"/>
    <mergeCell ref="F128:G128"/>
    <mergeCell ref="H128:I128"/>
    <mergeCell ref="N128:O128"/>
    <mergeCell ref="B129:C129"/>
    <mergeCell ref="D129:E129"/>
    <mergeCell ref="F129:G129"/>
    <mergeCell ref="H129:I129"/>
    <mergeCell ref="N129:O129"/>
    <mergeCell ref="B130:C130"/>
    <mergeCell ref="D130:E130"/>
    <mergeCell ref="F130:G130"/>
    <mergeCell ref="H130:I130"/>
    <mergeCell ref="N130:O130"/>
    <mergeCell ref="B131:C131"/>
    <mergeCell ref="D131:E131"/>
    <mergeCell ref="F131:G131"/>
    <mergeCell ref="H131:I131"/>
    <mergeCell ref="N131:O131"/>
    <mergeCell ref="B132:C132"/>
    <mergeCell ref="D132:E132"/>
    <mergeCell ref="F132:G132"/>
    <mergeCell ref="H132:I132"/>
    <mergeCell ref="N132:O132"/>
    <mergeCell ref="B133:C133"/>
    <mergeCell ref="D133:E133"/>
    <mergeCell ref="F133:G133"/>
    <mergeCell ref="H133:I133"/>
    <mergeCell ref="N133:O133"/>
    <mergeCell ref="B134:C134"/>
    <mergeCell ref="D134:E134"/>
    <mergeCell ref="F134:G134"/>
    <mergeCell ref="H134:I134"/>
    <mergeCell ref="N134:O134"/>
    <mergeCell ref="B135:C135"/>
    <mergeCell ref="D135:E135"/>
    <mergeCell ref="F135:G135"/>
    <mergeCell ref="H135:I135"/>
    <mergeCell ref="N135:O135"/>
    <mergeCell ref="B136:C136"/>
    <mergeCell ref="D136:E136"/>
    <mergeCell ref="F136:G136"/>
    <mergeCell ref="H136:I136"/>
    <mergeCell ref="N136:O136"/>
    <mergeCell ref="B137:C137"/>
    <mergeCell ref="D137:E137"/>
    <mergeCell ref="F137:G137"/>
    <mergeCell ref="H137:I137"/>
    <mergeCell ref="N137:O137"/>
    <mergeCell ref="B145:C145"/>
    <mergeCell ref="D145:E145"/>
    <mergeCell ref="F145:G145"/>
    <mergeCell ref="H145:I145"/>
    <mergeCell ref="N145:O145"/>
    <mergeCell ref="B142:C142"/>
    <mergeCell ref="D142:E142"/>
    <mergeCell ref="F142:G142"/>
    <mergeCell ref="H142:I142"/>
    <mergeCell ref="N142:O142"/>
    <mergeCell ref="B143:C143"/>
    <mergeCell ref="D143:E143"/>
    <mergeCell ref="F143:G143"/>
    <mergeCell ref="H143:I143"/>
    <mergeCell ref="N143:O143"/>
    <mergeCell ref="B141:C141"/>
    <mergeCell ref="D141:E141"/>
    <mergeCell ref="F141:G141"/>
    <mergeCell ref="H141:I141"/>
    <mergeCell ref="B144:C144"/>
    <mergeCell ref="D144:E144"/>
    <mergeCell ref="F144:G144"/>
    <mergeCell ref="H144:I144"/>
    <mergeCell ref="N144:O144"/>
    <mergeCell ref="A2:D2"/>
    <mergeCell ref="A3:D3"/>
    <mergeCell ref="K2:O2"/>
    <mergeCell ref="K3:O3"/>
    <mergeCell ref="B146:C146"/>
    <mergeCell ref="D146:E146"/>
    <mergeCell ref="F146:G146"/>
    <mergeCell ref="H146:I146"/>
    <mergeCell ref="N146:O146"/>
    <mergeCell ref="B138:C138"/>
    <mergeCell ref="D138:E138"/>
    <mergeCell ref="F138:G138"/>
    <mergeCell ref="H138:I138"/>
    <mergeCell ref="N138:O138"/>
    <mergeCell ref="B139:C139"/>
    <mergeCell ref="D139:E139"/>
    <mergeCell ref="F139:G139"/>
    <mergeCell ref="H139:I139"/>
    <mergeCell ref="N139:O139"/>
    <mergeCell ref="B140:C140"/>
    <mergeCell ref="D140:E140"/>
    <mergeCell ref="F140:G140"/>
    <mergeCell ref="H140:I140"/>
    <mergeCell ref="N140:O140"/>
  </mergeCells>
  <phoneticPr fontId="22" type="noConversion"/>
  <conditionalFormatting sqref="B19">
    <cfRule type="dataBar" priority="8">
      <dataBar>
        <cfvo type="num" val="0"/>
        <cfvo type="num" val="1"/>
        <color theme="8" tint="-0.249977111117893"/>
      </dataBar>
      <extLst>
        <ext xmlns:x14="http://schemas.microsoft.com/office/spreadsheetml/2009/9/main" uri="{B025F937-C7B1-47D3-B67F-A62EFF666E3E}">
          <x14:id>{68D28F5B-0CFB-4083-8936-30CE471633C3}</x14:id>
        </ext>
      </extLst>
    </cfRule>
  </conditionalFormatting>
  <conditionalFormatting sqref="G23">
    <cfRule type="dataBar" priority="6">
      <dataBar>
        <cfvo type="num" val="0"/>
        <cfvo type="num" val="1"/>
        <color theme="8" tint="-0.249977111117893"/>
      </dataBar>
      <extLst>
        <ext xmlns:x14="http://schemas.microsoft.com/office/spreadsheetml/2009/9/main" uri="{B025F937-C7B1-47D3-B67F-A62EFF666E3E}">
          <x14:id>{17ABCC9E-0732-4A12-8DBD-18687377C68C}</x14:id>
        </ext>
      </extLst>
    </cfRule>
  </conditionalFormatting>
  <conditionalFormatting sqref="N20">
    <cfRule type="dataBar" priority="1">
      <dataBar>
        <cfvo type="num" val="0"/>
        <cfvo type="num" val="1"/>
        <color theme="8" tint="-0.249977111117893"/>
      </dataBar>
      <extLst>
        <ext xmlns:x14="http://schemas.microsoft.com/office/spreadsheetml/2009/9/main" uri="{B025F937-C7B1-47D3-B67F-A62EFF666E3E}">
          <x14:id>{1983C70F-3D69-4BBF-A4E0-2A8784929CFF}</x14:id>
        </ext>
      </extLst>
    </cfRule>
  </conditionalFormatting>
  <dataValidations count="2">
    <dataValidation type="list" allowBlank="1" showInputMessage="1" showErrorMessage="1" sqref="L42 L36 N36 N42" xr:uid="{B58F1AF3-8869-4EB5-8A1D-64DDB30CFF2E}">
      <formula1>"Paied, Not Yet"</formula1>
    </dataValidation>
    <dataValidation type="list" allowBlank="1" showInputMessage="1" showErrorMessage="1" sqref="L46:L308" xr:uid="{7357782D-879A-456A-A2E4-FDE2E496076B}">
      <formula1>"Paid, Not Yet"</formula1>
    </dataValidation>
  </dataValidations>
  <printOptions horizontalCentered="1"/>
  <pageMargins left="0.31496062992126" right="0.23622047244094499" top="0.98425196850393704" bottom="0.78740157480314998" header="0" footer="0"/>
  <pageSetup paperSize="9" scale="65" fitToHeight="23" orientation="landscape" r:id="rId1"/>
  <headerFooter>
    <oddHeader>&amp;L&amp;"ari,Regular"&amp;10&amp;K000000
Abu Dhabi City Municipality
Infrasctructure and Municipal Assests Sector
Planning Support and Coordination Division&amp;R&amp;G</oddHeader>
    <oddFooter>&amp;LADM-MIA-4.1-F-04    Issued: 24/05/2021   Version: 04</oddFooter>
  </headerFooter>
  <ignoredErrors>
    <ignoredError sqref="N40 F40" unlockedFormula="1"/>
  </ignoredErrors>
  <legacyDrawing r:id="rId2"/>
  <legacyDrawingHF r:id="rId3"/>
  <extLst>
    <ext xmlns:x14="http://schemas.microsoft.com/office/spreadsheetml/2009/9/main" uri="{78C0D931-6437-407d-A8EE-F0AAD7539E65}">
      <x14:conditionalFormattings>
        <x14:conditionalFormatting xmlns:xm="http://schemas.microsoft.com/office/excel/2006/main">
          <x14:cfRule type="dataBar" id="{68D28F5B-0CFB-4083-8936-30CE471633C3}">
            <x14:dataBar minLength="0" maxLength="100" border="1" gradient="0" direction="leftToRight">
              <x14:cfvo type="num">
                <xm:f>0</xm:f>
              </x14:cfvo>
              <x14:cfvo type="num">
                <xm:f>1</xm:f>
              </x14:cfvo>
              <x14:borderColor theme="0"/>
              <x14:negativeFillColor rgb="FFFF0000"/>
              <x14:axisColor rgb="FF000000"/>
            </x14:dataBar>
          </x14:cfRule>
          <xm:sqref>B19</xm:sqref>
        </x14:conditionalFormatting>
        <x14:conditionalFormatting xmlns:xm="http://schemas.microsoft.com/office/excel/2006/main">
          <x14:cfRule type="dataBar" id="{17ABCC9E-0732-4A12-8DBD-18687377C68C}">
            <x14:dataBar minLength="0" maxLength="100" border="1" gradient="0" direction="leftToRight">
              <x14:cfvo type="num">
                <xm:f>0</xm:f>
              </x14:cfvo>
              <x14:cfvo type="num">
                <xm:f>1</xm:f>
              </x14:cfvo>
              <x14:borderColor theme="0"/>
              <x14:negativeFillColor rgb="FFFF0000"/>
              <x14:axisColor rgb="FF000000"/>
            </x14:dataBar>
          </x14:cfRule>
          <xm:sqref>G23</xm:sqref>
        </x14:conditionalFormatting>
        <x14:conditionalFormatting xmlns:xm="http://schemas.microsoft.com/office/excel/2006/main">
          <x14:cfRule type="dataBar" id="{1983C70F-3D69-4BBF-A4E0-2A8784929CFF}">
            <x14:dataBar minLength="0" maxLength="100" border="1" gradient="0" direction="leftToRight">
              <x14:cfvo type="num">
                <xm:f>0</xm:f>
              </x14:cfvo>
              <x14:cfvo type="num">
                <xm:f>1</xm:f>
              </x14:cfvo>
              <x14:borderColor theme="0"/>
              <x14:negativeFillColor rgb="FFFF0000"/>
              <x14:axisColor rgb="FF000000"/>
            </x14:dataBar>
          </x14:cfRule>
          <xm:sqref>N20</xm:sqref>
        </x14:conditionalFormatting>
        <x14:conditionalFormatting xmlns:xm="http://schemas.microsoft.com/office/excel/2006/main">
          <x14:cfRule type="iconSet" priority="2" id="{F9C24997-0B91-47E1-AC29-7701768FC099}">
            <x14:iconSet custom="1">
              <x14:cfvo type="percent">
                <xm:f>0</xm:f>
              </x14:cfvo>
              <x14:cfvo type="num" gte="0">
                <xm:f>0</xm:f>
              </x14:cfvo>
              <x14:cfvo type="num" gte="0">
                <xm:f>0</xm:f>
              </x14:cfvo>
              <x14:cfIcon iconSet="3TrafficLights1" iconId="2"/>
              <x14:cfIcon iconSet="NoIcons" iconId="0"/>
              <x14:cfIcon iconSet="3TrafficLights1" iconId="0"/>
            </x14:iconSet>
          </x14:cfRule>
          <xm:sqref>I16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2763D-08E6-42A3-8268-43C513328DC2}">
  <sheetPr>
    <tabColor theme="8" tint="-0.249977111117893"/>
  </sheetPr>
  <dimension ref="A1:W294"/>
  <sheetViews>
    <sheetView zoomScale="85" zoomScaleNormal="85" zoomScaleSheetLayoutView="100" workbookViewId="0">
      <selection activeCell="B13" sqref="B13:C13"/>
    </sheetView>
  </sheetViews>
  <sheetFormatPr defaultColWidth="9.08984375" defaultRowHeight="12.5" outlineLevelRow="1"/>
  <cols>
    <col min="1" max="1" width="4.1796875" style="481" customWidth="1"/>
    <col min="2" max="3" width="15.36328125" style="480" customWidth="1"/>
    <col min="4" max="6" width="14" style="480" customWidth="1"/>
    <col min="7" max="8" width="15.453125" style="480" customWidth="1"/>
    <col min="9" max="9" width="14.6328125" style="480" customWidth="1"/>
    <col min="10" max="11" width="14" style="480" customWidth="1"/>
    <col min="12" max="12" width="15.1796875" style="480" customWidth="1"/>
    <col min="13" max="13" width="12.81640625" style="480" customWidth="1"/>
    <col min="14" max="14" width="15" style="480" customWidth="1"/>
    <col min="15" max="15" width="14" style="480" customWidth="1"/>
    <col min="16" max="16" width="11.1796875" style="480" customWidth="1"/>
    <col min="17" max="17" width="20.6328125" style="480" customWidth="1"/>
    <col min="18" max="29" width="10.08984375" style="480" customWidth="1"/>
    <col min="30" max="16124" width="9.08984375" style="480"/>
    <col min="16125" max="16125" width="9.08984375" style="480" customWidth="1"/>
    <col min="16126" max="16384" width="9.08984375" style="480"/>
  </cols>
  <sheetData>
    <row r="1" spans="1:21" s="39" customFormat="1" ht="5.15" customHeight="1">
      <c r="A1" s="233"/>
      <c r="B1" s="962"/>
      <c r="C1" s="962"/>
      <c r="D1" s="962"/>
      <c r="E1" s="962"/>
      <c r="F1" s="962"/>
      <c r="G1" s="962"/>
      <c r="H1" s="962"/>
      <c r="I1" s="962"/>
      <c r="J1" s="962"/>
      <c r="K1" s="962"/>
      <c r="L1" s="962"/>
      <c r="M1" s="962"/>
      <c r="N1" s="962"/>
      <c r="O1" s="962"/>
    </row>
    <row r="2" spans="1:21" s="42" customFormat="1" ht="18" customHeight="1">
      <c r="A2" s="912" t="str">
        <f>"Project Name : " &amp;'Covering Page'!$D$4</f>
        <v>Project Name : Project X</v>
      </c>
      <c r="B2" s="913"/>
      <c r="C2" s="913"/>
      <c r="D2" s="913"/>
      <c r="E2" s="41"/>
      <c r="F2" s="41"/>
      <c r="G2" s="41"/>
      <c r="H2" s="41"/>
      <c r="I2" s="41"/>
      <c r="J2" s="41"/>
      <c r="K2" s="925"/>
      <c r="L2" s="925"/>
      <c r="M2" s="925"/>
      <c r="N2" s="925"/>
      <c r="O2" s="925"/>
    </row>
    <row r="3" spans="1:21" s="42" customFormat="1" ht="18" customHeight="1">
      <c r="A3" s="914" t="str">
        <f>'Covering Page'!$D$6</f>
        <v>xxx - xxxxxxx- xx</v>
      </c>
      <c r="B3" s="915"/>
      <c r="C3" s="915"/>
      <c r="D3" s="915"/>
      <c r="E3" s="41"/>
      <c r="F3" s="41"/>
      <c r="G3" s="41"/>
      <c r="H3" s="41"/>
      <c r="I3" s="41"/>
      <c r="J3" s="41"/>
      <c r="K3" s="925"/>
      <c r="L3" s="925"/>
      <c r="M3" s="925"/>
      <c r="N3" s="925"/>
      <c r="O3" s="925"/>
    </row>
    <row r="4" spans="1:21" s="42" customFormat="1" ht="6.65" customHeight="1">
      <c r="A4" s="523"/>
      <c r="B4" s="523"/>
      <c r="C4" s="523"/>
      <c r="D4" s="523"/>
      <c r="E4" s="524"/>
      <c r="F4" s="524"/>
      <c r="G4" s="524"/>
      <c r="H4" s="524"/>
      <c r="I4" s="524"/>
      <c r="J4" s="524"/>
      <c r="K4" s="524"/>
      <c r="L4" s="524"/>
      <c r="M4" s="524"/>
      <c r="N4" s="524"/>
      <c r="O4" s="524"/>
    </row>
    <row r="5" spans="1:21" s="492" customFormat="1" ht="24.65" customHeight="1">
      <c r="A5" s="966" t="s">
        <v>492</v>
      </c>
      <c r="B5" s="966"/>
      <c r="C5" s="966"/>
      <c r="D5" s="966"/>
      <c r="E5" s="966"/>
      <c r="F5" s="966"/>
      <c r="G5" s="966"/>
      <c r="H5" s="966"/>
      <c r="I5" s="966"/>
      <c r="J5" s="966"/>
      <c r="K5" s="966"/>
      <c r="L5" s="966"/>
      <c r="M5" s="966"/>
      <c r="N5" s="966"/>
      <c r="O5" s="966"/>
    </row>
    <row r="6" spans="1:21" s="235" customFormat="1" ht="18.649999999999999" customHeight="1" outlineLevel="1" thickBot="1">
      <c r="A6" s="518" t="s">
        <v>507</v>
      </c>
      <c r="B6" s="519"/>
      <c r="C6" s="520"/>
      <c r="D6" s="515"/>
      <c r="E6" s="515"/>
      <c r="F6" s="516"/>
      <c r="G6" s="516"/>
      <c r="H6" s="516"/>
      <c r="I6" s="516"/>
      <c r="J6" s="517"/>
      <c r="K6" s="516"/>
      <c r="L6" s="516"/>
      <c r="M6" s="516"/>
      <c r="N6" s="516"/>
      <c r="O6" s="516"/>
      <c r="P6" s="417"/>
      <c r="Q6" s="417"/>
      <c r="R6" s="415"/>
      <c r="S6" s="418"/>
      <c r="T6" s="418"/>
      <c r="U6" s="418"/>
    </row>
    <row r="7" spans="1:21" s="235" customFormat="1" ht="21" customHeight="1" outlineLevel="1" thickTop="1">
      <c r="A7" s="521"/>
      <c r="B7" s="1009" t="s">
        <v>286</v>
      </c>
      <c r="C7" s="1010"/>
      <c r="D7" s="516"/>
      <c r="E7" s="516"/>
      <c r="F7" s="516"/>
      <c r="G7" s="516"/>
      <c r="H7" s="516"/>
      <c r="I7" s="516"/>
      <c r="J7" s="517"/>
      <c r="K7" s="516"/>
      <c r="L7" s="516"/>
      <c r="M7" s="516"/>
      <c r="N7" s="516"/>
      <c r="O7" s="516"/>
      <c r="P7" s="417"/>
      <c r="Q7" s="417"/>
      <c r="R7" s="415"/>
      <c r="S7" s="418"/>
      <c r="T7" s="418"/>
      <c r="U7" s="418"/>
    </row>
    <row r="8" spans="1:21" s="227" customFormat="1" ht="21" customHeight="1" outlineLevel="1">
      <c r="A8" s="522"/>
      <c r="B8" s="1011" t="s">
        <v>435</v>
      </c>
      <c r="C8" s="1012"/>
      <c r="D8" s="955" t="s">
        <v>192</v>
      </c>
      <c r="E8" s="955"/>
      <c r="F8" s="955"/>
      <c r="G8" s="955"/>
      <c r="H8" s="955"/>
      <c r="I8" s="955"/>
      <c r="J8" s="955"/>
      <c r="K8" s="955"/>
      <c r="L8" s="955"/>
      <c r="M8" s="955"/>
      <c r="N8" s="955"/>
      <c r="O8" s="955"/>
      <c r="P8" s="392"/>
      <c r="Q8" s="392"/>
      <c r="R8" s="391"/>
      <c r="S8" s="393"/>
      <c r="T8" s="393"/>
      <c r="U8" s="393"/>
    </row>
    <row r="9" spans="1:21" s="227" customFormat="1" ht="21" customHeight="1" outlineLevel="1">
      <c r="A9" s="522"/>
      <c r="B9" s="948" t="s">
        <v>80</v>
      </c>
      <c r="C9" s="949"/>
      <c r="D9" s="955" t="s">
        <v>193</v>
      </c>
      <c r="E9" s="955"/>
      <c r="F9" s="955"/>
      <c r="G9" s="955"/>
      <c r="H9" s="955"/>
      <c r="I9" s="955"/>
      <c r="J9" s="955"/>
      <c r="K9" s="955"/>
      <c r="L9" s="955"/>
      <c r="M9" s="955"/>
      <c r="N9" s="955"/>
      <c r="O9" s="955"/>
      <c r="P9" s="392"/>
      <c r="Q9" s="392"/>
      <c r="R9" s="391"/>
      <c r="S9" s="393"/>
      <c r="T9" s="393"/>
      <c r="U9" s="393"/>
    </row>
    <row r="10" spans="1:21" s="227" customFormat="1" ht="21" customHeight="1" outlineLevel="1" thickBot="1">
      <c r="A10" s="511"/>
      <c r="B10" s="511"/>
      <c r="C10" s="511"/>
      <c r="D10" s="511"/>
      <c r="E10" s="511"/>
      <c r="F10" s="511"/>
      <c r="G10" s="511"/>
      <c r="H10" s="511"/>
      <c r="I10" s="511"/>
      <c r="J10" s="511"/>
      <c r="K10" s="511"/>
      <c r="L10" s="511"/>
      <c r="M10" s="511"/>
      <c r="N10" s="511"/>
      <c r="O10" s="511"/>
      <c r="P10" s="392"/>
      <c r="Q10" s="392"/>
      <c r="R10" s="391"/>
      <c r="S10" s="393"/>
      <c r="T10" s="393"/>
      <c r="U10" s="393"/>
    </row>
    <row r="11" spans="1:21" s="227" customFormat="1" ht="21" customHeight="1" outlineLevel="1" thickTop="1">
      <c r="A11" s="511"/>
      <c r="B11" s="945" t="s">
        <v>283</v>
      </c>
      <c r="C11" s="946"/>
      <c r="D11" s="946"/>
      <c r="E11" s="947"/>
      <c r="F11" s="511"/>
      <c r="G11" s="945" t="s">
        <v>655</v>
      </c>
      <c r="H11" s="946"/>
      <c r="I11" s="946"/>
      <c r="J11" s="947"/>
      <c r="K11" s="512"/>
      <c r="L11" s="945" t="s">
        <v>656</v>
      </c>
      <c r="M11" s="946"/>
      <c r="N11" s="946"/>
      <c r="O11" s="947"/>
      <c r="P11" s="392"/>
      <c r="Q11" s="392"/>
      <c r="R11" s="391"/>
      <c r="S11" s="393"/>
      <c r="T11" s="393"/>
      <c r="U11" s="393"/>
    </row>
    <row r="12" spans="1:21" s="227" customFormat="1" ht="21" customHeight="1" outlineLevel="1">
      <c r="A12" s="511"/>
      <c r="B12" s="948" t="s">
        <v>287</v>
      </c>
      <c r="C12" s="949"/>
      <c r="D12" s="474">
        <v>43923</v>
      </c>
      <c r="E12" s="475"/>
      <c r="F12" s="513"/>
      <c r="G12" s="948" t="s">
        <v>87</v>
      </c>
      <c r="H12" s="949"/>
      <c r="I12" s="476">
        <v>22000000</v>
      </c>
      <c r="J12" s="476" t="s">
        <v>337</v>
      </c>
      <c r="K12" s="512"/>
      <c r="L12" s="950" t="s">
        <v>645</v>
      </c>
      <c r="M12" s="951"/>
      <c r="N12" s="598" t="s">
        <v>825</v>
      </c>
      <c r="O12" s="599" t="s">
        <v>337</v>
      </c>
      <c r="P12" s="477"/>
      <c r="Q12" s="392"/>
      <c r="R12" s="391"/>
      <c r="S12" s="393"/>
      <c r="T12" s="393"/>
      <c r="U12" s="393"/>
    </row>
    <row r="13" spans="1:21" s="227" customFormat="1" ht="21" customHeight="1" outlineLevel="1">
      <c r="A13" s="511"/>
      <c r="B13" s="948" t="s">
        <v>294</v>
      </c>
      <c r="C13" s="949"/>
      <c r="D13" s="474">
        <v>43922</v>
      </c>
      <c r="E13" s="475"/>
      <c r="F13" s="513"/>
      <c r="G13" s="948" t="s">
        <v>555</v>
      </c>
      <c r="H13" s="949"/>
      <c r="I13" s="476">
        <v>11000</v>
      </c>
      <c r="J13" s="476" t="s">
        <v>337</v>
      </c>
      <c r="K13" s="512"/>
      <c r="L13" s="930" t="s">
        <v>333</v>
      </c>
      <c r="M13" s="931"/>
      <c r="N13" s="498">
        <f>SUMIFS($F$32:$F$232,$J$32:$J$232,"&gt;"&amp;N15,$J$32:$J$232,"&lt;"&amp;N16)</f>
        <v>5114190</v>
      </c>
      <c r="O13" s="498" t="s">
        <v>337</v>
      </c>
      <c r="P13" s="392"/>
      <c r="Q13" s="392"/>
      <c r="R13" s="391"/>
      <c r="S13" s="393"/>
      <c r="T13" s="393"/>
      <c r="U13" s="393"/>
    </row>
    <row r="14" spans="1:21" s="227" customFormat="1" ht="21" customHeight="1" outlineLevel="1">
      <c r="A14" s="511"/>
      <c r="B14" s="948" t="s">
        <v>209</v>
      </c>
      <c r="C14" s="949"/>
      <c r="D14" s="474">
        <v>44534</v>
      </c>
      <c r="E14" s="475"/>
      <c r="F14" s="513"/>
      <c r="G14" s="930" t="s">
        <v>331</v>
      </c>
      <c r="H14" s="931"/>
      <c r="I14" s="497">
        <f>I12+I13</f>
        <v>22011000</v>
      </c>
      <c r="J14" s="497" t="s">
        <v>337</v>
      </c>
      <c r="K14" s="512"/>
      <c r="L14" s="930" t="s">
        <v>334</v>
      </c>
      <c r="M14" s="931"/>
      <c r="N14" s="498">
        <f>SUMIFS($F$32:$F$232,$L$32:$L$232,"Paid",$M$32:$M$232,"&gt;"&amp;$N$15,$M$32:$M$232,"&lt;"&amp;$N$16)</f>
        <v>2557093</v>
      </c>
      <c r="O14" s="498" t="s">
        <v>337</v>
      </c>
      <c r="P14" s="392"/>
      <c r="Q14" s="392"/>
      <c r="R14" s="391"/>
      <c r="S14" s="393"/>
      <c r="T14" s="393"/>
      <c r="U14" s="393"/>
    </row>
    <row r="15" spans="1:21" s="227" customFormat="1" ht="21" customHeight="1" outlineLevel="1">
      <c r="A15" s="511"/>
      <c r="B15" s="948" t="s">
        <v>199</v>
      </c>
      <c r="C15" s="949"/>
      <c r="D15" s="478">
        <v>150</v>
      </c>
      <c r="E15" s="478" t="s">
        <v>195</v>
      </c>
      <c r="F15" s="513"/>
      <c r="G15" s="948" t="s">
        <v>554</v>
      </c>
      <c r="H15" s="949"/>
      <c r="I15" s="479">
        <v>-5000</v>
      </c>
      <c r="J15" s="476" t="s">
        <v>337</v>
      </c>
      <c r="K15" s="514"/>
      <c r="L15" s="953" t="s">
        <v>335</v>
      </c>
      <c r="M15" s="499" t="s">
        <v>502</v>
      </c>
      <c r="N15" s="500">
        <f>DATE(YEAR(Summary!$BD$2),1,1)</f>
        <v>44197</v>
      </c>
      <c r="O15" s="500"/>
      <c r="P15" s="392"/>
      <c r="Q15" s="392"/>
      <c r="R15" s="391"/>
      <c r="S15" s="393"/>
      <c r="T15" s="393"/>
      <c r="U15" s="393"/>
    </row>
    <row r="16" spans="1:21" s="227" customFormat="1" ht="21" customHeight="1" outlineLevel="1">
      <c r="A16" s="511"/>
      <c r="B16" s="930" t="s">
        <v>288</v>
      </c>
      <c r="C16" s="931"/>
      <c r="D16" s="493">
        <f>D14+D15</f>
        <v>44684</v>
      </c>
      <c r="E16" s="494"/>
      <c r="F16" s="513"/>
      <c r="G16" s="930" t="s">
        <v>378</v>
      </c>
      <c r="H16" s="931"/>
      <c r="I16" s="498">
        <f>I15+I14</f>
        <v>22006000</v>
      </c>
      <c r="J16" s="497" t="s">
        <v>337</v>
      </c>
      <c r="K16" s="512"/>
      <c r="L16" s="954"/>
      <c r="M16" s="499" t="s">
        <v>503</v>
      </c>
      <c r="N16" s="500">
        <f>EOMONTH(Summary!$BD$2,0)</f>
        <v>44561</v>
      </c>
      <c r="O16" s="500"/>
      <c r="P16" s="392"/>
      <c r="Q16" s="392"/>
      <c r="R16" s="391"/>
      <c r="S16" s="393"/>
      <c r="T16" s="393"/>
      <c r="U16" s="393"/>
    </row>
    <row r="17" spans="1:21" s="227" customFormat="1" ht="21" customHeight="1" outlineLevel="1">
      <c r="A17" s="511"/>
      <c r="B17" s="930" t="s">
        <v>328</v>
      </c>
      <c r="C17" s="931"/>
      <c r="D17" s="495">
        <f>D16-D13+1</f>
        <v>763</v>
      </c>
      <c r="E17" s="495" t="s">
        <v>195</v>
      </c>
      <c r="F17" s="513"/>
      <c r="G17" s="930" t="s">
        <v>657</v>
      </c>
      <c r="H17" s="931"/>
      <c r="I17" s="498">
        <f>SUM($F$32:$F$232)</f>
        <v>5114190</v>
      </c>
      <c r="J17" s="498" t="s">
        <v>337</v>
      </c>
      <c r="K17" s="512"/>
      <c r="L17" s="930" t="s">
        <v>295</v>
      </c>
      <c r="M17" s="931"/>
      <c r="N17" s="498">
        <f>SUMIF(D23:O23,"&lt;"&amp;N16+1,D24:O24)</f>
        <v>0</v>
      </c>
      <c r="O17" s="498" t="s">
        <v>337</v>
      </c>
      <c r="P17" s="392"/>
      <c r="Q17" s="392"/>
      <c r="R17" s="391"/>
      <c r="S17" s="393"/>
      <c r="T17" s="393"/>
      <c r="U17" s="393"/>
    </row>
    <row r="18" spans="1:21" s="227" customFormat="1" ht="21" customHeight="1" outlineLevel="1">
      <c r="A18" s="511"/>
      <c r="B18" s="930" t="s">
        <v>329</v>
      </c>
      <c r="C18" s="931"/>
      <c r="D18" s="496">
        <f>Summary!BD2-D13</f>
        <v>633</v>
      </c>
      <c r="E18" s="496" t="s">
        <v>195</v>
      </c>
      <c r="F18" s="513"/>
      <c r="G18" s="930" t="s">
        <v>207</v>
      </c>
      <c r="H18" s="931"/>
      <c r="I18" s="498">
        <f>SUMIFS($F$32:$F$232,$L$32:$L$232,"Paid")</f>
        <v>2557093</v>
      </c>
      <c r="J18" s="498" t="s">
        <v>337</v>
      </c>
      <c r="K18" s="512"/>
      <c r="L18" s="930" t="s">
        <v>652</v>
      </c>
      <c r="M18" s="931"/>
      <c r="N18" s="501" t="str">
        <f>IF(N12="By ADM","By ADM",N14/N17)</f>
        <v>By ADM</v>
      </c>
      <c r="O18" s="501"/>
      <c r="P18" s="392"/>
      <c r="Q18" s="392"/>
      <c r="R18" s="391"/>
      <c r="S18" s="393"/>
      <c r="T18" s="393"/>
      <c r="U18" s="393"/>
    </row>
    <row r="19" spans="1:21" s="227" customFormat="1" ht="21" customHeight="1" outlineLevel="1">
      <c r="A19" s="511"/>
      <c r="B19" s="964">
        <f>D18/D17</f>
        <v>0.82961992136304064</v>
      </c>
      <c r="C19" s="965"/>
      <c r="D19" s="965"/>
      <c r="E19" s="965"/>
      <c r="F19" s="513"/>
      <c r="G19" s="930" t="s">
        <v>332</v>
      </c>
      <c r="H19" s="931"/>
      <c r="I19" s="498">
        <f>I12-I18</f>
        <v>19442907</v>
      </c>
      <c r="J19" s="498" t="s">
        <v>337</v>
      </c>
      <c r="K19" s="512"/>
      <c r="L19" s="930" t="s">
        <v>653</v>
      </c>
      <c r="M19" s="931"/>
      <c r="N19" s="498" t="str">
        <f>IF(N12="By ADM","By ADM",N12-N14)</f>
        <v>By ADM</v>
      </c>
      <c r="O19" s="498" t="s">
        <v>337</v>
      </c>
      <c r="P19" s="392"/>
      <c r="S19" s="393"/>
      <c r="T19" s="393"/>
      <c r="U19" s="393"/>
    </row>
    <row r="20" spans="1:21" s="227" customFormat="1" ht="21" customHeight="1" outlineLevel="1">
      <c r="A20" s="511"/>
      <c r="B20" s="512"/>
      <c r="C20" s="512"/>
      <c r="D20" s="512"/>
      <c r="E20" s="512"/>
      <c r="F20" s="513"/>
      <c r="G20" s="964">
        <f>I18/I12</f>
        <v>0.1162315</v>
      </c>
      <c r="H20" s="965"/>
      <c r="I20" s="965"/>
      <c r="J20" s="965"/>
      <c r="K20" s="512"/>
      <c r="L20" s="930" t="s">
        <v>654</v>
      </c>
      <c r="M20" s="931"/>
      <c r="N20" s="502" t="str">
        <f>IF(N12="By ADM","By ADM",N14/N12)</f>
        <v>By ADM</v>
      </c>
      <c r="O20" s="502"/>
      <c r="P20" s="392"/>
      <c r="Q20" s="392"/>
      <c r="R20" s="391"/>
      <c r="S20" s="393"/>
      <c r="T20" s="393"/>
      <c r="U20" s="393"/>
    </row>
    <row r="21" spans="1:21" s="227" customFormat="1" ht="21" customHeight="1" outlineLevel="1" thickBot="1">
      <c r="A21" s="511"/>
      <c r="B21" s="512"/>
      <c r="C21" s="512"/>
      <c r="D21" s="512"/>
      <c r="E21" s="512"/>
      <c r="F21" s="513"/>
      <c r="G21" s="512"/>
      <c r="H21" s="512"/>
      <c r="I21" s="512"/>
      <c r="J21" s="512"/>
      <c r="K21" s="512"/>
      <c r="L21" s="930" t="s">
        <v>190</v>
      </c>
      <c r="M21" s="931"/>
      <c r="N21" s="498" t="str">
        <f>IF(N12="By ADM","By ADM",N14/N17)</f>
        <v>By ADM</v>
      </c>
      <c r="O21" s="498"/>
      <c r="P21" s="392"/>
      <c r="U21" s="393"/>
    </row>
    <row r="22" spans="1:21" ht="20.5" customHeight="1" outlineLevel="1" thickTop="1">
      <c r="A22" s="509"/>
      <c r="B22" s="956" t="s">
        <v>336</v>
      </c>
      <c r="C22" s="957"/>
      <c r="D22" s="957"/>
      <c r="E22" s="452"/>
      <c r="F22" s="510"/>
      <c r="G22" s="510"/>
      <c r="H22" s="510"/>
      <c r="I22" s="510"/>
      <c r="J22" s="510"/>
      <c r="K22" s="510"/>
      <c r="L22" s="510"/>
      <c r="M22" s="510"/>
      <c r="N22" s="510"/>
      <c r="O22" s="510"/>
    </row>
    <row r="23" spans="1:21" ht="20.5" customHeight="1" outlineLevel="1" thickBot="1">
      <c r="A23" s="508"/>
      <c r="B23" s="1007" t="s">
        <v>20</v>
      </c>
      <c r="C23" s="1008"/>
      <c r="D23" s="503">
        <v>44197</v>
      </c>
      <c r="E23" s="503">
        <v>44228</v>
      </c>
      <c r="F23" s="503">
        <v>44256</v>
      </c>
      <c r="G23" s="503">
        <v>44287</v>
      </c>
      <c r="H23" s="503">
        <v>44317</v>
      </c>
      <c r="I23" s="503">
        <v>44348</v>
      </c>
      <c r="J23" s="503">
        <v>44378</v>
      </c>
      <c r="K23" s="503">
        <v>44409</v>
      </c>
      <c r="L23" s="503">
        <v>44440</v>
      </c>
      <c r="M23" s="503">
        <v>44470</v>
      </c>
      <c r="N23" s="503">
        <v>44501</v>
      </c>
      <c r="O23" s="503">
        <v>44531</v>
      </c>
    </row>
    <row r="24" spans="1:21" ht="20.5" customHeight="1" outlineLevel="1">
      <c r="A24" s="508"/>
      <c r="B24" s="933" t="s">
        <v>829</v>
      </c>
      <c r="C24" s="934"/>
      <c r="D24" s="648">
        <v>0</v>
      </c>
      <c r="E24" s="648">
        <v>0</v>
      </c>
      <c r="F24" s="648">
        <v>0</v>
      </c>
      <c r="G24" s="648">
        <v>0</v>
      </c>
      <c r="H24" s="648">
        <v>0</v>
      </c>
      <c r="I24" s="648">
        <v>0</v>
      </c>
      <c r="J24" s="648">
        <v>0</v>
      </c>
      <c r="K24" s="648">
        <v>0</v>
      </c>
      <c r="L24" s="648">
        <v>0</v>
      </c>
      <c r="M24" s="648">
        <v>0</v>
      </c>
      <c r="N24" s="648">
        <v>0</v>
      </c>
      <c r="O24" s="648">
        <v>0</v>
      </c>
      <c r="P24" s="477"/>
    </row>
    <row r="25" spans="1:21" ht="20.5" customHeight="1" outlineLevel="1">
      <c r="A25" s="508"/>
      <c r="B25" s="935" t="s">
        <v>828</v>
      </c>
      <c r="C25" s="936"/>
      <c r="D25" s="649">
        <f>D24</f>
        <v>0</v>
      </c>
      <c r="E25" s="649">
        <f t="shared" ref="E25:O25" si="0">E24+D25</f>
        <v>0</v>
      </c>
      <c r="F25" s="649">
        <f t="shared" si="0"/>
        <v>0</v>
      </c>
      <c r="G25" s="649">
        <f t="shared" si="0"/>
        <v>0</v>
      </c>
      <c r="H25" s="649">
        <f t="shared" si="0"/>
        <v>0</v>
      </c>
      <c r="I25" s="649">
        <f t="shared" si="0"/>
        <v>0</v>
      </c>
      <c r="J25" s="649">
        <f t="shared" si="0"/>
        <v>0</v>
      </c>
      <c r="K25" s="649">
        <f t="shared" si="0"/>
        <v>0</v>
      </c>
      <c r="L25" s="649">
        <f t="shared" si="0"/>
        <v>0</v>
      </c>
      <c r="M25" s="649">
        <f t="shared" si="0"/>
        <v>0</v>
      </c>
      <c r="N25" s="649">
        <f t="shared" si="0"/>
        <v>0</v>
      </c>
      <c r="O25" s="649">
        <f t="shared" si="0"/>
        <v>0</v>
      </c>
    </row>
    <row r="26" spans="1:21" ht="20.5" customHeight="1" outlineLevel="1">
      <c r="A26" s="508"/>
      <c r="B26" s="948" t="s">
        <v>338</v>
      </c>
      <c r="C26" s="949"/>
      <c r="D26" s="670">
        <v>0</v>
      </c>
      <c r="E26" s="670">
        <v>0</v>
      </c>
      <c r="F26" s="670">
        <v>0</v>
      </c>
      <c r="G26" s="670">
        <v>0</v>
      </c>
      <c r="H26" s="670">
        <v>0</v>
      </c>
      <c r="I26" s="670">
        <v>0</v>
      </c>
      <c r="J26" s="670">
        <v>0</v>
      </c>
      <c r="K26" s="670">
        <v>0</v>
      </c>
      <c r="L26" s="670">
        <v>0</v>
      </c>
      <c r="M26" s="670">
        <v>0</v>
      </c>
      <c r="N26" s="670">
        <v>0</v>
      </c>
      <c r="O26" s="670">
        <v>0</v>
      </c>
      <c r="P26" s="477"/>
    </row>
    <row r="27" spans="1:21" ht="20.5" customHeight="1" outlineLevel="1">
      <c r="A27" s="508"/>
      <c r="B27" s="935" t="s">
        <v>339</v>
      </c>
      <c r="C27" s="936"/>
      <c r="D27" s="649">
        <f>D26</f>
        <v>0</v>
      </c>
      <c r="E27" s="649">
        <f t="shared" ref="E27" si="1">E26+D27</f>
        <v>0</v>
      </c>
      <c r="F27" s="649">
        <f t="shared" ref="F27" si="2">F26+E27</f>
        <v>0</v>
      </c>
      <c r="G27" s="649">
        <f t="shared" ref="G27" si="3">G26+F27</f>
        <v>0</v>
      </c>
      <c r="H27" s="649">
        <f t="shared" ref="H27" si="4">H26+G27</f>
        <v>0</v>
      </c>
      <c r="I27" s="649">
        <f t="shared" ref="I27" si="5">I26+H27</f>
        <v>0</v>
      </c>
      <c r="J27" s="649">
        <f t="shared" ref="J27" si="6">J26+I27</f>
        <v>0</v>
      </c>
      <c r="K27" s="649">
        <f t="shared" ref="K27" si="7">K26+J27</f>
        <v>0</v>
      </c>
      <c r="L27" s="649">
        <f t="shared" ref="L27" si="8">L26+K27</f>
        <v>0</v>
      </c>
      <c r="M27" s="649">
        <f t="shared" ref="M27" si="9">M26+L27</f>
        <v>0</v>
      </c>
      <c r="N27" s="649">
        <f t="shared" ref="N27" si="10">N26+M27</f>
        <v>0</v>
      </c>
      <c r="O27" s="649">
        <f t="shared" ref="O27" si="11">O26+N27</f>
        <v>0</v>
      </c>
    </row>
    <row r="28" spans="1:21" ht="11.4" customHeight="1">
      <c r="A28" s="508"/>
      <c r="B28" s="508"/>
      <c r="C28" s="508"/>
      <c r="D28" s="505"/>
      <c r="E28" s="505"/>
      <c r="F28" s="506"/>
      <c r="G28" s="506"/>
      <c r="H28" s="507"/>
      <c r="I28" s="507"/>
      <c r="J28" s="506"/>
      <c r="K28" s="506"/>
      <c r="L28" s="506"/>
      <c r="M28" s="508"/>
      <c r="N28" s="506"/>
      <c r="O28" s="509"/>
    </row>
    <row r="29" spans="1:21" ht="22.25" customHeight="1">
      <c r="A29" s="932" t="s">
        <v>272</v>
      </c>
      <c r="B29" s="932"/>
      <c r="C29" s="932"/>
      <c r="D29" s="510"/>
      <c r="E29" s="510"/>
      <c r="F29" s="510"/>
      <c r="G29" s="510"/>
      <c r="H29" s="510"/>
      <c r="I29" s="510"/>
      <c r="J29" s="510"/>
      <c r="K29" s="510"/>
      <c r="L29" s="510"/>
      <c r="M29" s="510"/>
      <c r="N29" s="510"/>
      <c r="O29" s="510"/>
    </row>
    <row r="30" spans="1:21" ht="22.25" customHeight="1">
      <c r="A30" s="958" t="s">
        <v>49</v>
      </c>
      <c r="B30" s="941" t="s">
        <v>267</v>
      </c>
      <c r="C30" s="942"/>
      <c r="D30" s="941" t="s">
        <v>687</v>
      </c>
      <c r="E30" s="942"/>
      <c r="F30" s="941" t="s">
        <v>683</v>
      </c>
      <c r="G30" s="942"/>
      <c r="H30" s="941" t="s">
        <v>34</v>
      </c>
      <c r="I30" s="942"/>
      <c r="J30" s="1006" t="s">
        <v>619</v>
      </c>
      <c r="K30" s="987"/>
      <c r="L30" s="976" t="s">
        <v>182</v>
      </c>
      <c r="M30" s="978" t="s">
        <v>268</v>
      </c>
      <c r="N30" s="979" t="s">
        <v>33</v>
      </c>
      <c r="O30" s="980"/>
    </row>
    <row r="31" spans="1:21" ht="17.399999999999999" customHeight="1">
      <c r="A31" s="959"/>
      <c r="B31" s="967"/>
      <c r="C31" s="968"/>
      <c r="D31" s="969"/>
      <c r="E31" s="970"/>
      <c r="F31" s="967"/>
      <c r="G31" s="968"/>
      <c r="H31" s="967"/>
      <c r="I31" s="968"/>
      <c r="J31" s="979"/>
      <c r="K31" s="988"/>
      <c r="L31" s="977"/>
      <c r="M31" s="958"/>
      <c r="N31" s="979"/>
      <c r="O31" s="980"/>
    </row>
    <row r="32" spans="1:21" ht="21.5" customHeight="1">
      <c r="A32" s="226">
        <v>1</v>
      </c>
      <c r="B32" s="926" t="s">
        <v>271</v>
      </c>
      <c r="C32" s="926"/>
      <c r="D32" s="927">
        <v>44290</v>
      </c>
      <c r="E32" s="927"/>
      <c r="F32" s="928">
        <v>1278546</v>
      </c>
      <c r="G32" s="928"/>
      <c r="H32" s="927">
        <v>44290</v>
      </c>
      <c r="I32" s="927"/>
      <c r="J32" s="927">
        <v>44290</v>
      </c>
      <c r="K32" s="927"/>
      <c r="L32" s="226" t="s">
        <v>239</v>
      </c>
      <c r="M32" s="484">
        <v>44290</v>
      </c>
      <c r="N32" s="929"/>
      <c r="O32" s="929"/>
    </row>
    <row r="33" spans="1:23" ht="21.5" customHeight="1">
      <c r="A33" s="226">
        <v>2</v>
      </c>
      <c r="B33" s="926" t="s">
        <v>273</v>
      </c>
      <c r="C33" s="926"/>
      <c r="D33" s="927">
        <v>44291</v>
      </c>
      <c r="E33" s="927"/>
      <c r="F33" s="928">
        <v>1278547</v>
      </c>
      <c r="G33" s="928"/>
      <c r="H33" s="927">
        <v>44290</v>
      </c>
      <c r="I33" s="927"/>
      <c r="J33" s="927">
        <v>44291</v>
      </c>
      <c r="K33" s="927"/>
      <c r="L33" s="226" t="s">
        <v>239</v>
      </c>
      <c r="M33" s="484">
        <v>44291</v>
      </c>
      <c r="N33" s="929"/>
      <c r="O33" s="929"/>
      <c r="T33" s="485"/>
      <c r="U33" s="485"/>
      <c r="V33" s="485"/>
      <c r="W33" s="485"/>
    </row>
    <row r="34" spans="1:23" ht="21.5" customHeight="1">
      <c r="A34" s="226">
        <v>3</v>
      </c>
      <c r="B34" s="926" t="s">
        <v>274</v>
      </c>
      <c r="C34" s="926"/>
      <c r="D34" s="927">
        <v>44292</v>
      </c>
      <c r="E34" s="927"/>
      <c r="F34" s="928">
        <v>1278548</v>
      </c>
      <c r="G34" s="928"/>
      <c r="H34" s="927">
        <v>44259</v>
      </c>
      <c r="I34" s="927"/>
      <c r="J34" s="927">
        <v>44292</v>
      </c>
      <c r="K34" s="927"/>
      <c r="L34" s="226" t="s">
        <v>269</v>
      </c>
      <c r="M34" s="484"/>
      <c r="N34" s="929"/>
      <c r="O34" s="929"/>
      <c r="T34" s="485"/>
      <c r="U34" s="485"/>
      <c r="V34" s="485"/>
      <c r="W34" s="485"/>
    </row>
    <row r="35" spans="1:23" ht="21.5" customHeight="1">
      <c r="A35" s="226">
        <v>4</v>
      </c>
      <c r="B35" s="926" t="s">
        <v>275</v>
      </c>
      <c r="C35" s="926"/>
      <c r="D35" s="927">
        <v>44293</v>
      </c>
      <c r="E35" s="927"/>
      <c r="F35" s="928">
        <v>1278549</v>
      </c>
      <c r="G35" s="928"/>
      <c r="H35" s="927">
        <v>44290</v>
      </c>
      <c r="I35" s="927"/>
      <c r="J35" s="927">
        <v>44293</v>
      </c>
      <c r="K35" s="927"/>
      <c r="L35" s="226" t="s">
        <v>269</v>
      </c>
      <c r="M35" s="484"/>
      <c r="N35" s="929"/>
      <c r="O35" s="929"/>
      <c r="T35" s="485"/>
      <c r="U35" s="485"/>
      <c r="V35" s="391" t="s">
        <v>46</v>
      </c>
      <c r="W35" s="391" t="s">
        <v>240</v>
      </c>
    </row>
    <row r="36" spans="1:23" ht="21.5" customHeight="1">
      <c r="A36" s="226"/>
      <c r="B36" s="926"/>
      <c r="C36" s="926"/>
      <c r="D36" s="927"/>
      <c r="E36" s="927"/>
      <c r="F36" s="928"/>
      <c r="G36" s="928"/>
      <c r="H36" s="927"/>
      <c r="I36" s="927"/>
      <c r="J36" s="927"/>
      <c r="K36" s="927"/>
      <c r="L36" s="226"/>
      <c r="M36" s="484"/>
      <c r="N36" s="929"/>
      <c r="O36" s="929"/>
      <c r="T36" s="485"/>
      <c r="U36" s="485"/>
      <c r="V36" s="485"/>
      <c r="W36" s="485"/>
    </row>
    <row r="37" spans="1:23" ht="21.5" customHeight="1">
      <c r="A37" s="226"/>
      <c r="B37" s="926"/>
      <c r="C37" s="926"/>
      <c r="D37" s="927"/>
      <c r="E37" s="927"/>
      <c r="F37" s="928"/>
      <c r="G37" s="928"/>
      <c r="H37" s="927"/>
      <c r="I37" s="927"/>
      <c r="J37" s="927"/>
      <c r="K37" s="927"/>
      <c r="L37" s="226"/>
      <c r="M37" s="484"/>
      <c r="N37" s="929"/>
      <c r="O37" s="929"/>
      <c r="T37" s="485"/>
      <c r="U37" s="485"/>
      <c r="V37" s="485"/>
      <c r="W37" s="485"/>
    </row>
    <row r="38" spans="1:23" ht="21.5" customHeight="1">
      <c r="A38" s="226"/>
      <c r="B38" s="926"/>
      <c r="C38" s="926"/>
      <c r="D38" s="927"/>
      <c r="E38" s="927"/>
      <c r="F38" s="928"/>
      <c r="G38" s="928"/>
      <c r="H38" s="927"/>
      <c r="I38" s="927"/>
      <c r="J38" s="927"/>
      <c r="K38" s="927"/>
      <c r="L38" s="226"/>
      <c r="M38" s="484"/>
      <c r="N38" s="929"/>
      <c r="O38" s="929"/>
      <c r="R38" s="485"/>
      <c r="S38" s="485"/>
      <c r="T38" s="485"/>
      <c r="U38" s="485"/>
      <c r="V38" s="485"/>
      <c r="W38" s="485"/>
    </row>
    <row r="39" spans="1:23" ht="21.5" customHeight="1">
      <c r="A39" s="226"/>
      <c r="B39" s="926"/>
      <c r="C39" s="926"/>
      <c r="D39" s="927"/>
      <c r="E39" s="927"/>
      <c r="F39" s="928"/>
      <c r="G39" s="928"/>
      <c r="H39" s="927"/>
      <c r="I39" s="927"/>
      <c r="J39" s="927"/>
      <c r="K39" s="927"/>
      <c r="L39" s="226"/>
      <c r="M39" s="484"/>
      <c r="N39" s="929"/>
      <c r="O39" s="929"/>
    </row>
    <row r="40" spans="1:23" ht="21.5" customHeight="1">
      <c r="A40" s="226"/>
      <c r="B40" s="926"/>
      <c r="C40" s="926"/>
      <c r="D40" s="927"/>
      <c r="E40" s="927"/>
      <c r="F40" s="928"/>
      <c r="G40" s="928"/>
      <c r="H40" s="927"/>
      <c r="I40" s="927"/>
      <c r="J40" s="927"/>
      <c r="K40" s="927"/>
      <c r="L40" s="226"/>
      <c r="M40" s="484"/>
      <c r="N40" s="929"/>
      <c r="O40" s="929"/>
      <c r="T40" s="485"/>
      <c r="U40" s="485"/>
      <c r="V40" s="485"/>
      <c r="W40" s="485"/>
    </row>
    <row r="41" spans="1:23" ht="21.5" customHeight="1">
      <c r="A41" s="226"/>
      <c r="B41" s="926"/>
      <c r="C41" s="926"/>
      <c r="D41" s="927"/>
      <c r="E41" s="927"/>
      <c r="F41" s="928"/>
      <c r="G41" s="928"/>
      <c r="H41" s="927"/>
      <c r="I41" s="927"/>
      <c r="J41" s="927"/>
      <c r="K41" s="927"/>
      <c r="L41" s="226"/>
      <c r="M41" s="484"/>
      <c r="N41" s="929"/>
      <c r="O41" s="929"/>
      <c r="T41" s="485"/>
      <c r="U41" s="485"/>
      <c r="V41" s="485"/>
      <c r="W41" s="485"/>
    </row>
    <row r="42" spans="1:23" ht="21.5" customHeight="1">
      <c r="A42" s="226"/>
      <c r="B42" s="926"/>
      <c r="C42" s="926"/>
      <c r="D42" s="927"/>
      <c r="E42" s="927"/>
      <c r="F42" s="928"/>
      <c r="G42" s="928"/>
      <c r="H42" s="927"/>
      <c r="I42" s="927"/>
      <c r="J42" s="927"/>
      <c r="K42" s="927"/>
      <c r="L42" s="226"/>
      <c r="M42" s="484"/>
      <c r="N42" s="929"/>
      <c r="O42" s="929"/>
      <c r="R42" s="485"/>
      <c r="S42" s="485"/>
      <c r="T42" s="485"/>
      <c r="U42" s="485"/>
      <c r="V42" s="485"/>
      <c r="W42" s="485"/>
    </row>
    <row r="43" spans="1:23" ht="21.5" customHeight="1">
      <c r="A43" s="226"/>
      <c r="B43" s="926"/>
      <c r="C43" s="926"/>
      <c r="D43" s="927"/>
      <c r="E43" s="927"/>
      <c r="F43" s="928"/>
      <c r="G43" s="928"/>
      <c r="H43" s="927"/>
      <c r="I43" s="927"/>
      <c r="J43" s="927"/>
      <c r="K43" s="927"/>
      <c r="L43" s="226"/>
      <c r="M43" s="484"/>
      <c r="N43" s="929"/>
      <c r="O43" s="929"/>
      <c r="T43" s="485"/>
      <c r="U43" s="485"/>
      <c r="V43" s="485"/>
      <c r="W43" s="485"/>
    </row>
    <row r="44" spans="1:23" ht="21.5" customHeight="1">
      <c r="A44" s="226"/>
      <c r="B44" s="926"/>
      <c r="C44" s="926"/>
      <c r="D44" s="927"/>
      <c r="E44" s="927"/>
      <c r="F44" s="928"/>
      <c r="G44" s="928"/>
      <c r="H44" s="927"/>
      <c r="I44" s="927"/>
      <c r="J44" s="927"/>
      <c r="K44" s="927"/>
      <c r="L44" s="226"/>
      <c r="M44" s="484"/>
      <c r="N44" s="929"/>
      <c r="O44" s="929"/>
    </row>
    <row r="45" spans="1:23" ht="21.5" customHeight="1">
      <c r="A45" s="226"/>
      <c r="B45" s="926"/>
      <c r="C45" s="926"/>
      <c r="D45" s="927"/>
      <c r="E45" s="927"/>
      <c r="F45" s="928"/>
      <c r="G45" s="928"/>
      <c r="H45" s="927"/>
      <c r="I45" s="927"/>
      <c r="J45" s="927"/>
      <c r="K45" s="927"/>
      <c r="L45" s="226"/>
      <c r="M45" s="484"/>
      <c r="N45" s="929"/>
      <c r="O45" s="929"/>
      <c r="T45" s="485"/>
      <c r="U45" s="485"/>
      <c r="V45" s="485"/>
      <c r="W45" s="485"/>
    </row>
    <row r="46" spans="1:23" ht="21.5" customHeight="1">
      <c r="A46" s="226"/>
      <c r="B46" s="926"/>
      <c r="C46" s="926"/>
      <c r="D46" s="927"/>
      <c r="E46" s="927"/>
      <c r="F46" s="928"/>
      <c r="G46" s="928"/>
      <c r="H46" s="927"/>
      <c r="I46" s="927"/>
      <c r="J46" s="927"/>
      <c r="K46" s="927"/>
      <c r="L46" s="226"/>
      <c r="M46" s="484"/>
      <c r="N46" s="929"/>
      <c r="O46" s="929"/>
      <c r="R46" s="485"/>
      <c r="S46" s="485"/>
      <c r="T46" s="485"/>
      <c r="U46" s="485"/>
      <c r="V46" s="485"/>
      <c r="W46" s="485"/>
    </row>
    <row r="47" spans="1:23" ht="21.5" customHeight="1">
      <c r="A47" s="226"/>
      <c r="B47" s="926"/>
      <c r="C47" s="926"/>
      <c r="D47" s="927"/>
      <c r="E47" s="927"/>
      <c r="F47" s="928"/>
      <c r="G47" s="928"/>
      <c r="H47" s="927"/>
      <c r="I47" s="927"/>
      <c r="J47" s="927"/>
      <c r="K47" s="927"/>
      <c r="L47" s="226"/>
      <c r="M47" s="484"/>
      <c r="N47" s="929"/>
      <c r="O47" s="929"/>
    </row>
    <row r="48" spans="1:23" ht="21.5" customHeight="1">
      <c r="A48" s="226"/>
      <c r="B48" s="926"/>
      <c r="C48" s="926"/>
      <c r="D48" s="927"/>
      <c r="E48" s="927"/>
      <c r="F48" s="928"/>
      <c r="G48" s="928"/>
      <c r="H48" s="927"/>
      <c r="I48" s="927"/>
      <c r="J48" s="927"/>
      <c r="K48" s="927"/>
      <c r="L48" s="226"/>
      <c r="M48" s="484"/>
      <c r="N48" s="929"/>
      <c r="O48" s="929"/>
      <c r="T48" s="485"/>
      <c r="U48" s="485"/>
      <c r="V48" s="485"/>
      <c r="W48" s="485"/>
    </row>
    <row r="49" spans="1:23" ht="21.5" customHeight="1">
      <c r="A49" s="226"/>
      <c r="B49" s="926"/>
      <c r="C49" s="926"/>
      <c r="D49" s="927"/>
      <c r="E49" s="927"/>
      <c r="F49" s="928"/>
      <c r="G49" s="928"/>
      <c r="H49" s="927"/>
      <c r="I49" s="927"/>
      <c r="J49" s="927"/>
      <c r="K49" s="927"/>
      <c r="L49" s="226"/>
      <c r="M49" s="484"/>
      <c r="N49" s="929"/>
      <c r="O49" s="929"/>
      <c r="T49" s="485"/>
      <c r="U49" s="485"/>
      <c r="V49" s="485"/>
      <c r="W49" s="485"/>
    </row>
    <row r="50" spans="1:23" ht="21.5" customHeight="1">
      <c r="A50" s="226"/>
      <c r="B50" s="926"/>
      <c r="C50" s="926"/>
      <c r="D50" s="927"/>
      <c r="E50" s="927"/>
      <c r="F50" s="928"/>
      <c r="G50" s="928"/>
      <c r="H50" s="927"/>
      <c r="I50" s="927"/>
      <c r="J50" s="927"/>
      <c r="K50" s="927"/>
      <c r="L50" s="226"/>
      <c r="M50" s="484"/>
      <c r="N50" s="929"/>
      <c r="O50" s="929"/>
      <c r="R50" s="485"/>
      <c r="S50" s="485"/>
      <c r="T50" s="485"/>
      <c r="U50" s="485"/>
      <c r="V50" s="485"/>
      <c r="W50" s="485"/>
    </row>
    <row r="51" spans="1:23" ht="21.5" customHeight="1">
      <c r="A51" s="226"/>
      <c r="B51" s="926"/>
      <c r="C51" s="926"/>
      <c r="D51" s="927"/>
      <c r="E51" s="927"/>
      <c r="F51" s="928"/>
      <c r="G51" s="928"/>
      <c r="H51" s="927"/>
      <c r="I51" s="927"/>
      <c r="J51" s="927"/>
      <c r="K51" s="927"/>
      <c r="L51" s="226"/>
      <c r="M51" s="484"/>
      <c r="N51" s="929"/>
      <c r="O51" s="929"/>
      <c r="T51" s="485"/>
      <c r="U51" s="485"/>
      <c r="V51" s="485"/>
      <c r="W51" s="485"/>
    </row>
    <row r="52" spans="1:23" ht="21.5" customHeight="1">
      <c r="A52" s="226"/>
      <c r="B52" s="926"/>
      <c r="C52" s="926"/>
      <c r="D52" s="927"/>
      <c r="E52" s="927"/>
      <c r="F52" s="928"/>
      <c r="G52" s="928"/>
      <c r="H52" s="927"/>
      <c r="I52" s="927"/>
      <c r="J52" s="927"/>
      <c r="K52" s="927"/>
      <c r="L52" s="226"/>
      <c r="M52" s="484"/>
      <c r="N52" s="929"/>
      <c r="O52" s="929"/>
      <c r="T52" s="485"/>
      <c r="U52" s="485"/>
      <c r="V52" s="485"/>
      <c r="W52" s="485"/>
    </row>
    <row r="53" spans="1:23" ht="21.5" customHeight="1">
      <c r="A53" s="226"/>
      <c r="B53" s="926"/>
      <c r="C53" s="926"/>
      <c r="D53" s="927"/>
      <c r="E53" s="927"/>
      <c r="F53" s="928"/>
      <c r="G53" s="928"/>
      <c r="H53" s="927"/>
      <c r="I53" s="927"/>
      <c r="J53" s="927"/>
      <c r="K53" s="927"/>
      <c r="L53" s="226"/>
      <c r="M53" s="484"/>
      <c r="N53" s="929"/>
      <c r="O53" s="929"/>
      <c r="T53" s="485"/>
      <c r="U53" s="485"/>
      <c r="V53" s="485"/>
      <c r="W53" s="485"/>
    </row>
    <row r="54" spans="1:23" ht="21.5" customHeight="1">
      <c r="A54" s="226"/>
      <c r="B54" s="926"/>
      <c r="C54" s="926"/>
      <c r="D54" s="927"/>
      <c r="E54" s="927"/>
      <c r="F54" s="928"/>
      <c r="G54" s="928"/>
      <c r="H54" s="927"/>
      <c r="I54" s="927"/>
      <c r="J54" s="927"/>
      <c r="K54" s="927"/>
      <c r="L54" s="226"/>
      <c r="M54" s="484"/>
      <c r="N54" s="929"/>
      <c r="O54" s="929"/>
      <c r="R54" s="485"/>
      <c r="S54" s="485"/>
      <c r="T54" s="485"/>
      <c r="U54" s="485"/>
      <c r="V54" s="485"/>
      <c r="W54" s="485"/>
    </row>
    <row r="55" spans="1:23" ht="21.5" customHeight="1">
      <c r="A55" s="226"/>
      <c r="B55" s="926"/>
      <c r="C55" s="926"/>
      <c r="D55" s="927"/>
      <c r="E55" s="927"/>
      <c r="F55" s="928"/>
      <c r="G55" s="928"/>
      <c r="H55" s="927"/>
      <c r="I55" s="927"/>
      <c r="J55" s="927"/>
      <c r="K55" s="927"/>
      <c r="L55" s="226"/>
      <c r="M55" s="484"/>
      <c r="N55" s="929"/>
      <c r="O55" s="929"/>
    </row>
    <row r="56" spans="1:23" ht="21.5" customHeight="1">
      <c r="A56" s="226"/>
      <c r="B56" s="926"/>
      <c r="C56" s="926"/>
      <c r="D56" s="927"/>
      <c r="E56" s="927"/>
      <c r="F56" s="928"/>
      <c r="G56" s="928"/>
      <c r="H56" s="927"/>
      <c r="I56" s="927"/>
      <c r="J56" s="927"/>
      <c r="K56" s="927"/>
      <c r="L56" s="226"/>
      <c r="M56" s="484"/>
      <c r="N56" s="929"/>
      <c r="O56" s="929"/>
      <c r="T56" s="485"/>
      <c r="U56" s="485"/>
      <c r="V56" s="485"/>
      <c r="W56" s="485"/>
    </row>
    <row r="57" spans="1:23" ht="21.5" customHeight="1">
      <c r="A57" s="226"/>
      <c r="B57" s="926"/>
      <c r="C57" s="926"/>
      <c r="D57" s="927"/>
      <c r="E57" s="927"/>
      <c r="F57" s="928"/>
      <c r="G57" s="928"/>
      <c r="H57" s="927"/>
      <c r="I57" s="927"/>
      <c r="J57" s="927"/>
      <c r="K57" s="927"/>
      <c r="L57" s="226"/>
      <c r="M57" s="484"/>
      <c r="N57" s="929"/>
      <c r="O57" s="929"/>
      <c r="T57" s="485"/>
      <c r="U57" s="485"/>
      <c r="V57" s="485"/>
      <c r="W57" s="485"/>
    </row>
    <row r="58" spans="1:23" ht="21.5" customHeight="1">
      <c r="A58" s="226"/>
      <c r="B58" s="926"/>
      <c r="C58" s="926"/>
      <c r="D58" s="927"/>
      <c r="E58" s="927"/>
      <c r="F58" s="928"/>
      <c r="G58" s="928"/>
      <c r="H58" s="927"/>
      <c r="I58" s="927"/>
      <c r="J58" s="927"/>
      <c r="K58" s="927"/>
      <c r="L58" s="226"/>
      <c r="M58" s="484"/>
      <c r="N58" s="929"/>
      <c r="O58" s="929"/>
      <c r="R58" s="485"/>
      <c r="S58" s="485"/>
      <c r="T58" s="485"/>
      <c r="U58" s="485"/>
      <c r="V58" s="485"/>
      <c r="W58" s="485"/>
    </row>
    <row r="59" spans="1:23" ht="21.5" customHeight="1">
      <c r="A59" s="226"/>
      <c r="B59" s="926"/>
      <c r="C59" s="926"/>
      <c r="D59" s="927"/>
      <c r="E59" s="927"/>
      <c r="F59" s="928"/>
      <c r="G59" s="928"/>
      <c r="H59" s="927"/>
      <c r="I59" s="927"/>
      <c r="J59" s="927"/>
      <c r="K59" s="927"/>
      <c r="L59" s="226"/>
      <c r="M59" s="484"/>
      <c r="N59" s="929"/>
      <c r="O59" s="929"/>
      <c r="T59" s="485"/>
      <c r="U59" s="485"/>
      <c r="V59" s="485"/>
      <c r="W59" s="485"/>
    </row>
    <row r="60" spans="1:23" ht="21.5" customHeight="1">
      <c r="A60" s="226"/>
      <c r="B60" s="926"/>
      <c r="C60" s="926"/>
      <c r="D60" s="927"/>
      <c r="E60" s="927"/>
      <c r="F60" s="928"/>
      <c r="G60" s="928"/>
      <c r="H60" s="927"/>
      <c r="I60" s="927"/>
      <c r="J60" s="927"/>
      <c r="K60" s="927"/>
      <c r="L60" s="226"/>
      <c r="M60" s="484"/>
      <c r="N60" s="929"/>
      <c r="O60" s="929"/>
    </row>
    <row r="61" spans="1:23" ht="21.5" customHeight="1">
      <c r="A61" s="226"/>
      <c r="B61" s="926"/>
      <c r="C61" s="926"/>
      <c r="D61" s="927"/>
      <c r="E61" s="927"/>
      <c r="F61" s="928"/>
      <c r="G61" s="928"/>
      <c r="H61" s="927"/>
      <c r="I61" s="927"/>
      <c r="J61" s="927"/>
      <c r="K61" s="927"/>
      <c r="L61" s="226"/>
      <c r="M61" s="484"/>
      <c r="N61" s="929"/>
      <c r="O61" s="929"/>
      <c r="T61" s="485"/>
      <c r="U61" s="485"/>
      <c r="V61" s="485"/>
      <c r="W61" s="485"/>
    </row>
    <row r="62" spans="1:23" ht="21.5" customHeight="1">
      <c r="A62" s="226"/>
      <c r="B62" s="926"/>
      <c r="C62" s="926"/>
      <c r="D62" s="927"/>
      <c r="E62" s="927"/>
      <c r="F62" s="928"/>
      <c r="G62" s="928"/>
      <c r="H62" s="927"/>
      <c r="I62" s="927"/>
      <c r="J62" s="927"/>
      <c r="K62" s="927"/>
      <c r="L62" s="226"/>
      <c r="M62" s="484"/>
      <c r="N62" s="929"/>
      <c r="O62" s="929"/>
      <c r="R62" s="485"/>
      <c r="S62" s="485"/>
      <c r="T62" s="485"/>
      <c r="U62" s="485"/>
      <c r="V62" s="485"/>
      <c r="W62" s="485"/>
    </row>
    <row r="63" spans="1:23" ht="21.5" customHeight="1">
      <c r="A63" s="226"/>
      <c r="B63" s="926"/>
      <c r="C63" s="926"/>
      <c r="D63" s="927"/>
      <c r="E63" s="927"/>
      <c r="F63" s="928"/>
      <c r="G63" s="928"/>
      <c r="H63" s="927"/>
      <c r="I63" s="927"/>
      <c r="J63" s="927"/>
      <c r="K63" s="927"/>
      <c r="L63" s="226"/>
      <c r="M63" s="484"/>
      <c r="N63" s="929"/>
      <c r="O63" s="929"/>
    </row>
    <row r="64" spans="1:23" ht="21.5" customHeight="1">
      <c r="A64" s="226"/>
      <c r="B64" s="926"/>
      <c r="C64" s="926"/>
      <c r="D64" s="927"/>
      <c r="E64" s="927"/>
      <c r="F64" s="928"/>
      <c r="G64" s="928"/>
      <c r="H64" s="927"/>
      <c r="I64" s="927"/>
      <c r="J64" s="927"/>
      <c r="K64" s="927"/>
      <c r="L64" s="226"/>
      <c r="M64" s="484"/>
      <c r="N64" s="929"/>
      <c r="O64" s="929"/>
      <c r="T64" s="485"/>
      <c r="U64" s="485"/>
      <c r="V64" s="485"/>
      <c r="W64" s="485"/>
    </row>
    <row r="65" spans="1:23" ht="21.5" customHeight="1">
      <c r="A65" s="226"/>
      <c r="B65" s="926"/>
      <c r="C65" s="926"/>
      <c r="D65" s="927"/>
      <c r="E65" s="927"/>
      <c r="F65" s="928"/>
      <c r="G65" s="928"/>
      <c r="H65" s="927"/>
      <c r="I65" s="927"/>
      <c r="J65" s="927"/>
      <c r="K65" s="927"/>
      <c r="L65" s="226"/>
      <c r="M65" s="484"/>
      <c r="N65" s="929"/>
      <c r="O65" s="929"/>
      <c r="T65" s="485"/>
      <c r="U65" s="485"/>
      <c r="V65" s="485"/>
      <c r="W65" s="485"/>
    </row>
    <row r="66" spans="1:23" ht="21.5" customHeight="1">
      <c r="A66" s="226"/>
      <c r="B66" s="926"/>
      <c r="C66" s="926"/>
      <c r="D66" s="927"/>
      <c r="E66" s="927"/>
      <c r="F66" s="928"/>
      <c r="G66" s="928"/>
      <c r="H66" s="927"/>
      <c r="I66" s="927"/>
      <c r="J66" s="927"/>
      <c r="K66" s="927"/>
      <c r="L66" s="226"/>
      <c r="M66" s="484"/>
      <c r="N66" s="929"/>
      <c r="O66" s="929"/>
      <c r="R66" s="485"/>
      <c r="S66" s="485"/>
      <c r="T66" s="485"/>
      <c r="U66" s="485"/>
      <c r="V66" s="485"/>
      <c r="W66" s="485"/>
    </row>
    <row r="67" spans="1:23" ht="21.5" customHeight="1">
      <c r="A67" s="226"/>
      <c r="B67" s="926"/>
      <c r="C67" s="926"/>
      <c r="D67" s="927"/>
      <c r="E67" s="927"/>
      <c r="F67" s="928"/>
      <c r="G67" s="928"/>
      <c r="H67" s="927"/>
      <c r="I67" s="927"/>
      <c r="J67" s="927"/>
      <c r="K67" s="927"/>
      <c r="L67" s="226"/>
      <c r="M67" s="484"/>
      <c r="N67" s="929"/>
      <c r="O67" s="929"/>
      <c r="T67" s="485"/>
      <c r="U67" s="485"/>
      <c r="V67" s="485"/>
      <c r="W67" s="485"/>
    </row>
    <row r="68" spans="1:23" ht="21.5" customHeight="1">
      <c r="A68" s="226"/>
      <c r="B68" s="926"/>
      <c r="C68" s="926"/>
      <c r="D68" s="927"/>
      <c r="E68" s="927"/>
      <c r="F68" s="928"/>
      <c r="G68" s="928"/>
      <c r="H68" s="927"/>
      <c r="I68" s="927"/>
      <c r="J68" s="927"/>
      <c r="K68" s="927"/>
      <c r="L68" s="226"/>
      <c r="M68" s="484"/>
      <c r="N68" s="929"/>
      <c r="O68" s="929"/>
    </row>
    <row r="69" spans="1:23" ht="21.5" customHeight="1">
      <c r="A69" s="226"/>
      <c r="B69" s="926"/>
      <c r="C69" s="926"/>
      <c r="D69" s="927"/>
      <c r="E69" s="927"/>
      <c r="F69" s="928"/>
      <c r="G69" s="928"/>
      <c r="H69" s="927"/>
      <c r="I69" s="927"/>
      <c r="J69" s="927"/>
      <c r="K69" s="927"/>
      <c r="L69" s="226"/>
      <c r="M69" s="484"/>
      <c r="N69" s="929"/>
      <c r="O69" s="929"/>
      <c r="T69" s="485"/>
      <c r="U69" s="485"/>
      <c r="V69" s="485"/>
      <c r="W69" s="485"/>
    </row>
    <row r="70" spans="1:23" ht="21.5" customHeight="1">
      <c r="A70" s="226"/>
      <c r="B70" s="926"/>
      <c r="C70" s="926"/>
      <c r="D70" s="927"/>
      <c r="E70" s="927"/>
      <c r="F70" s="928"/>
      <c r="G70" s="928"/>
      <c r="H70" s="927"/>
      <c r="I70" s="927"/>
      <c r="J70" s="927"/>
      <c r="K70" s="927"/>
      <c r="L70" s="226"/>
      <c r="M70" s="484"/>
      <c r="N70" s="929"/>
      <c r="O70" s="929"/>
      <c r="R70" s="485"/>
      <c r="S70" s="485"/>
      <c r="T70" s="485"/>
      <c r="U70" s="485"/>
      <c r="V70" s="485"/>
      <c r="W70" s="485"/>
    </row>
    <row r="71" spans="1:23" ht="21.5" customHeight="1">
      <c r="A71" s="226"/>
      <c r="B71" s="926"/>
      <c r="C71" s="926"/>
      <c r="D71" s="927"/>
      <c r="E71" s="927"/>
      <c r="F71" s="928"/>
      <c r="G71" s="928"/>
      <c r="H71" s="927"/>
      <c r="I71" s="927"/>
      <c r="J71" s="927"/>
      <c r="K71" s="927"/>
      <c r="L71" s="226"/>
      <c r="M71" s="484"/>
      <c r="N71" s="929"/>
      <c r="O71" s="929"/>
    </row>
    <row r="72" spans="1:23" ht="21.5" customHeight="1">
      <c r="A72" s="226"/>
      <c r="B72" s="926"/>
      <c r="C72" s="926"/>
      <c r="D72" s="927"/>
      <c r="E72" s="927"/>
      <c r="F72" s="928"/>
      <c r="G72" s="928"/>
      <c r="H72" s="927"/>
      <c r="I72" s="927"/>
      <c r="J72" s="927"/>
      <c r="K72" s="927"/>
      <c r="L72" s="226"/>
      <c r="M72" s="484"/>
      <c r="N72" s="929"/>
      <c r="O72" s="929"/>
      <c r="T72" s="485"/>
      <c r="U72" s="485"/>
      <c r="V72" s="485"/>
      <c r="W72" s="485"/>
    </row>
    <row r="73" spans="1:23" ht="21.5" customHeight="1">
      <c r="A73" s="226"/>
      <c r="B73" s="926"/>
      <c r="C73" s="926"/>
      <c r="D73" s="927"/>
      <c r="E73" s="927"/>
      <c r="F73" s="928"/>
      <c r="G73" s="928"/>
      <c r="H73" s="927"/>
      <c r="I73" s="927"/>
      <c r="J73" s="927"/>
      <c r="K73" s="927"/>
      <c r="L73" s="226"/>
      <c r="M73" s="484"/>
      <c r="N73" s="929"/>
      <c r="O73" s="929"/>
      <c r="T73" s="485"/>
      <c r="U73" s="485"/>
      <c r="V73" s="485"/>
      <c r="W73" s="485"/>
    </row>
    <row r="74" spans="1:23" ht="21.5" customHeight="1">
      <c r="A74" s="226"/>
      <c r="B74" s="926"/>
      <c r="C74" s="926"/>
      <c r="D74" s="927"/>
      <c r="E74" s="927"/>
      <c r="F74" s="928"/>
      <c r="G74" s="928"/>
      <c r="H74" s="927"/>
      <c r="I74" s="927"/>
      <c r="J74" s="927"/>
      <c r="K74" s="927"/>
      <c r="L74" s="226"/>
      <c r="M74" s="484"/>
      <c r="N74" s="929"/>
      <c r="O74" s="929"/>
      <c r="R74" s="485"/>
      <c r="S74" s="485"/>
      <c r="T74" s="485"/>
      <c r="U74" s="485"/>
      <c r="V74" s="485"/>
      <c r="W74" s="485"/>
    </row>
    <row r="75" spans="1:23" ht="21.5" customHeight="1">
      <c r="A75" s="226"/>
      <c r="B75" s="926"/>
      <c r="C75" s="926"/>
      <c r="D75" s="927"/>
      <c r="E75" s="927"/>
      <c r="F75" s="928"/>
      <c r="G75" s="928"/>
      <c r="H75" s="927"/>
      <c r="I75" s="927"/>
      <c r="J75" s="927"/>
      <c r="K75" s="927"/>
      <c r="L75" s="226"/>
      <c r="M75" s="484"/>
      <c r="N75" s="929"/>
      <c r="O75" s="929"/>
      <c r="T75" s="485"/>
      <c r="U75" s="485"/>
      <c r="V75" s="485"/>
      <c r="W75" s="485"/>
    </row>
    <row r="76" spans="1:23" ht="21.5" customHeight="1">
      <c r="A76" s="226"/>
      <c r="B76" s="926"/>
      <c r="C76" s="926"/>
      <c r="D76" s="927"/>
      <c r="E76" s="927"/>
      <c r="F76" s="928"/>
      <c r="G76" s="928"/>
      <c r="H76" s="927"/>
      <c r="I76" s="927"/>
      <c r="J76" s="927"/>
      <c r="K76" s="927"/>
      <c r="L76" s="226"/>
      <c r="M76" s="484"/>
      <c r="N76" s="929"/>
      <c r="O76" s="929"/>
    </row>
    <row r="77" spans="1:23" ht="21.5" customHeight="1">
      <c r="A77" s="226"/>
      <c r="B77" s="926"/>
      <c r="C77" s="926"/>
      <c r="D77" s="927"/>
      <c r="E77" s="927"/>
      <c r="F77" s="928"/>
      <c r="G77" s="928"/>
      <c r="H77" s="927"/>
      <c r="I77" s="927"/>
      <c r="J77" s="927"/>
      <c r="K77" s="927"/>
      <c r="L77" s="226"/>
      <c r="M77" s="484"/>
      <c r="N77" s="929"/>
      <c r="O77" s="929"/>
      <c r="T77" s="485"/>
      <c r="U77" s="485"/>
      <c r="V77" s="485"/>
      <c r="W77" s="485"/>
    </row>
    <row r="78" spans="1:23" ht="21.5" customHeight="1">
      <c r="A78" s="226"/>
      <c r="B78" s="926"/>
      <c r="C78" s="926"/>
      <c r="D78" s="927"/>
      <c r="E78" s="927"/>
      <c r="F78" s="928"/>
      <c r="G78" s="928"/>
      <c r="H78" s="927"/>
      <c r="I78" s="927"/>
      <c r="J78" s="927"/>
      <c r="K78" s="927"/>
      <c r="L78" s="226"/>
      <c r="M78" s="484"/>
      <c r="N78" s="929"/>
      <c r="O78" s="929"/>
      <c r="R78" s="485"/>
      <c r="S78" s="485"/>
      <c r="T78" s="485"/>
      <c r="U78" s="485"/>
      <c r="V78" s="485"/>
      <c r="W78" s="485"/>
    </row>
    <row r="79" spans="1:23" ht="21.5" customHeight="1">
      <c r="A79" s="226"/>
      <c r="B79" s="926"/>
      <c r="C79" s="926"/>
      <c r="D79" s="927"/>
      <c r="E79" s="927"/>
      <c r="F79" s="928"/>
      <c r="G79" s="928"/>
      <c r="H79" s="927"/>
      <c r="I79" s="927"/>
      <c r="J79" s="927"/>
      <c r="K79" s="927"/>
      <c r="L79" s="226"/>
      <c r="M79" s="484"/>
      <c r="N79" s="929"/>
      <c r="O79" s="929"/>
    </row>
    <row r="80" spans="1:23" ht="21.5" customHeight="1">
      <c r="A80" s="226"/>
      <c r="B80" s="926"/>
      <c r="C80" s="926"/>
      <c r="D80" s="927"/>
      <c r="E80" s="927"/>
      <c r="F80" s="928"/>
      <c r="G80" s="928"/>
      <c r="H80" s="927"/>
      <c r="I80" s="927"/>
      <c r="J80" s="927"/>
      <c r="K80" s="927"/>
      <c r="L80" s="226"/>
      <c r="M80" s="484"/>
      <c r="N80" s="929"/>
      <c r="O80" s="929"/>
      <c r="T80" s="485"/>
      <c r="U80" s="485"/>
      <c r="V80" s="485"/>
      <c r="W80" s="485"/>
    </row>
    <row r="81" spans="1:23" ht="21.5" customHeight="1">
      <c r="A81" s="226"/>
      <c r="B81" s="926"/>
      <c r="C81" s="926"/>
      <c r="D81" s="927"/>
      <c r="E81" s="927"/>
      <c r="F81" s="928"/>
      <c r="G81" s="928"/>
      <c r="H81" s="927"/>
      <c r="I81" s="927"/>
      <c r="J81" s="927"/>
      <c r="K81" s="927"/>
      <c r="L81" s="226"/>
      <c r="M81" s="484"/>
      <c r="N81" s="929"/>
      <c r="O81" s="929"/>
      <c r="T81" s="485"/>
      <c r="U81" s="485"/>
      <c r="V81" s="485"/>
      <c r="W81" s="485"/>
    </row>
    <row r="82" spans="1:23" ht="21.5" customHeight="1">
      <c r="A82" s="226"/>
      <c r="B82" s="926"/>
      <c r="C82" s="926"/>
      <c r="D82" s="927"/>
      <c r="E82" s="927"/>
      <c r="F82" s="928"/>
      <c r="G82" s="928"/>
      <c r="H82" s="927"/>
      <c r="I82" s="927"/>
      <c r="J82" s="927"/>
      <c r="K82" s="927"/>
      <c r="L82" s="226"/>
      <c r="M82" s="484"/>
      <c r="N82" s="929"/>
      <c r="O82" s="929"/>
      <c r="R82" s="485"/>
      <c r="S82" s="485"/>
      <c r="T82" s="485"/>
      <c r="U82" s="485"/>
      <c r="V82" s="485"/>
      <c r="W82" s="485"/>
    </row>
    <row r="83" spans="1:23" ht="21.5" customHeight="1">
      <c r="A83" s="226"/>
      <c r="B83" s="926"/>
      <c r="C83" s="926"/>
      <c r="D83" s="927"/>
      <c r="E83" s="927"/>
      <c r="F83" s="928"/>
      <c r="G83" s="928"/>
      <c r="H83" s="927"/>
      <c r="I83" s="927"/>
      <c r="J83" s="927"/>
      <c r="K83" s="927"/>
      <c r="L83" s="226"/>
      <c r="M83" s="484"/>
      <c r="N83" s="929"/>
      <c r="O83" s="929"/>
      <c r="T83" s="485"/>
      <c r="U83" s="485"/>
      <c r="V83" s="485"/>
      <c r="W83" s="485"/>
    </row>
    <row r="84" spans="1:23" ht="21.5" customHeight="1">
      <c r="A84" s="226"/>
      <c r="B84" s="926"/>
      <c r="C84" s="926"/>
      <c r="D84" s="927"/>
      <c r="E84" s="927"/>
      <c r="F84" s="928"/>
      <c r="G84" s="928"/>
      <c r="H84" s="927"/>
      <c r="I84" s="927"/>
      <c r="J84" s="927"/>
      <c r="K84" s="927"/>
      <c r="L84" s="226"/>
      <c r="M84" s="484"/>
      <c r="N84" s="929"/>
      <c r="O84" s="929"/>
      <c r="T84" s="485"/>
      <c r="U84" s="485"/>
      <c r="V84" s="485"/>
      <c r="W84" s="485"/>
    </row>
    <row r="85" spans="1:23" ht="21.5" customHeight="1">
      <c r="A85" s="226"/>
      <c r="B85" s="926"/>
      <c r="C85" s="926"/>
      <c r="D85" s="927"/>
      <c r="E85" s="927"/>
      <c r="F85" s="928"/>
      <c r="G85" s="928"/>
      <c r="H85" s="927"/>
      <c r="I85" s="927"/>
      <c r="J85" s="927"/>
      <c r="K85" s="927"/>
      <c r="L85" s="226"/>
      <c r="M85" s="484"/>
      <c r="N85" s="929"/>
      <c r="O85" s="929"/>
      <c r="T85" s="485"/>
      <c r="U85" s="485"/>
      <c r="V85" s="485"/>
      <c r="W85" s="485"/>
    </row>
    <row r="86" spans="1:23" ht="21.5" customHeight="1">
      <c r="A86" s="226"/>
      <c r="B86" s="926"/>
      <c r="C86" s="926"/>
      <c r="D86" s="927"/>
      <c r="E86" s="927"/>
      <c r="F86" s="928"/>
      <c r="G86" s="928"/>
      <c r="H86" s="927"/>
      <c r="I86" s="927"/>
      <c r="J86" s="927"/>
      <c r="K86" s="927"/>
      <c r="L86" s="226"/>
      <c r="M86" s="484"/>
      <c r="N86" s="929"/>
      <c r="O86" s="929"/>
      <c r="R86" s="485"/>
      <c r="S86" s="485"/>
      <c r="T86" s="485"/>
      <c r="U86" s="485"/>
      <c r="V86" s="485"/>
      <c r="W86" s="485"/>
    </row>
    <row r="87" spans="1:23" ht="21.5" customHeight="1">
      <c r="A87" s="226"/>
      <c r="B87" s="926"/>
      <c r="C87" s="926"/>
      <c r="D87" s="927"/>
      <c r="E87" s="927"/>
      <c r="F87" s="928"/>
      <c r="G87" s="928"/>
      <c r="H87" s="927"/>
      <c r="I87" s="927"/>
      <c r="J87" s="927"/>
      <c r="K87" s="927"/>
      <c r="L87" s="226"/>
      <c r="M87" s="484"/>
      <c r="N87" s="929"/>
      <c r="O87" s="929"/>
    </row>
    <row r="88" spans="1:23" ht="21.5" customHeight="1">
      <c r="A88" s="226"/>
      <c r="B88" s="926"/>
      <c r="C88" s="926"/>
      <c r="D88" s="927"/>
      <c r="E88" s="927"/>
      <c r="F88" s="928"/>
      <c r="G88" s="928"/>
      <c r="H88" s="927"/>
      <c r="I88" s="927"/>
      <c r="J88" s="927"/>
      <c r="K88" s="927"/>
      <c r="L88" s="226"/>
      <c r="M88" s="484"/>
      <c r="N88" s="929"/>
      <c r="O88" s="929"/>
      <c r="T88" s="485"/>
      <c r="U88" s="485"/>
      <c r="V88" s="485"/>
      <c r="W88" s="485"/>
    </row>
    <row r="89" spans="1:23" ht="21.5" customHeight="1">
      <c r="A89" s="226"/>
      <c r="B89" s="926"/>
      <c r="C89" s="926"/>
      <c r="D89" s="927"/>
      <c r="E89" s="927"/>
      <c r="F89" s="928"/>
      <c r="G89" s="928"/>
      <c r="H89" s="927"/>
      <c r="I89" s="927"/>
      <c r="J89" s="927"/>
      <c r="K89" s="927"/>
      <c r="L89" s="226"/>
      <c r="M89" s="484"/>
      <c r="N89" s="929"/>
      <c r="O89" s="929"/>
      <c r="T89" s="485"/>
      <c r="U89" s="485"/>
      <c r="V89" s="485"/>
      <c r="W89" s="485"/>
    </row>
    <row r="90" spans="1:23" ht="21.5" customHeight="1">
      <c r="A90" s="226"/>
      <c r="B90" s="926"/>
      <c r="C90" s="926"/>
      <c r="D90" s="927"/>
      <c r="E90" s="927"/>
      <c r="F90" s="928"/>
      <c r="G90" s="928"/>
      <c r="H90" s="927"/>
      <c r="I90" s="927"/>
      <c r="J90" s="927"/>
      <c r="K90" s="927"/>
      <c r="L90" s="226"/>
      <c r="M90" s="484"/>
      <c r="N90" s="929"/>
      <c r="O90" s="929"/>
      <c r="R90" s="485"/>
      <c r="S90" s="485"/>
      <c r="T90" s="485"/>
      <c r="U90" s="485"/>
      <c r="V90" s="485"/>
      <c r="W90" s="485"/>
    </row>
    <row r="91" spans="1:23" ht="21.5" customHeight="1">
      <c r="A91" s="226"/>
      <c r="B91" s="926"/>
      <c r="C91" s="926"/>
      <c r="D91" s="927"/>
      <c r="E91" s="927"/>
      <c r="F91" s="928"/>
      <c r="G91" s="928"/>
      <c r="H91" s="927"/>
      <c r="I91" s="927"/>
      <c r="J91" s="927"/>
      <c r="K91" s="927"/>
      <c r="L91" s="226"/>
      <c r="M91" s="484"/>
      <c r="N91" s="929"/>
      <c r="O91" s="929"/>
      <c r="T91" s="485"/>
      <c r="U91" s="485"/>
      <c r="V91" s="485"/>
      <c r="W91" s="485"/>
    </row>
    <row r="92" spans="1:23" ht="21.5" customHeight="1">
      <c r="A92" s="226"/>
      <c r="B92" s="926"/>
      <c r="C92" s="926"/>
      <c r="D92" s="927"/>
      <c r="E92" s="927"/>
      <c r="F92" s="928"/>
      <c r="G92" s="928"/>
      <c r="H92" s="927"/>
      <c r="I92" s="927"/>
      <c r="J92" s="927"/>
      <c r="K92" s="927"/>
      <c r="L92" s="226"/>
      <c r="M92" s="484"/>
      <c r="N92" s="929"/>
      <c r="O92" s="929"/>
    </row>
    <row r="93" spans="1:23" ht="21.5" customHeight="1">
      <c r="A93" s="226"/>
      <c r="B93" s="926"/>
      <c r="C93" s="926"/>
      <c r="D93" s="927"/>
      <c r="E93" s="927"/>
      <c r="F93" s="928"/>
      <c r="G93" s="928"/>
      <c r="H93" s="927"/>
      <c r="I93" s="927"/>
      <c r="J93" s="927"/>
      <c r="K93" s="927"/>
      <c r="L93" s="226"/>
      <c r="M93" s="484"/>
      <c r="N93" s="929"/>
      <c r="O93" s="929"/>
      <c r="T93" s="485"/>
      <c r="U93" s="485"/>
      <c r="V93" s="485"/>
      <c r="W93" s="485"/>
    </row>
    <row r="94" spans="1:23" ht="21.5" customHeight="1">
      <c r="A94" s="226"/>
      <c r="B94" s="926"/>
      <c r="C94" s="926"/>
      <c r="D94" s="927"/>
      <c r="E94" s="927"/>
      <c r="F94" s="928"/>
      <c r="G94" s="928"/>
      <c r="H94" s="927"/>
      <c r="I94" s="927"/>
      <c r="J94" s="927"/>
      <c r="K94" s="927"/>
      <c r="L94" s="226"/>
      <c r="M94" s="484"/>
      <c r="N94" s="929"/>
      <c r="O94" s="929"/>
      <c r="R94" s="485"/>
      <c r="S94" s="485"/>
      <c r="T94" s="485"/>
      <c r="U94" s="485"/>
      <c r="V94" s="485"/>
      <c r="W94" s="485"/>
    </row>
    <row r="95" spans="1:23" ht="21.5" customHeight="1">
      <c r="A95" s="226"/>
      <c r="B95" s="926"/>
      <c r="C95" s="926"/>
      <c r="D95" s="927"/>
      <c r="E95" s="927"/>
      <c r="F95" s="928"/>
      <c r="G95" s="928"/>
      <c r="H95" s="927"/>
      <c r="I95" s="927"/>
      <c r="J95" s="927"/>
      <c r="K95" s="927"/>
      <c r="L95" s="226"/>
      <c r="M95" s="484"/>
      <c r="N95" s="929"/>
      <c r="O95" s="929"/>
    </row>
    <row r="96" spans="1:23" ht="21.5" customHeight="1">
      <c r="A96" s="226"/>
      <c r="B96" s="926"/>
      <c r="C96" s="926"/>
      <c r="D96" s="927"/>
      <c r="E96" s="927"/>
      <c r="F96" s="928"/>
      <c r="G96" s="928"/>
      <c r="H96" s="927"/>
      <c r="I96" s="927"/>
      <c r="J96" s="927"/>
      <c r="K96" s="927"/>
      <c r="L96" s="226"/>
      <c r="M96" s="484"/>
      <c r="N96" s="929"/>
      <c r="O96" s="929"/>
      <c r="T96" s="485"/>
      <c r="U96" s="485"/>
      <c r="V96" s="485"/>
      <c r="W96" s="485"/>
    </row>
    <row r="97" spans="1:23" ht="21.5" customHeight="1">
      <c r="A97" s="226"/>
      <c r="B97" s="926"/>
      <c r="C97" s="926"/>
      <c r="D97" s="927"/>
      <c r="E97" s="927"/>
      <c r="F97" s="928"/>
      <c r="G97" s="928"/>
      <c r="H97" s="927"/>
      <c r="I97" s="927"/>
      <c r="J97" s="927"/>
      <c r="K97" s="927"/>
      <c r="L97" s="226"/>
      <c r="M97" s="484"/>
      <c r="N97" s="929"/>
      <c r="O97" s="929"/>
      <c r="T97" s="485"/>
      <c r="U97" s="485"/>
      <c r="V97" s="485"/>
      <c r="W97" s="485"/>
    </row>
    <row r="98" spans="1:23" ht="21.5" customHeight="1">
      <c r="A98" s="226"/>
      <c r="B98" s="926"/>
      <c r="C98" s="926"/>
      <c r="D98" s="927"/>
      <c r="E98" s="927"/>
      <c r="F98" s="928"/>
      <c r="G98" s="928"/>
      <c r="H98" s="927"/>
      <c r="I98" s="927"/>
      <c r="J98" s="927"/>
      <c r="K98" s="927"/>
      <c r="L98" s="226"/>
      <c r="M98" s="484"/>
      <c r="N98" s="929"/>
      <c r="O98" s="929"/>
      <c r="R98" s="485"/>
      <c r="S98" s="485"/>
      <c r="T98" s="485"/>
      <c r="U98" s="485"/>
      <c r="V98" s="485"/>
      <c r="W98" s="485"/>
    </row>
    <row r="99" spans="1:23" ht="21.5" customHeight="1">
      <c r="A99" s="226"/>
      <c r="B99" s="926"/>
      <c r="C99" s="926"/>
      <c r="D99" s="927"/>
      <c r="E99" s="927"/>
      <c r="F99" s="928"/>
      <c r="G99" s="928"/>
      <c r="H99" s="927"/>
      <c r="I99" s="927"/>
      <c r="J99" s="927"/>
      <c r="K99" s="927"/>
      <c r="L99" s="226"/>
      <c r="M99" s="484"/>
      <c r="N99" s="929"/>
      <c r="O99" s="929"/>
      <c r="T99" s="485"/>
      <c r="U99" s="485"/>
      <c r="V99" s="485"/>
      <c r="W99" s="485"/>
    </row>
    <row r="100" spans="1:23" ht="21.5" customHeight="1">
      <c r="A100" s="226"/>
      <c r="B100" s="926"/>
      <c r="C100" s="926"/>
      <c r="D100" s="927"/>
      <c r="E100" s="927"/>
      <c r="F100" s="928"/>
      <c r="G100" s="928"/>
      <c r="H100" s="927"/>
      <c r="I100" s="927"/>
      <c r="J100" s="927"/>
      <c r="K100" s="927"/>
      <c r="L100" s="226"/>
      <c r="M100" s="484"/>
      <c r="N100" s="929"/>
      <c r="O100" s="929"/>
      <c r="T100" s="485"/>
      <c r="U100" s="485"/>
      <c r="V100" s="485"/>
      <c r="W100" s="485"/>
    </row>
    <row r="101" spans="1:23" ht="21.5" customHeight="1">
      <c r="A101" s="226"/>
      <c r="B101" s="926"/>
      <c r="C101" s="926"/>
      <c r="D101" s="927"/>
      <c r="E101" s="927"/>
      <c r="F101" s="928"/>
      <c r="G101" s="928"/>
      <c r="H101" s="927"/>
      <c r="I101" s="927"/>
      <c r="J101" s="927"/>
      <c r="K101" s="927"/>
      <c r="L101" s="226"/>
      <c r="M101" s="484"/>
      <c r="N101" s="929"/>
      <c r="O101" s="929"/>
      <c r="T101" s="485"/>
      <c r="U101" s="485"/>
      <c r="V101" s="485"/>
      <c r="W101" s="485"/>
    </row>
    <row r="102" spans="1:23" ht="21.5" customHeight="1">
      <c r="A102" s="226"/>
      <c r="B102" s="926"/>
      <c r="C102" s="926"/>
      <c r="D102" s="927"/>
      <c r="E102" s="927"/>
      <c r="F102" s="928"/>
      <c r="G102" s="928"/>
      <c r="H102" s="927"/>
      <c r="I102" s="927"/>
      <c r="J102" s="927"/>
      <c r="K102" s="927"/>
      <c r="L102" s="226"/>
      <c r="M102" s="484"/>
      <c r="N102" s="929"/>
      <c r="O102" s="929"/>
      <c r="R102" s="485"/>
      <c r="S102" s="485"/>
      <c r="T102" s="485"/>
      <c r="U102" s="485"/>
      <c r="V102" s="485"/>
      <c r="W102" s="485"/>
    </row>
    <row r="103" spans="1:23" ht="21.5" customHeight="1">
      <c r="A103" s="226"/>
      <c r="B103" s="926"/>
      <c r="C103" s="926"/>
      <c r="D103" s="927"/>
      <c r="E103" s="927"/>
      <c r="F103" s="928"/>
      <c r="G103" s="928"/>
      <c r="H103" s="927"/>
      <c r="I103" s="927"/>
      <c r="J103" s="927"/>
      <c r="K103" s="927"/>
      <c r="L103" s="226"/>
      <c r="M103" s="484"/>
      <c r="N103" s="929"/>
      <c r="O103" s="929"/>
      <c r="T103" s="485"/>
      <c r="U103" s="485"/>
      <c r="V103" s="485"/>
      <c r="W103" s="485"/>
    </row>
    <row r="104" spans="1:23" ht="21.5" customHeight="1">
      <c r="A104" s="226"/>
      <c r="B104" s="926"/>
      <c r="C104" s="926"/>
      <c r="D104" s="927"/>
      <c r="E104" s="927"/>
      <c r="F104" s="928"/>
      <c r="G104" s="928"/>
      <c r="H104" s="927"/>
      <c r="I104" s="927"/>
      <c r="J104" s="927"/>
      <c r="K104" s="927"/>
      <c r="L104" s="226"/>
      <c r="M104" s="484"/>
      <c r="N104" s="929"/>
      <c r="O104" s="929"/>
    </row>
    <row r="105" spans="1:23" ht="21.5" customHeight="1">
      <c r="A105" s="226"/>
      <c r="B105" s="926"/>
      <c r="C105" s="926"/>
      <c r="D105" s="927"/>
      <c r="E105" s="927"/>
      <c r="F105" s="928"/>
      <c r="G105" s="928"/>
      <c r="H105" s="927"/>
      <c r="I105" s="927"/>
      <c r="J105" s="927"/>
      <c r="K105" s="927"/>
      <c r="L105" s="226"/>
      <c r="M105" s="484"/>
      <c r="N105" s="929"/>
      <c r="O105" s="929"/>
      <c r="T105" s="485"/>
      <c r="U105" s="485"/>
      <c r="V105" s="485"/>
      <c r="W105" s="485"/>
    </row>
    <row r="106" spans="1:23" ht="21.5" customHeight="1">
      <c r="A106" s="226"/>
      <c r="B106" s="926"/>
      <c r="C106" s="926"/>
      <c r="D106" s="927"/>
      <c r="E106" s="927"/>
      <c r="F106" s="928"/>
      <c r="G106" s="928"/>
      <c r="H106" s="927"/>
      <c r="I106" s="927"/>
      <c r="J106" s="927"/>
      <c r="K106" s="927"/>
      <c r="L106" s="226"/>
      <c r="M106" s="484"/>
      <c r="N106" s="929"/>
      <c r="O106" s="929"/>
      <c r="R106" s="485"/>
      <c r="S106" s="485"/>
      <c r="T106" s="485"/>
      <c r="U106" s="485"/>
      <c r="V106" s="485"/>
      <c r="W106" s="485"/>
    </row>
    <row r="107" spans="1:23" ht="21.5" customHeight="1">
      <c r="A107" s="226"/>
      <c r="B107" s="926"/>
      <c r="C107" s="926"/>
      <c r="D107" s="927"/>
      <c r="E107" s="927"/>
      <c r="F107" s="928"/>
      <c r="G107" s="928"/>
      <c r="H107" s="927"/>
      <c r="I107" s="927"/>
      <c r="J107" s="927"/>
      <c r="K107" s="927"/>
      <c r="L107" s="226"/>
      <c r="M107" s="484"/>
      <c r="N107" s="929"/>
      <c r="O107" s="929"/>
    </row>
    <row r="108" spans="1:23" ht="21.5" customHeight="1">
      <c r="A108" s="226"/>
      <c r="B108" s="926"/>
      <c r="C108" s="926"/>
      <c r="D108" s="927"/>
      <c r="E108" s="927"/>
      <c r="F108" s="928"/>
      <c r="G108" s="928"/>
      <c r="H108" s="927"/>
      <c r="I108" s="927"/>
      <c r="J108" s="927"/>
      <c r="K108" s="927"/>
      <c r="L108" s="226"/>
      <c r="M108" s="484"/>
      <c r="N108" s="929"/>
      <c r="O108" s="929"/>
      <c r="T108" s="485"/>
      <c r="U108" s="485"/>
      <c r="V108" s="485"/>
      <c r="W108" s="485"/>
    </row>
    <row r="109" spans="1:23" ht="21.5" customHeight="1">
      <c r="A109" s="226"/>
      <c r="B109" s="926"/>
      <c r="C109" s="926"/>
      <c r="D109" s="927"/>
      <c r="E109" s="927"/>
      <c r="F109" s="928"/>
      <c r="G109" s="928"/>
      <c r="H109" s="927"/>
      <c r="I109" s="927"/>
      <c r="J109" s="927"/>
      <c r="K109" s="927"/>
      <c r="L109" s="226"/>
      <c r="M109" s="484"/>
      <c r="N109" s="929"/>
      <c r="O109" s="929"/>
      <c r="T109" s="485"/>
      <c r="U109" s="485"/>
      <c r="V109" s="485"/>
      <c r="W109" s="485"/>
    </row>
    <row r="110" spans="1:23" ht="21.5" customHeight="1">
      <c r="A110" s="226"/>
      <c r="B110" s="926"/>
      <c r="C110" s="926"/>
      <c r="D110" s="927"/>
      <c r="E110" s="927"/>
      <c r="F110" s="928"/>
      <c r="G110" s="928"/>
      <c r="H110" s="927"/>
      <c r="I110" s="927"/>
      <c r="J110" s="927"/>
      <c r="K110" s="927"/>
      <c r="L110" s="226"/>
      <c r="M110" s="484"/>
      <c r="N110" s="929"/>
      <c r="O110" s="929"/>
      <c r="R110" s="485"/>
      <c r="S110" s="485"/>
      <c r="T110" s="485"/>
      <c r="U110" s="485"/>
      <c r="V110" s="485"/>
      <c r="W110" s="485"/>
    </row>
    <row r="111" spans="1:23" ht="21.5" customHeight="1">
      <c r="A111" s="226"/>
      <c r="B111" s="926"/>
      <c r="C111" s="926"/>
      <c r="D111" s="927"/>
      <c r="E111" s="927"/>
      <c r="F111" s="928"/>
      <c r="G111" s="928"/>
      <c r="H111" s="927"/>
      <c r="I111" s="927"/>
      <c r="J111" s="927"/>
      <c r="K111" s="927"/>
      <c r="L111" s="226"/>
      <c r="M111" s="484"/>
      <c r="N111" s="929"/>
      <c r="O111" s="929"/>
      <c r="T111" s="485"/>
      <c r="U111" s="485"/>
      <c r="V111" s="485"/>
      <c r="W111" s="485"/>
    </row>
    <row r="112" spans="1:23" ht="21.5" customHeight="1">
      <c r="A112" s="226"/>
      <c r="B112" s="926"/>
      <c r="C112" s="926"/>
      <c r="D112" s="927"/>
      <c r="E112" s="927"/>
      <c r="F112" s="928"/>
      <c r="G112" s="928"/>
      <c r="H112" s="927"/>
      <c r="I112" s="927"/>
      <c r="J112" s="927"/>
      <c r="K112" s="927"/>
      <c r="L112" s="226"/>
      <c r="M112" s="484"/>
      <c r="N112" s="929"/>
      <c r="O112" s="929"/>
    </row>
    <row r="113" spans="1:23" ht="21.5" customHeight="1">
      <c r="A113" s="226"/>
      <c r="B113" s="926"/>
      <c r="C113" s="926"/>
      <c r="D113" s="927"/>
      <c r="E113" s="927"/>
      <c r="F113" s="928"/>
      <c r="G113" s="928"/>
      <c r="H113" s="927"/>
      <c r="I113" s="927"/>
      <c r="J113" s="927"/>
      <c r="K113" s="927"/>
      <c r="L113" s="226"/>
      <c r="M113" s="484"/>
      <c r="N113" s="929"/>
      <c r="O113" s="929"/>
      <c r="T113" s="485"/>
      <c r="U113" s="485"/>
      <c r="V113" s="485"/>
      <c r="W113" s="485"/>
    </row>
    <row r="114" spans="1:23" ht="21.5" customHeight="1">
      <c r="A114" s="226"/>
      <c r="B114" s="926"/>
      <c r="C114" s="926"/>
      <c r="D114" s="927"/>
      <c r="E114" s="927"/>
      <c r="F114" s="928"/>
      <c r="G114" s="928"/>
      <c r="H114" s="927"/>
      <c r="I114" s="927"/>
      <c r="J114" s="927"/>
      <c r="K114" s="927"/>
      <c r="L114" s="226"/>
      <c r="M114" s="484"/>
      <c r="N114" s="929"/>
      <c r="O114" s="929"/>
      <c r="R114" s="485"/>
      <c r="S114" s="485"/>
      <c r="T114" s="485"/>
      <c r="U114" s="485"/>
      <c r="V114" s="485"/>
      <c r="W114" s="485"/>
    </row>
    <row r="115" spans="1:23" ht="21.5" customHeight="1">
      <c r="A115" s="226"/>
      <c r="B115" s="926"/>
      <c r="C115" s="926"/>
      <c r="D115" s="927"/>
      <c r="E115" s="927"/>
      <c r="F115" s="928"/>
      <c r="G115" s="928"/>
      <c r="H115" s="927"/>
      <c r="I115" s="927"/>
      <c r="J115" s="927"/>
      <c r="K115" s="927"/>
      <c r="L115" s="226"/>
      <c r="M115" s="484"/>
      <c r="N115" s="929"/>
      <c r="O115" s="929"/>
    </row>
    <row r="116" spans="1:23" ht="21.5" customHeight="1">
      <c r="A116" s="226"/>
      <c r="B116" s="926"/>
      <c r="C116" s="926"/>
      <c r="D116" s="927"/>
      <c r="E116" s="927"/>
      <c r="F116" s="928"/>
      <c r="G116" s="928"/>
      <c r="H116" s="927"/>
      <c r="I116" s="927"/>
      <c r="J116" s="927"/>
      <c r="K116" s="927"/>
      <c r="L116" s="226"/>
      <c r="M116" s="484"/>
      <c r="N116" s="929"/>
      <c r="O116" s="929"/>
      <c r="T116" s="485"/>
      <c r="U116" s="485"/>
      <c r="V116" s="485"/>
      <c r="W116" s="485"/>
    </row>
    <row r="117" spans="1:23" ht="21.5" customHeight="1">
      <c r="A117" s="226"/>
      <c r="B117" s="926"/>
      <c r="C117" s="926"/>
      <c r="D117" s="927"/>
      <c r="E117" s="927"/>
      <c r="F117" s="928"/>
      <c r="G117" s="928"/>
      <c r="H117" s="927"/>
      <c r="I117" s="927"/>
      <c r="J117" s="927"/>
      <c r="K117" s="927"/>
      <c r="L117" s="226"/>
      <c r="M117" s="484"/>
      <c r="N117" s="929"/>
      <c r="O117" s="929"/>
      <c r="T117" s="485"/>
      <c r="U117" s="485"/>
      <c r="V117" s="485"/>
      <c r="W117" s="485"/>
    </row>
    <row r="118" spans="1:23" ht="21.5" customHeight="1">
      <c r="A118" s="226"/>
      <c r="B118" s="926"/>
      <c r="C118" s="926"/>
      <c r="D118" s="927"/>
      <c r="E118" s="927"/>
      <c r="F118" s="928"/>
      <c r="G118" s="928"/>
      <c r="H118" s="927"/>
      <c r="I118" s="927"/>
      <c r="J118" s="927"/>
      <c r="K118" s="927"/>
      <c r="L118" s="226"/>
      <c r="M118" s="484"/>
      <c r="N118" s="929"/>
      <c r="O118" s="929"/>
      <c r="R118" s="485"/>
      <c r="S118" s="485"/>
      <c r="T118" s="485"/>
      <c r="U118" s="485"/>
      <c r="V118" s="485"/>
      <c r="W118" s="485"/>
    </row>
    <row r="119" spans="1:23" ht="21.5" customHeight="1">
      <c r="A119" s="226"/>
      <c r="B119" s="926"/>
      <c r="C119" s="926"/>
      <c r="D119" s="927"/>
      <c r="E119" s="927"/>
      <c r="F119" s="928"/>
      <c r="G119" s="928"/>
      <c r="H119" s="927"/>
      <c r="I119" s="927"/>
      <c r="J119" s="927"/>
      <c r="K119" s="927"/>
      <c r="L119" s="226"/>
      <c r="M119" s="484"/>
      <c r="N119" s="929"/>
      <c r="O119" s="929"/>
      <c r="T119" s="485"/>
      <c r="U119" s="485"/>
      <c r="V119" s="485"/>
      <c r="W119" s="485"/>
    </row>
    <row r="120" spans="1:23" ht="21.5" customHeight="1">
      <c r="A120" s="226"/>
      <c r="B120" s="926"/>
      <c r="C120" s="926"/>
      <c r="D120" s="927"/>
      <c r="E120" s="927"/>
      <c r="F120" s="928"/>
      <c r="G120" s="928"/>
      <c r="H120" s="927"/>
      <c r="I120" s="927"/>
      <c r="J120" s="927"/>
      <c r="K120" s="927"/>
      <c r="L120" s="226"/>
      <c r="M120" s="484"/>
      <c r="N120" s="929"/>
      <c r="O120" s="929"/>
      <c r="T120" s="485"/>
      <c r="U120" s="485"/>
      <c r="V120" s="485"/>
      <c r="W120" s="485"/>
    </row>
    <row r="121" spans="1:23" ht="21.5" customHeight="1">
      <c r="A121" s="226"/>
      <c r="B121" s="926"/>
      <c r="C121" s="926"/>
      <c r="D121" s="927"/>
      <c r="E121" s="927"/>
      <c r="F121" s="928"/>
      <c r="G121" s="928"/>
      <c r="H121" s="927"/>
      <c r="I121" s="927"/>
      <c r="J121" s="927"/>
      <c r="K121" s="927"/>
      <c r="L121" s="226"/>
      <c r="M121" s="484"/>
      <c r="N121" s="929"/>
      <c r="O121" s="929"/>
      <c r="T121" s="485"/>
      <c r="U121" s="485"/>
      <c r="V121" s="485"/>
      <c r="W121" s="485"/>
    </row>
    <row r="122" spans="1:23" ht="21.5" customHeight="1">
      <c r="A122" s="226"/>
      <c r="B122" s="926"/>
      <c r="C122" s="926"/>
      <c r="D122" s="927"/>
      <c r="E122" s="927"/>
      <c r="F122" s="928"/>
      <c r="G122" s="928"/>
      <c r="H122" s="927"/>
      <c r="I122" s="927"/>
      <c r="J122" s="927"/>
      <c r="K122" s="927"/>
      <c r="L122" s="226"/>
      <c r="M122" s="484"/>
      <c r="N122" s="929"/>
      <c r="O122" s="929"/>
      <c r="R122" s="485"/>
      <c r="S122" s="485"/>
      <c r="T122" s="485"/>
      <c r="U122" s="485"/>
      <c r="V122" s="485"/>
      <c r="W122" s="485"/>
    </row>
    <row r="123" spans="1:23" ht="21.5" customHeight="1">
      <c r="A123" s="226"/>
      <c r="B123" s="926"/>
      <c r="C123" s="926"/>
      <c r="D123" s="927"/>
      <c r="E123" s="927"/>
      <c r="F123" s="928"/>
      <c r="G123" s="928"/>
      <c r="H123" s="927"/>
      <c r="I123" s="927"/>
      <c r="J123" s="927"/>
      <c r="K123" s="927"/>
      <c r="L123" s="226"/>
      <c r="M123" s="484"/>
      <c r="N123" s="929"/>
      <c r="O123" s="929"/>
    </row>
    <row r="124" spans="1:23" ht="21.5" customHeight="1">
      <c r="A124" s="226"/>
      <c r="B124" s="926"/>
      <c r="C124" s="926"/>
      <c r="D124" s="927"/>
      <c r="E124" s="927"/>
      <c r="F124" s="928"/>
      <c r="G124" s="928"/>
      <c r="H124" s="927"/>
      <c r="I124" s="927"/>
      <c r="J124" s="927"/>
      <c r="K124" s="927"/>
      <c r="L124" s="226"/>
      <c r="M124" s="484"/>
      <c r="N124" s="929"/>
      <c r="O124" s="929"/>
      <c r="T124" s="485"/>
      <c r="U124" s="485"/>
      <c r="V124" s="485"/>
      <c r="W124" s="485"/>
    </row>
    <row r="125" spans="1:23" ht="21.5" customHeight="1">
      <c r="A125" s="226"/>
      <c r="B125" s="926"/>
      <c r="C125" s="926"/>
      <c r="D125" s="927"/>
      <c r="E125" s="927"/>
      <c r="F125" s="928"/>
      <c r="G125" s="928"/>
      <c r="H125" s="927"/>
      <c r="I125" s="927"/>
      <c r="J125" s="927"/>
      <c r="K125" s="927"/>
      <c r="L125" s="226"/>
      <c r="M125" s="484"/>
      <c r="N125" s="929"/>
      <c r="O125" s="929"/>
      <c r="T125" s="485"/>
      <c r="U125" s="485"/>
      <c r="V125" s="485"/>
      <c r="W125" s="485"/>
    </row>
    <row r="126" spans="1:23" ht="21.5" customHeight="1">
      <c r="A126" s="226"/>
      <c r="B126" s="926"/>
      <c r="C126" s="926"/>
      <c r="D126" s="927"/>
      <c r="E126" s="927"/>
      <c r="F126" s="928"/>
      <c r="G126" s="928"/>
      <c r="H126" s="927"/>
      <c r="I126" s="927"/>
      <c r="J126" s="927"/>
      <c r="K126" s="927"/>
      <c r="L126" s="226"/>
      <c r="M126" s="484"/>
      <c r="N126" s="929"/>
      <c r="O126" s="929"/>
      <c r="R126" s="485"/>
      <c r="S126" s="485"/>
      <c r="T126" s="485"/>
      <c r="U126" s="485"/>
      <c r="V126" s="485"/>
      <c r="W126" s="485"/>
    </row>
    <row r="127" spans="1:23" ht="21.5" customHeight="1">
      <c r="A127" s="226"/>
      <c r="B127" s="926"/>
      <c r="C127" s="926"/>
      <c r="D127" s="927"/>
      <c r="E127" s="927"/>
      <c r="F127" s="928"/>
      <c r="G127" s="928"/>
      <c r="H127" s="927"/>
      <c r="I127" s="927"/>
      <c r="J127" s="927"/>
      <c r="K127" s="927"/>
      <c r="L127" s="226"/>
      <c r="M127" s="484"/>
      <c r="N127" s="929"/>
      <c r="O127" s="929"/>
      <c r="T127" s="485"/>
      <c r="U127" s="485"/>
      <c r="V127" s="485"/>
      <c r="W127" s="485"/>
    </row>
    <row r="128" spans="1:23" ht="21.5" customHeight="1">
      <c r="A128" s="226"/>
      <c r="B128" s="926"/>
      <c r="C128" s="926"/>
      <c r="D128" s="927"/>
      <c r="E128" s="927"/>
      <c r="F128" s="928"/>
      <c r="G128" s="928"/>
      <c r="H128" s="927"/>
      <c r="I128" s="927"/>
      <c r="J128" s="927"/>
      <c r="K128" s="927"/>
      <c r="L128" s="226"/>
      <c r="M128" s="484"/>
      <c r="N128" s="929"/>
      <c r="O128" s="929"/>
      <c r="T128" s="485"/>
      <c r="U128" s="485"/>
      <c r="V128" s="485"/>
      <c r="W128" s="485"/>
    </row>
    <row r="129" spans="1:23" ht="21.5" customHeight="1">
      <c r="A129" s="226"/>
      <c r="B129" s="926"/>
      <c r="C129" s="926"/>
      <c r="D129" s="927"/>
      <c r="E129" s="927"/>
      <c r="F129" s="928"/>
      <c r="G129" s="928"/>
      <c r="H129" s="927"/>
      <c r="I129" s="927"/>
      <c r="J129" s="927"/>
      <c r="K129" s="927"/>
      <c r="L129" s="226"/>
      <c r="M129" s="484"/>
      <c r="N129" s="929"/>
      <c r="O129" s="929"/>
      <c r="T129" s="485"/>
      <c r="U129" s="485"/>
      <c r="V129" s="485"/>
      <c r="W129" s="485"/>
    </row>
    <row r="130" spans="1:23" ht="21.5" customHeight="1">
      <c r="A130" s="226"/>
      <c r="B130" s="926"/>
      <c r="C130" s="926"/>
      <c r="D130" s="927"/>
      <c r="E130" s="927"/>
      <c r="F130" s="928"/>
      <c r="G130" s="928"/>
      <c r="H130" s="927"/>
      <c r="I130" s="927"/>
      <c r="J130" s="927"/>
      <c r="K130" s="927"/>
      <c r="L130" s="226"/>
      <c r="M130" s="484"/>
      <c r="N130" s="929"/>
      <c r="O130" s="929"/>
      <c r="R130" s="485"/>
      <c r="S130" s="485"/>
      <c r="T130" s="485"/>
      <c r="U130" s="485"/>
      <c r="V130" s="485"/>
      <c r="W130" s="485"/>
    </row>
    <row r="131" spans="1:23" ht="21.5" customHeight="1">
      <c r="A131" s="226"/>
      <c r="B131" s="926"/>
      <c r="C131" s="926"/>
      <c r="D131" s="927"/>
      <c r="E131" s="927"/>
      <c r="F131" s="928"/>
      <c r="G131" s="928"/>
      <c r="H131" s="927"/>
      <c r="I131" s="927"/>
      <c r="J131" s="927"/>
      <c r="K131" s="927"/>
      <c r="L131" s="226"/>
      <c r="M131" s="484"/>
      <c r="N131" s="929"/>
      <c r="O131" s="929"/>
      <c r="T131" s="485"/>
      <c r="U131" s="485"/>
      <c r="V131" s="485"/>
      <c r="W131" s="485"/>
    </row>
    <row r="132" spans="1:23" ht="21.5" customHeight="1">
      <c r="A132" s="226"/>
      <c r="B132" s="926"/>
      <c r="C132" s="926"/>
      <c r="D132" s="927"/>
      <c r="E132" s="927"/>
      <c r="F132" s="928"/>
      <c r="G132" s="928"/>
      <c r="H132" s="927"/>
      <c r="I132" s="927"/>
      <c r="J132" s="927"/>
      <c r="K132" s="927"/>
      <c r="L132" s="226"/>
      <c r="M132" s="484"/>
      <c r="N132" s="929"/>
      <c r="O132" s="929"/>
    </row>
    <row r="133" spans="1:23" ht="21.5" customHeight="1">
      <c r="A133" s="226"/>
      <c r="B133" s="226"/>
      <c r="C133" s="226"/>
      <c r="D133" s="484"/>
      <c r="E133" s="484"/>
      <c r="F133" s="483"/>
      <c r="G133" s="483"/>
      <c r="H133" s="484"/>
      <c r="I133" s="484"/>
      <c r="J133" s="927"/>
      <c r="K133" s="927"/>
      <c r="L133" s="226"/>
      <c r="M133" s="484"/>
      <c r="N133" s="929"/>
      <c r="O133" s="929"/>
    </row>
    <row r="134" spans="1:23" ht="21.5" customHeight="1">
      <c r="A134" s="226"/>
      <c r="B134" s="226"/>
      <c r="C134" s="226"/>
      <c r="D134" s="484"/>
      <c r="E134" s="484"/>
      <c r="F134" s="483"/>
      <c r="G134" s="483"/>
      <c r="H134" s="484"/>
      <c r="I134" s="484"/>
      <c r="J134" s="927"/>
      <c r="K134" s="927"/>
      <c r="L134" s="226"/>
      <c r="M134" s="484"/>
      <c r="N134" s="929"/>
      <c r="O134" s="929"/>
    </row>
    <row r="135" spans="1:23" ht="21.5" customHeight="1">
      <c r="A135" s="226"/>
      <c r="B135" s="226"/>
      <c r="C135" s="226"/>
      <c r="D135" s="484"/>
      <c r="E135" s="484"/>
      <c r="F135" s="483"/>
      <c r="G135" s="483"/>
      <c r="H135" s="484"/>
      <c r="I135" s="484"/>
      <c r="J135" s="927"/>
      <c r="K135" s="927"/>
      <c r="L135" s="226"/>
      <c r="M135" s="484"/>
      <c r="N135" s="929"/>
      <c r="O135" s="929"/>
    </row>
    <row r="136" spans="1:23" ht="21.5" customHeight="1">
      <c r="A136" s="226"/>
      <c r="B136" s="226"/>
      <c r="C136" s="226"/>
      <c r="D136" s="484"/>
      <c r="E136" s="484"/>
      <c r="F136" s="483"/>
      <c r="G136" s="483"/>
      <c r="H136" s="484"/>
      <c r="I136" s="484"/>
      <c r="J136" s="927"/>
      <c r="K136" s="927"/>
      <c r="L136" s="226"/>
      <c r="M136" s="484"/>
      <c r="N136" s="929"/>
      <c r="O136" s="929"/>
    </row>
    <row r="137" spans="1:23" ht="21.5" customHeight="1">
      <c r="A137" s="226"/>
      <c r="B137" s="226"/>
      <c r="C137" s="226"/>
      <c r="D137" s="484"/>
      <c r="E137" s="484"/>
      <c r="F137" s="483"/>
      <c r="G137" s="483"/>
      <c r="H137" s="484"/>
      <c r="I137" s="484"/>
      <c r="J137" s="927"/>
      <c r="K137" s="927"/>
      <c r="L137" s="226"/>
      <c r="M137" s="484"/>
      <c r="N137" s="929"/>
      <c r="O137" s="929"/>
    </row>
    <row r="138" spans="1:23" ht="21.5" customHeight="1">
      <c r="A138" s="226"/>
      <c r="B138" s="226"/>
      <c r="C138" s="226"/>
      <c r="D138" s="484"/>
      <c r="E138" s="484"/>
      <c r="F138" s="483"/>
      <c r="G138" s="483"/>
      <c r="H138" s="484"/>
      <c r="I138" s="484"/>
      <c r="J138" s="927"/>
      <c r="K138" s="927"/>
      <c r="L138" s="226"/>
      <c r="M138" s="484"/>
      <c r="N138" s="929"/>
      <c r="O138" s="929"/>
    </row>
    <row r="139" spans="1:23" ht="21.5" customHeight="1">
      <c r="A139" s="226"/>
      <c r="B139" s="226"/>
      <c r="C139" s="226"/>
      <c r="D139" s="484"/>
      <c r="E139" s="484"/>
      <c r="F139" s="483"/>
      <c r="G139" s="483"/>
      <c r="H139" s="484"/>
      <c r="I139" s="484"/>
      <c r="J139" s="927"/>
      <c r="K139" s="927"/>
      <c r="L139" s="226"/>
      <c r="M139" s="484"/>
      <c r="N139" s="929"/>
      <c r="O139" s="929"/>
    </row>
    <row r="140" spans="1:23" ht="21.5" customHeight="1">
      <c r="A140" s="226"/>
      <c r="B140" s="226"/>
      <c r="C140" s="226"/>
      <c r="D140" s="484"/>
      <c r="E140" s="484"/>
      <c r="F140" s="483"/>
      <c r="G140" s="483"/>
      <c r="H140" s="484"/>
      <c r="I140" s="484"/>
      <c r="J140" s="927"/>
      <c r="K140" s="927"/>
      <c r="L140" s="226"/>
      <c r="M140" s="484"/>
      <c r="N140" s="929"/>
      <c r="O140" s="929"/>
    </row>
    <row r="141" spans="1:23" ht="21.5" customHeight="1">
      <c r="A141" s="226"/>
      <c r="B141" s="226"/>
      <c r="C141" s="226"/>
      <c r="D141" s="484"/>
      <c r="E141" s="484"/>
      <c r="F141" s="483"/>
      <c r="G141" s="483"/>
      <c r="H141" s="484"/>
      <c r="I141" s="484"/>
      <c r="J141" s="927"/>
      <c r="K141" s="927"/>
      <c r="L141" s="226"/>
      <c r="M141" s="484"/>
      <c r="N141" s="929"/>
      <c r="O141" s="929"/>
    </row>
    <row r="142" spans="1:23" ht="21.5" customHeight="1">
      <c r="A142" s="226"/>
      <c r="B142" s="226"/>
      <c r="C142" s="226"/>
      <c r="D142" s="484"/>
      <c r="E142" s="484"/>
      <c r="F142" s="483"/>
      <c r="G142" s="483"/>
      <c r="H142" s="484"/>
      <c r="I142" s="484"/>
      <c r="J142" s="927"/>
      <c r="K142" s="927"/>
      <c r="L142" s="226"/>
      <c r="M142" s="484"/>
      <c r="N142" s="929"/>
      <c r="O142" s="929"/>
    </row>
    <row r="143" spans="1:23" ht="21.5" customHeight="1">
      <c r="A143" s="226"/>
      <c r="B143" s="226"/>
      <c r="C143" s="226"/>
      <c r="D143" s="484"/>
      <c r="E143" s="484"/>
      <c r="F143" s="483"/>
      <c r="G143" s="483"/>
      <c r="H143" s="484"/>
      <c r="I143" s="484"/>
      <c r="J143" s="927"/>
      <c r="K143" s="927"/>
      <c r="L143" s="226"/>
      <c r="M143" s="484"/>
      <c r="N143" s="929"/>
      <c r="O143" s="929"/>
    </row>
    <row r="144" spans="1:23" ht="21.5" customHeight="1">
      <c r="A144" s="226"/>
      <c r="B144" s="226"/>
      <c r="C144" s="226"/>
      <c r="D144" s="484"/>
      <c r="E144" s="484"/>
      <c r="F144" s="483"/>
      <c r="G144" s="483"/>
      <c r="H144" s="484"/>
      <c r="I144" s="484"/>
      <c r="J144" s="927"/>
      <c r="K144" s="927"/>
      <c r="L144" s="226"/>
      <c r="M144" s="484"/>
      <c r="N144" s="929"/>
      <c r="O144" s="929"/>
    </row>
    <row r="145" spans="1:15" ht="21.5" customHeight="1">
      <c r="A145" s="226"/>
      <c r="B145" s="226"/>
      <c r="C145" s="226"/>
      <c r="D145" s="484"/>
      <c r="E145" s="484"/>
      <c r="F145" s="483"/>
      <c r="G145" s="483"/>
      <c r="H145" s="484"/>
      <c r="I145" s="484"/>
      <c r="J145" s="927"/>
      <c r="K145" s="927"/>
      <c r="L145" s="226"/>
      <c r="M145" s="484"/>
      <c r="N145" s="929"/>
      <c r="O145" s="929"/>
    </row>
    <row r="146" spans="1:15" ht="21.5" customHeight="1">
      <c r="A146" s="226"/>
      <c r="B146" s="226"/>
      <c r="C146" s="226"/>
      <c r="D146" s="484"/>
      <c r="E146" s="484"/>
      <c r="F146" s="483"/>
      <c r="G146" s="483"/>
      <c r="H146" s="484"/>
      <c r="I146" s="484"/>
      <c r="J146" s="927"/>
      <c r="K146" s="927"/>
      <c r="L146" s="226"/>
      <c r="M146" s="484"/>
      <c r="N146" s="929"/>
      <c r="O146" s="929"/>
    </row>
    <row r="147" spans="1:15" ht="21.5" customHeight="1">
      <c r="A147" s="226"/>
      <c r="B147" s="226"/>
      <c r="C147" s="226"/>
      <c r="D147" s="484"/>
      <c r="E147" s="484"/>
      <c r="F147" s="483"/>
      <c r="G147" s="483"/>
      <c r="H147" s="484"/>
      <c r="I147" s="484"/>
      <c r="J147" s="927"/>
      <c r="K147" s="927"/>
      <c r="L147" s="226"/>
      <c r="M147" s="484"/>
      <c r="N147" s="929"/>
      <c r="O147" s="929"/>
    </row>
    <row r="148" spans="1:15" ht="21.5" customHeight="1">
      <c r="A148" s="226"/>
      <c r="B148" s="226"/>
      <c r="C148" s="226"/>
      <c r="D148" s="484"/>
      <c r="E148" s="484"/>
      <c r="F148" s="483"/>
      <c r="G148" s="483"/>
      <c r="H148" s="484"/>
      <c r="I148" s="484"/>
      <c r="J148" s="927"/>
      <c r="K148" s="927"/>
      <c r="L148" s="226"/>
      <c r="M148" s="484"/>
      <c r="N148" s="929"/>
      <c r="O148" s="929"/>
    </row>
    <row r="149" spans="1:15" ht="21.5" customHeight="1">
      <c r="A149" s="226"/>
      <c r="B149" s="226"/>
      <c r="C149" s="226"/>
      <c r="D149" s="484"/>
      <c r="E149" s="484"/>
      <c r="F149" s="483"/>
      <c r="G149" s="483"/>
      <c r="H149" s="484"/>
      <c r="I149" s="484"/>
      <c r="J149" s="927"/>
      <c r="K149" s="927"/>
      <c r="L149" s="226"/>
      <c r="M149" s="484"/>
      <c r="N149" s="929"/>
      <c r="O149" s="929"/>
    </row>
    <row r="150" spans="1:15" ht="21.5" customHeight="1">
      <c r="A150" s="226"/>
      <c r="B150" s="226"/>
      <c r="C150" s="226"/>
      <c r="D150" s="484"/>
      <c r="E150" s="484"/>
      <c r="F150" s="483"/>
      <c r="G150" s="483"/>
      <c r="H150" s="484"/>
      <c r="I150" s="484"/>
      <c r="J150" s="927"/>
      <c r="K150" s="927"/>
      <c r="L150" s="226"/>
      <c r="M150" s="484"/>
      <c r="N150" s="929"/>
      <c r="O150" s="929"/>
    </row>
    <row r="151" spans="1:15" ht="21.5" customHeight="1">
      <c r="A151" s="226"/>
      <c r="B151" s="226"/>
      <c r="C151" s="226"/>
      <c r="D151" s="484"/>
      <c r="E151" s="484"/>
      <c r="F151" s="483"/>
      <c r="G151" s="483"/>
      <c r="H151" s="484"/>
      <c r="I151" s="484"/>
      <c r="J151" s="927"/>
      <c r="K151" s="927"/>
      <c r="L151" s="226"/>
      <c r="M151" s="484"/>
      <c r="N151" s="929"/>
      <c r="O151" s="929"/>
    </row>
    <row r="152" spans="1:15" ht="21.5" customHeight="1">
      <c r="A152" s="226"/>
      <c r="B152" s="226"/>
      <c r="C152" s="226"/>
      <c r="D152" s="484"/>
      <c r="E152" s="484"/>
      <c r="F152" s="483"/>
      <c r="G152" s="483"/>
      <c r="H152" s="484"/>
      <c r="I152" s="484"/>
      <c r="J152" s="927"/>
      <c r="K152" s="927"/>
      <c r="L152" s="226"/>
      <c r="M152" s="484"/>
      <c r="N152" s="929"/>
      <c r="O152" s="929"/>
    </row>
    <row r="153" spans="1:15" ht="21.5" customHeight="1">
      <c r="A153" s="226"/>
      <c r="B153" s="226"/>
      <c r="C153" s="226"/>
      <c r="D153" s="484"/>
      <c r="E153" s="484"/>
      <c r="F153" s="483"/>
      <c r="G153" s="483"/>
      <c r="H153" s="484"/>
      <c r="I153" s="484"/>
      <c r="J153" s="927"/>
      <c r="K153" s="927"/>
      <c r="L153" s="226"/>
      <c r="M153" s="484"/>
      <c r="N153" s="929"/>
      <c r="O153" s="929"/>
    </row>
    <row r="154" spans="1:15" ht="21.5" customHeight="1">
      <c r="A154" s="226"/>
      <c r="B154" s="226"/>
      <c r="C154" s="226"/>
      <c r="D154" s="484"/>
      <c r="E154" s="484"/>
      <c r="F154" s="483"/>
      <c r="G154" s="483"/>
      <c r="H154" s="484"/>
      <c r="I154" s="484"/>
      <c r="J154" s="927"/>
      <c r="K154" s="927"/>
      <c r="L154" s="226"/>
      <c r="M154" s="484"/>
      <c r="N154" s="929"/>
      <c r="O154" s="929"/>
    </row>
    <row r="155" spans="1:15" ht="21.5" customHeight="1">
      <c r="A155" s="226"/>
      <c r="B155" s="226"/>
      <c r="C155" s="226"/>
      <c r="D155" s="484"/>
      <c r="E155" s="484"/>
      <c r="F155" s="483"/>
      <c r="G155" s="483"/>
      <c r="H155" s="484"/>
      <c r="I155" s="484"/>
      <c r="J155" s="927"/>
      <c r="K155" s="927"/>
      <c r="L155" s="226"/>
      <c r="M155" s="484"/>
      <c r="N155" s="929"/>
      <c r="O155" s="929"/>
    </row>
    <row r="156" spans="1:15" ht="21.5" customHeight="1">
      <c r="A156" s="226"/>
      <c r="B156" s="226"/>
      <c r="C156" s="226"/>
      <c r="D156" s="484"/>
      <c r="E156" s="484"/>
      <c r="F156" s="483"/>
      <c r="G156" s="483"/>
      <c r="H156" s="484"/>
      <c r="I156" s="484"/>
      <c r="J156" s="927"/>
      <c r="K156" s="927"/>
      <c r="L156" s="226"/>
      <c r="M156" s="484"/>
      <c r="N156" s="929"/>
      <c r="O156" s="929"/>
    </row>
    <row r="157" spans="1:15" ht="21.5" customHeight="1">
      <c r="A157" s="226"/>
      <c r="B157" s="226"/>
      <c r="C157" s="226"/>
      <c r="D157" s="484"/>
      <c r="E157" s="484"/>
      <c r="F157" s="483"/>
      <c r="G157" s="483"/>
      <c r="H157" s="484"/>
      <c r="I157" s="484"/>
      <c r="J157" s="927"/>
      <c r="K157" s="927"/>
      <c r="L157" s="226"/>
      <c r="M157" s="484"/>
      <c r="N157" s="929"/>
      <c r="O157" s="929"/>
    </row>
    <row r="158" spans="1:15" ht="21.5" customHeight="1">
      <c r="A158" s="226"/>
      <c r="B158" s="226"/>
      <c r="C158" s="226"/>
      <c r="D158" s="484"/>
      <c r="E158" s="484"/>
      <c r="F158" s="483"/>
      <c r="G158" s="483"/>
      <c r="H158" s="484"/>
      <c r="I158" s="484"/>
      <c r="J158" s="927"/>
      <c r="K158" s="927"/>
      <c r="L158" s="226"/>
      <c r="M158" s="484"/>
      <c r="N158" s="929"/>
      <c r="O158" s="929"/>
    </row>
    <row r="159" spans="1:15" ht="21.5" customHeight="1">
      <c r="A159" s="226"/>
      <c r="B159" s="226"/>
      <c r="C159" s="226"/>
      <c r="D159" s="484"/>
      <c r="E159" s="484"/>
      <c r="F159" s="483"/>
      <c r="G159" s="483"/>
      <c r="H159" s="484"/>
      <c r="I159" s="484"/>
      <c r="J159" s="927"/>
      <c r="K159" s="927"/>
      <c r="L159" s="226"/>
      <c r="M159" s="484"/>
      <c r="N159" s="929"/>
      <c r="O159" s="929"/>
    </row>
    <row r="160" spans="1:15" ht="21.5" customHeight="1">
      <c r="A160" s="226"/>
      <c r="B160" s="226"/>
      <c r="C160" s="226"/>
      <c r="D160" s="484"/>
      <c r="E160" s="484"/>
      <c r="F160" s="483"/>
      <c r="G160" s="483"/>
      <c r="H160" s="484"/>
      <c r="I160" s="484"/>
      <c r="J160" s="927"/>
      <c r="K160" s="927"/>
      <c r="L160" s="226"/>
      <c r="M160" s="484"/>
      <c r="N160" s="929"/>
      <c r="O160" s="929"/>
    </row>
    <row r="161" spans="1:15" ht="21.5" customHeight="1">
      <c r="A161" s="226"/>
      <c r="B161" s="226"/>
      <c r="C161" s="226"/>
      <c r="D161" s="484"/>
      <c r="E161" s="484"/>
      <c r="F161" s="483"/>
      <c r="G161" s="483"/>
      <c r="H161" s="484"/>
      <c r="I161" s="484"/>
      <c r="J161" s="927"/>
      <c r="K161" s="927"/>
      <c r="L161" s="226"/>
      <c r="M161" s="484"/>
      <c r="N161" s="929"/>
      <c r="O161" s="929"/>
    </row>
    <row r="162" spans="1:15" ht="21.5" customHeight="1">
      <c r="A162" s="226"/>
      <c r="B162" s="226"/>
      <c r="C162" s="226"/>
      <c r="D162" s="484"/>
      <c r="E162" s="484"/>
      <c r="F162" s="483"/>
      <c r="G162" s="483"/>
      <c r="H162" s="484"/>
      <c r="I162" s="484"/>
      <c r="J162" s="927"/>
      <c r="K162" s="927"/>
      <c r="L162" s="226"/>
      <c r="M162" s="484"/>
      <c r="N162" s="929"/>
      <c r="O162" s="929"/>
    </row>
    <row r="163" spans="1:15" ht="21.5" customHeight="1">
      <c r="A163" s="226"/>
      <c r="B163" s="226"/>
      <c r="C163" s="226"/>
      <c r="D163" s="484"/>
      <c r="E163" s="484"/>
      <c r="F163" s="483"/>
      <c r="G163" s="483"/>
      <c r="H163" s="484"/>
      <c r="I163" s="484"/>
      <c r="J163" s="927"/>
      <c r="K163" s="927"/>
      <c r="L163" s="226"/>
      <c r="M163" s="484"/>
      <c r="N163" s="929"/>
      <c r="O163" s="929"/>
    </row>
    <row r="164" spans="1:15" ht="21.5" customHeight="1">
      <c r="A164" s="226"/>
      <c r="B164" s="226"/>
      <c r="C164" s="226"/>
      <c r="D164" s="484"/>
      <c r="E164" s="484"/>
      <c r="F164" s="483"/>
      <c r="G164" s="483"/>
      <c r="H164" s="484"/>
      <c r="I164" s="484"/>
      <c r="J164" s="927"/>
      <c r="K164" s="927"/>
      <c r="L164" s="226"/>
      <c r="M164" s="484"/>
      <c r="N164" s="929"/>
      <c r="O164" s="929"/>
    </row>
    <row r="165" spans="1:15" ht="21.5" customHeight="1">
      <c r="A165" s="226"/>
      <c r="B165" s="226"/>
      <c r="C165" s="226"/>
      <c r="D165" s="484"/>
      <c r="E165" s="484"/>
      <c r="F165" s="483"/>
      <c r="G165" s="483"/>
      <c r="H165" s="484"/>
      <c r="I165" s="484"/>
      <c r="J165" s="927"/>
      <c r="K165" s="927"/>
      <c r="L165" s="226"/>
      <c r="M165" s="484"/>
      <c r="N165" s="929"/>
      <c r="O165" s="929"/>
    </row>
    <row r="166" spans="1:15" ht="21.5" customHeight="1">
      <c r="A166" s="226"/>
      <c r="B166" s="226"/>
      <c r="C166" s="226"/>
      <c r="D166" s="484"/>
      <c r="E166" s="484"/>
      <c r="F166" s="483"/>
      <c r="G166" s="483"/>
      <c r="H166" s="484"/>
      <c r="I166" s="484"/>
      <c r="J166" s="927"/>
      <c r="K166" s="927"/>
      <c r="L166" s="226"/>
      <c r="M166" s="484"/>
      <c r="N166" s="929"/>
      <c r="O166" s="929"/>
    </row>
    <row r="167" spans="1:15" ht="21.5" customHeight="1">
      <c r="A167" s="226"/>
      <c r="B167" s="226"/>
      <c r="C167" s="226"/>
      <c r="D167" s="484"/>
      <c r="E167" s="484"/>
      <c r="F167" s="483"/>
      <c r="G167" s="483"/>
      <c r="H167" s="484"/>
      <c r="I167" s="484"/>
      <c r="J167" s="927"/>
      <c r="K167" s="927"/>
      <c r="L167" s="226"/>
      <c r="M167" s="484"/>
      <c r="N167" s="929"/>
      <c r="O167" s="929"/>
    </row>
    <row r="168" spans="1:15" ht="21.5" customHeight="1">
      <c r="A168" s="226"/>
      <c r="B168" s="226"/>
      <c r="C168" s="226"/>
      <c r="D168" s="484"/>
      <c r="E168" s="484"/>
      <c r="F168" s="483"/>
      <c r="G168" s="483"/>
      <c r="H168" s="484"/>
      <c r="I168" s="484"/>
      <c r="J168" s="927"/>
      <c r="K168" s="927"/>
      <c r="L168" s="226"/>
      <c r="M168" s="484"/>
      <c r="N168" s="929"/>
      <c r="O168" s="929"/>
    </row>
    <row r="169" spans="1:15" ht="21.5" customHeight="1">
      <c r="A169" s="226"/>
      <c r="B169" s="226"/>
      <c r="C169" s="226"/>
      <c r="D169" s="484"/>
      <c r="E169" s="484"/>
      <c r="F169" s="483"/>
      <c r="G169" s="483"/>
      <c r="H169" s="484"/>
      <c r="I169" s="484"/>
      <c r="J169" s="927"/>
      <c r="K169" s="927"/>
      <c r="L169" s="226"/>
      <c r="M169" s="484"/>
      <c r="N169" s="929"/>
      <c r="O169" s="929"/>
    </row>
    <row r="170" spans="1:15" ht="21.5" customHeight="1">
      <c r="A170" s="226"/>
      <c r="B170" s="226"/>
      <c r="C170" s="226"/>
      <c r="D170" s="484"/>
      <c r="E170" s="484"/>
      <c r="F170" s="483"/>
      <c r="G170" s="483"/>
      <c r="H170" s="484"/>
      <c r="I170" s="484"/>
      <c r="J170" s="927"/>
      <c r="K170" s="927"/>
      <c r="L170" s="226"/>
      <c r="M170" s="484"/>
      <c r="N170" s="929"/>
      <c r="O170" s="929"/>
    </row>
    <row r="171" spans="1:15" ht="21.5" customHeight="1">
      <c r="A171" s="226"/>
      <c r="B171" s="226"/>
      <c r="C171" s="226"/>
      <c r="D171" s="484"/>
      <c r="E171" s="484"/>
      <c r="F171" s="483"/>
      <c r="G171" s="483"/>
      <c r="H171" s="484"/>
      <c r="I171" s="484"/>
      <c r="J171" s="927"/>
      <c r="K171" s="927"/>
      <c r="L171" s="226"/>
      <c r="M171" s="484"/>
      <c r="N171" s="929"/>
      <c r="O171" s="929"/>
    </row>
    <row r="172" spans="1:15" ht="21.5" customHeight="1">
      <c r="A172" s="226"/>
      <c r="B172" s="226"/>
      <c r="C172" s="226"/>
      <c r="D172" s="484"/>
      <c r="E172" s="484"/>
      <c r="F172" s="483"/>
      <c r="G172" s="483"/>
      <c r="H172" s="484"/>
      <c r="I172" s="484"/>
      <c r="J172" s="927"/>
      <c r="K172" s="927"/>
      <c r="L172" s="226"/>
      <c r="M172" s="484"/>
      <c r="N172" s="929"/>
      <c r="O172" s="929"/>
    </row>
    <row r="173" spans="1:15" ht="21.5" customHeight="1">
      <c r="A173" s="226"/>
      <c r="B173" s="226"/>
      <c r="C173" s="226"/>
      <c r="D173" s="484"/>
      <c r="E173" s="484"/>
      <c r="F173" s="483"/>
      <c r="G173" s="483"/>
      <c r="H173" s="484"/>
      <c r="I173" s="484"/>
      <c r="J173" s="927"/>
      <c r="K173" s="927"/>
      <c r="L173" s="226"/>
      <c r="M173" s="484"/>
      <c r="N173" s="929"/>
      <c r="O173" s="929"/>
    </row>
    <row r="174" spans="1:15" ht="21.5" customHeight="1">
      <c r="A174" s="226"/>
      <c r="B174" s="226"/>
      <c r="C174" s="226"/>
      <c r="D174" s="484"/>
      <c r="E174" s="484"/>
      <c r="F174" s="483"/>
      <c r="G174" s="483"/>
      <c r="H174" s="484"/>
      <c r="I174" s="484"/>
      <c r="J174" s="927"/>
      <c r="K174" s="927"/>
      <c r="L174" s="226"/>
      <c r="M174" s="484"/>
      <c r="N174" s="929"/>
      <c r="O174" s="929"/>
    </row>
    <row r="175" spans="1:15" ht="21.5" customHeight="1">
      <c r="A175" s="226"/>
      <c r="B175" s="226"/>
      <c r="C175" s="226"/>
      <c r="D175" s="484"/>
      <c r="E175" s="484"/>
      <c r="F175" s="483"/>
      <c r="G175" s="483"/>
      <c r="H175" s="484"/>
      <c r="I175" s="484"/>
      <c r="J175" s="927"/>
      <c r="K175" s="927"/>
      <c r="L175" s="226"/>
      <c r="M175" s="484"/>
      <c r="N175" s="929"/>
      <c r="O175" s="929"/>
    </row>
    <row r="176" spans="1:15" ht="21.5" customHeight="1">
      <c r="A176" s="226"/>
      <c r="B176" s="226"/>
      <c r="C176" s="226"/>
      <c r="D176" s="484"/>
      <c r="E176" s="484"/>
      <c r="F176" s="483"/>
      <c r="G176" s="483"/>
      <c r="H176" s="484"/>
      <c r="I176" s="484"/>
      <c r="J176" s="927"/>
      <c r="K176" s="927"/>
      <c r="L176" s="226"/>
      <c r="M176" s="484"/>
      <c r="N176" s="929"/>
      <c r="O176" s="929"/>
    </row>
    <row r="177" spans="1:15" ht="21.5" customHeight="1">
      <c r="A177" s="226"/>
      <c r="B177" s="226"/>
      <c r="C177" s="226"/>
      <c r="D177" s="484"/>
      <c r="E177" s="484"/>
      <c r="F177" s="483"/>
      <c r="G177" s="483"/>
      <c r="H177" s="484"/>
      <c r="I177" s="484"/>
      <c r="J177" s="927"/>
      <c r="K177" s="927"/>
      <c r="L177" s="226"/>
      <c r="M177" s="484"/>
      <c r="N177" s="929"/>
      <c r="O177" s="929"/>
    </row>
    <row r="178" spans="1:15" ht="21.5" customHeight="1">
      <c r="A178" s="226"/>
      <c r="B178" s="226"/>
      <c r="C178" s="226"/>
      <c r="D178" s="484"/>
      <c r="E178" s="484"/>
      <c r="F178" s="483"/>
      <c r="G178" s="483"/>
      <c r="H178" s="484"/>
      <c r="I178" s="484"/>
      <c r="J178" s="927"/>
      <c r="K178" s="927"/>
      <c r="L178" s="226"/>
      <c r="M178" s="484"/>
      <c r="N178" s="929"/>
      <c r="O178" s="929"/>
    </row>
    <row r="179" spans="1:15" ht="21.5" customHeight="1">
      <c r="A179" s="226"/>
      <c r="B179" s="226"/>
      <c r="C179" s="226"/>
      <c r="D179" s="484"/>
      <c r="E179" s="484"/>
      <c r="F179" s="483"/>
      <c r="G179" s="483"/>
      <c r="H179" s="484"/>
      <c r="I179" s="484"/>
      <c r="J179" s="927"/>
      <c r="K179" s="927"/>
      <c r="L179" s="226"/>
      <c r="M179" s="484"/>
      <c r="N179" s="929"/>
      <c r="O179" s="929"/>
    </row>
    <row r="180" spans="1:15" ht="21.5" customHeight="1">
      <c r="A180" s="226"/>
      <c r="B180" s="226"/>
      <c r="C180" s="226"/>
      <c r="D180" s="484"/>
      <c r="E180" s="484"/>
      <c r="F180" s="483"/>
      <c r="G180" s="483"/>
      <c r="H180" s="484"/>
      <c r="I180" s="484"/>
      <c r="J180" s="927"/>
      <c r="K180" s="927"/>
      <c r="L180" s="226"/>
      <c r="M180" s="484"/>
      <c r="N180" s="929"/>
      <c r="O180" s="929"/>
    </row>
    <row r="181" spans="1:15" ht="21.5" customHeight="1">
      <c r="A181" s="226"/>
      <c r="B181" s="226"/>
      <c r="C181" s="226"/>
      <c r="D181" s="484"/>
      <c r="E181" s="484"/>
      <c r="F181" s="483"/>
      <c r="G181" s="483"/>
      <c r="H181" s="484"/>
      <c r="I181" s="484"/>
      <c r="J181" s="927"/>
      <c r="K181" s="927"/>
      <c r="L181" s="226"/>
      <c r="M181" s="484"/>
      <c r="N181" s="929"/>
      <c r="O181" s="929"/>
    </row>
    <row r="182" spans="1:15" ht="21.5" customHeight="1">
      <c r="A182" s="226"/>
      <c r="B182" s="226"/>
      <c r="C182" s="226"/>
      <c r="D182" s="484"/>
      <c r="E182" s="484"/>
      <c r="F182" s="483"/>
      <c r="G182" s="483"/>
      <c r="H182" s="484"/>
      <c r="I182" s="484"/>
      <c r="J182" s="927"/>
      <c r="K182" s="927"/>
      <c r="L182" s="226"/>
      <c r="M182" s="484"/>
      <c r="N182" s="929"/>
      <c r="O182" s="929"/>
    </row>
    <row r="183" spans="1:15" ht="21.5" customHeight="1">
      <c r="A183" s="226"/>
      <c r="B183" s="226"/>
      <c r="C183" s="226"/>
      <c r="D183" s="484"/>
      <c r="E183" s="484"/>
      <c r="F183" s="483"/>
      <c r="G183" s="483"/>
      <c r="H183" s="484"/>
      <c r="I183" s="484"/>
      <c r="J183" s="927"/>
      <c r="K183" s="927"/>
      <c r="L183" s="226"/>
      <c r="M183" s="484"/>
      <c r="N183" s="929"/>
      <c r="O183" s="929"/>
    </row>
    <row r="184" spans="1:15" ht="21.5" customHeight="1">
      <c r="A184" s="226"/>
      <c r="B184" s="226"/>
      <c r="C184" s="226"/>
      <c r="D184" s="484"/>
      <c r="E184" s="484"/>
      <c r="F184" s="483"/>
      <c r="G184" s="483"/>
      <c r="H184" s="484"/>
      <c r="I184" s="484"/>
      <c r="J184" s="927"/>
      <c r="K184" s="927"/>
      <c r="L184" s="226"/>
      <c r="M184" s="484"/>
      <c r="N184" s="929"/>
      <c r="O184" s="929"/>
    </row>
    <row r="185" spans="1:15" ht="21.5" customHeight="1">
      <c r="A185" s="226"/>
      <c r="B185" s="226"/>
      <c r="C185" s="226"/>
      <c r="D185" s="484"/>
      <c r="E185" s="484"/>
      <c r="F185" s="483"/>
      <c r="G185" s="483"/>
      <c r="H185" s="484"/>
      <c r="I185" s="484"/>
      <c r="J185" s="927"/>
      <c r="K185" s="927"/>
      <c r="L185" s="226"/>
      <c r="M185" s="484"/>
      <c r="N185" s="929"/>
      <c r="O185" s="929"/>
    </row>
    <row r="186" spans="1:15" ht="21.5" customHeight="1">
      <c r="A186" s="226"/>
      <c r="B186" s="226"/>
      <c r="C186" s="226"/>
      <c r="D186" s="484"/>
      <c r="E186" s="484"/>
      <c r="F186" s="483"/>
      <c r="G186" s="483"/>
      <c r="H186" s="484"/>
      <c r="I186" s="484"/>
      <c r="J186" s="927"/>
      <c r="K186" s="927"/>
      <c r="L186" s="226"/>
      <c r="M186" s="484"/>
      <c r="N186" s="929"/>
      <c r="O186" s="929"/>
    </row>
    <row r="187" spans="1:15" ht="21.5" customHeight="1">
      <c r="A187" s="226"/>
      <c r="B187" s="226"/>
      <c r="C187" s="226"/>
      <c r="D187" s="484"/>
      <c r="E187" s="484"/>
      <c r="F187" s="483"/>
      <c r="G187" s="483"/>
      <c r="H187" s="484"/>
      <c r="I187" s="484"/>
      <c r="J187" s="927"/>
      <c r="K187" s="927"/>
      <c r="L187" s="226"/>
      <c r="M187" s="484"/>
      <c r="N187" s="929"/>
      <c r="O187" s="929"/>
    </row>
    <row r="188" spans="1:15" ht="21.5" customHeight="1">
      <c r="A188" s="226"/>
      <c r="B188" s="226"/>
      <c r="C188" s="226"/>
      <c r="D188" s="484"/>
      <c r="E188" s="484"/>
      <c r="F188" s="483"/>
      <c r="G188" s="483"/>
      <c r="H188" s="484"/>
      <c r="I188" s="484"/>
      <c r="J188" s="927"/>
      <c r="K188" s="927"/>
      <c r="L188" s="226"/>
      <c r="M188" s="484"/>
      <c r="N188" s="929"/>
      <c r="O188" s="929"/>
    </row>
    <row r="189" spans="1:15" ht="21.5" customHeight="1">
      <c r="A189" s="226"/>
      <c r="B189" s="226"/>
      <c r="C189" s="226"/>
      <c r="D189" s="484"/>
      <c r="E189" s="484"/>
      <c r="F189" s="483"/>
      <c r="G189" s="483"/>
      <c r="H189" s="484"/>
      <c r="I189" s="484"/>
      <c r="J189" s="927"/>
      <c r="K189" s="927"/>
      <c r="L189" s="226"/>
      <c r="M189" s="484"/>
      <c r="N189" s="929"/>
      <c r="O189" s="929"/>
    </row>
    <row r="190" spans="1:15" ht="21.5" customHeight="1">
      <c r="A190" s="226"/>
      <c r="B190" s="226"/>
      <c r="C190" s="226"/>
      <c r="D190" s="484"/>
      <c r="E190" s="484"/>
      <c r="F190" s="483"/>
      <c r="G190" s="483"/>
      <c r="H190" s="484"/>
      <c r="I190" s="484"/>
      <c r="J190" s="927"/>
      <c r="K190" s="927"/>
      <c r="L190" s="226"/>
      <c r="M190" s="484"/>
      <c r="N190" s="929"/>
      <c r="O190" s="929"/>
    </row>
    <row r="191" spans="1:15" ht="21.5" customHeight="1">
      <c r="A191" s="226"/>
      <c r="B191" s="226"/>
      <c r="C191" s="226"/>
      <c r="D191" s="484"/>
      <c r="E191" s="484"/>
      <c r="F191" s="483"/>
      <c r="G191" s="483"/>
      <c r="H191" s="484"/>
      <c r="I191" s="484"/>
      <c r="J191" s="927"/>
      <c r="K191" s="927"/>
      <c r="L191" s="226"/>
      <c r="M191" s="484"/>
      <c r="N191" s="929"/>
      <c r="O191" s="929"/>
    </row>
    <row r="192" spans="1:15" ht="21.5" customHeight="1">
      <c r="A192" s="226"/>
      <c r="B192" s="226"/>
      <c r="C192" s="226"/>
      <c r="D192" s="484"/>
      <c r="E192" s="484"/>
      <c r="F192" s="483"/>
      <c r="G192" s="483"/>
      <c r="H192" s="484"/>
      <c r="I192" s="484"/>
      <c r="J192" s="927"/>
      <c r="K192" s="927"/>
      <c r="L192" s="226"/>
      <c r="M192" s="484"/>
      <c r="N192" s="929"/>
      <c r="O192" s="929"/>
    </row>
    <row r="193" spans="1:15" ht="21.5" customHeight="1">
      <c r="A193" s="226"/>
      <c r="B193" s="226"/>
      <c r="C193" s="226"/>
      <c r="D193" s="484"/>
      <c r="E193" s="484"/>
      <c r="F193" s="483"/>
      <c r="G193" s="483"/>
      <c r="H193" s="484"/>
      <c r="I193" s="484"/>
      <c r="J193" s="927"/>
      <c r="K193" s="927"/>
      <c r="L193" s="226"/>
      <c r="M193" s="484"/>
      <c r="N193" s="929"/>
      <c r="O193" s="929"/>
    </row>
    <row r="194" spans="1:15" ht="21.5" customHeight="1">
      <c r="A194" s="226"/>
      <c r="B194" s="226"/>
      <c r="C194" s="226"/>
      <c r="D194" s="484"/>
      <c r="E194" s="484"/>
      <c r="F194" s="483"/>
      <c r="G194" s="483"/>
      <c r="H194" s="484"/>
      <c r="I194" s="484"/>
      <c r="J194" s="927"/>
      <c r="K194" s="927"/>
      <c r="L194" s="226"/>
      <c r="M194" s="484"/>
      <c r="N194" s="929"/>
      <c r="O194" s="929"/>
    </row>
    <row r="195" spans="1:15" ht="21.5" customHeight="1">
      <c r="A195" s="226"/>
      <c r="B195" s="226"/>
      <c r="C195" s="226"/>
      <c r="D195" s="484"/>
      <c r="E195" s="484"/>
      <c r="F195" s="483"/>
      <c r="G195" s="483"/>
      <c r="H195" s="484"/>
      <c r="I195" s="484"/>
      <c r="J195" s="927"/>
      <c r="K195" s="927"/>
      <c r="L195" s="226"/>
      <c r="M195" s="484"/>
      <c r="N195" s="929"/>
      <c r="O195" s="929"/>
    </row>
    <row r="196" spans="1:15" ht="21.5" customHeight="1">
      <c r="A196" s="226"/>
      <c r="B196" s="226"/>
      <c r="C196" s="226"/>
      <c r="D196" s="484"/>
      <c r="E196" s="484"/>
      <c r="F196" s="483"/>
      <c r="G196" s="483"/>
      <c r="H196" s="484"/>
      <c r="I196" s="484"/>
      <c r="J196" s="927"/>
      <c r="K196" s="927"/>
      <c r="L196" s="226"/>
      <c r="M196" s="484"/>
      <c r="N196" s="929"/>
      <c r="O196" s="929"/>
    </row>
    <row r="197" spans="1:15" ht="21.5" customHeight="1">
      <c r="A197" s="226"/>
      <c r="B197" s="226"/>
      <c r="C197" s="226"/>
      <c r="D197" s="484"/>
      <c r="E197" s="484"/>
      <c r="F197" s="483"/>
      <c r="G197" s="483"/>
      <c r="H197" s="484"/>
      <c r="I197" s="484"/>
      <c r="J197" s="927"/>
      <c r="K197" s="927"/>
      <c r="L197" s="226"/>
      <c r="M197" s="484"/>
      <c r="N197" s="929"/>
      <c r="O197" s="929"/>
    </row>
    <row r="198" spans="1:15" ht="21.5" customHeight="1">
      <c r="A198" s="226"/>
      <c r="B198" s="226"/>
      <c r="C198" s="226"/>
      <c r="D198" s="484"/>
      <c r="E198" s="484"/>
      <c r="F198" s="483"/>
      <c r="G198" s="483"/>
      <c r="H198" s="484"/>
      <c r="I198" s="484"/>
      <c r="J198" s="927"/>
      <c r="K198" s="927"/>
      <c r="L198" s="226"/>
      <c r="M198" s="484"/>
      <c r="N198" s="929"/>
      <c r="O198" s="929"/>
    </row>
    <row r="199" spans="1:15" ht="21.5" customHeight="1">
      <c r="A199" s="226"/>
      <c r="B199" s="226"/>
      <c r="C199" s="226"/>
      <c r="D199" s="484"/>
      <c r="E199" s="484"/>
      <c r="F199" s="483"/>
      <c r="G199" s="483"/>
      <c r="H199" s="484"/>
      <c r="I199" s="484"/>
      <c r="J199" s="927"/>
      <c r="K199" s="927"/>
      <c r="L199" s="226"/>
      <c r="M199" s="484"/>
      <c r="N199" s="929"/>
      <c r="O199" s="929"/>
    </row>
    <row r="200" spans="1:15" ht="21.5" customHeight="1">
      <c r="A200" s="226"/>
      <c r="B200" s="226"/>
      <c r="C200" s="226"/>
      <c r="D200" s="484"/>
      <c r="E200" s="484"/>
      <c r="F200" s="483"/>
      <c r="G200" s="483"/>
      <c r="H200" s="484"/>
      <c r="I200" s="484"/>
      <c r="J200" s="927"/>
      <c r="K200" s="927"/>
      <c r="L200" s="226"/>
      <c r="M200" s="484"/>
      <c r="N200" s="929"/>
      <c r="O200" s="929"/>
    </row>
    <row r="201" spans="1:15" ht="21.5" customHeight="1">
      <c r="A201" s="226"/>
      <c r="B201" s="226"/>
      <c r="C201" s="226"/>
      <c r="D201" s="484"/>
      <c r="E201" s="484"/>
      <c r="F201" s="483"/>
      <c r="G201" s="483"/>
      <c r="H201" s="484"/>
      <c r="I201" s="484"/>
      <c r="J201" s="927"/>
      <c r="K201" s="927"/>
      <c r="L201" s="226"/>
      <c r="M201" s="484"/>
      <c r="N201" s="929"/>
      <c r="O201" s="929"/>
    </row>
    <row r="202" spans="1:15" ht="21.5" customHeight="1">
      <c r="A202" s="226"/>
      <c r="B202" s="226"/>
      <c r="C202" s="226"/>
      <c r="D202" s="484"/>
      <c r="E202" s="484"/>
      <c r="F202" s="483"/>
      <c r="G202" s="483"/>
      <c r="H202" s="484"/>
      <c r="I202" s="484"/>
      <c r="J202" s="927"/>
      <c r="K202" s="927"/>
      <c r="L202" s="226"/>
      <c r="M202" s="484"/>
      <c r="N202" s="929"/>
      <c r="O202" s="929"/>
    </row>
    <row r="203" spans="1:15" ht="21.5" customHeight="1">
      <c r="A203" s="226"/>
      <c r="B203" s="226"/>
      <c r="C203" s="226"/>
      <c r="D203" s="484"/>
      <c r="E203" s="484"/>
      <c r="F203" s="483"/>
      <c r="G203" s="483"/>
      <c r="H203" s="484"/>
      <c r="I203" s="484"/>
      <c r="J203" s="927"/>
      <c r="K203" s="927"/>
      <c r="L203" s="226"/>
      <c r="M203" s="484"/>
      <c r="N203" s="929"/>
      <c r="O203" s="929"/>
    </row>
    <row r="204" spans="1:15" ht="21.5" customHeight="1">
      <c r="A204" s="226"/>
      <c r="B204" s="226"/>
      <c r="C204" s="226"/>
      <c r="D204" s="484"/>
      <c r="E204" s="484"/>
      <c r="F204" s="483"/>
      <c r="G204" s="483"/>
      <c r="H204" s="484"/>
      <c r="I204" s="484"/>
      <c r="J204" s="927"/>
      <c r="K204" s="927"/>
      <c r="L204" s="226"/>
      <c r="M204" s="484"/>
      <c r="N204" s="929"/>
      <c r="O204" s="929"/>
    </row>
    <row r="205" spans="1:15" ht="21.5" customHeight="1">
      <c r="A205" s="226"/>
      <c r="B205" s="226"/>
      <c r="C205" s="226"/>
      <c r="D205" s="484"/>
      <c r="E205" s="484"/>
      <c r="F205" s="483"/>
      <c r="G205" s="483"/>
      <c r="H205" s="484"/>
      <c r="I205" s="484"/>
      <c r="J205" s="927"/>
      <c r="K205" s="927"/>
      <c r="L205" s="226"/>
      <c r="M205" s="484"/>
      <c r="N205" s="929"/>
      <c r="O205" s="929"/>
    </row>
    <row r="206" spans="1:15" ht="21.5" customHeight="1">
      <c r="A206" s="226"/>
      <c r="B206" s="226"/>
      <c r="C206" s="226"/>
      <c r="D206" s="484"/>
      <c r="E206" s="484"/>
      <c r="F206" s="483"/>
      <c r="G206" s="483"/>
      <c r="H206" s="484"/>
      <c r="I206" s="484"/>
      <c r="J206" s="927"/>
      <c r="K206" s="927"/>
      <c r="L206" s="226"/>
      <c r="M206" s="484"/>
      <c r="N206" s="929"/>
      <c r="O206" s="929"/>
    </row>
    <row r="207" spans="1:15" ht="21.5" customHeight="1">
      <c r="A207" s="226"/>
      <c r="B207" s="226"/>
      <c r="C207" s="226"/>
      <c r="D207" s="484"/>
      <c r="E207" s="484"/>
      <c r="F207" s="483"/>
      <c r="G207" s="483"/>
      <c r="H207" s="484"/>
      <c r="I207" s="484"/>
      <c r="J207" s="927"/>
      <c r="K207" s="927"/>
      <c r="L207" s="226"/>
      <c r="M207" s="484"/>
      <c r="N207" s="929"/>
      <c r="O207" s="929"/>
    </row>
    <row r="208" spans="1:15" ht="21.5" customHeight="1">
      <c r="A208" s="226"/>
      <c r="B208" s="226"/>
      <c r="C208" s="226"/>
      <c r="D208" s="484"/>
      <c r="E208" s="484"/>
      <c r="F208" s="483"/>
      <c r="G208" s="483"/>
      <c r="H208" s="484"/>
      <c r="I208" s="484"/>
      <c r="J208" s="927"/>
      <c r="K208" s="927"/>
      <c r="L208" s="226"/>
      <c r="M208" s="484"/>
      <c r="N208" s="929"/>
      <c r="O208" s="929"/>
    </row>
    <row r="209" spans="1:15" ht="21.5" customHeight="1">
      <c r="A209" s="226"/>
      <c r="B209" s="226"/>
      <c r="C209" s="226"/>
      <c r="D209" s="484"/>
      <c r="E209" s="484"/>
      <c r="F209" s="483"/>
      <c r="G209" s="483"/>
      <c r="H209" s="484"/>
      <c r="I209" s="484"/>
      <c r="J209" s="927"/>
      <c r="K209" s="927"/>
      <c r="L209" s="226"/>
      <c r="M209" s="484"/>
      <c r="N209" s="929"/>
      <c r="O209" s="929"/>
    </row>
    <row r="210" spans="1:15" ht="21.5" customHeight="1">
      <c r="A210" s="226"/>
      <c r="B210" s="226"/>
      <c r="C210" s="226"/>
      <c r="D210" s="484"/>
      <c r="E210" s="484"/>
      <c r="F210" s="483"/>
      <c r="G210" s="483"/>
      <c r="H210" s="484"/>
      <c r="I210" s="484"/>
      <c r="J210" s="927"/>
      <c r="K210" s="927"/>
      <c r="L210" s="226"/>
      <c r="M210" s="484"/>
      <c r="N210" s="929"/>
      <c r="O210" s="929"/>
    </row>
    <row r="211" spans="1:15" ht="21.5" customHeight="1">
      <c r="A211" s="226"/>
      <c r="B211" s="226"/>
      <c r="C211" s="226"/>
      <c r="D211" s="484"/>
      <c r="E211" s="484"/>
      <c r="F211" s="483"/>
      <c r="G211" s="483"/>
      <c r="H211" s="484"/>
      <c r="I211" s="484"/>
      <c r="J211" s="927"/>
      <c r="K211" s="927"/>
      <c r="L211" s="226"/>
      <c r="M211" s="484"/>
      <c r="N211" s="929"/>
      <c r="O211" s="929"/>
    </row>
    <row r="212" spans="1:15" ht="21.5" customHeight="1">
      <c r="A212" s="226"/>
      <c r="B212" s="226"/>
      <c r="C212" s="226"/>
      <c r="D212" s="484"/>
      <c r="E212" s="484"/>
      <c r="F212" s="483"/>
      <c r="G212" s="483"/>
      <c r="H212" s="484"/>
      <c r="I212" s="484"/>
      <c r="J212" s="927"/>
      <c r="K212" s="927"/>
      <c r="L212" s="226"/>
      <c r="M212" s="484"/>
      <c r="N212" s="929"/>
      <c r="O212" s="929"/>
    </row>
    <row r="213" spans="1:15" ht="21.5" customHeight="1">
      <c r="A213" s="226"/>
      <c r="B213" s="226"/>
      <c r="C213" s="226"/>
      <c r="D213" s="484"/>
      <c r="E213" s="484"/>
      <c r="F213" s="483"/>
      <c r="G213" s="483"/>
      <c r="H213" s="484"/>
      <c r="I213" s="484"/>
      <c r="J213" s="927"/>
      <c r="K213" s="927"/>
      <c r="L213" s="226"/>
      <c r="M213" s="484"/>
      <c r="N213" s="929"/>
      <c r="O213" s="929"/>
    </row>
    <row r="214" spans="1:15" ht="21.5" customHeight="1">
      <c r="A214" s="226"/>
      <c r="B214" s="226"/>
      <c r="C214" s="226"/>
      <c r="D214" s="484"/>
      <c r="E214" s="484"/>
      <c r="F214" s="483"/>
      <c r="G214" s="483"/>
      <c r="H214" s="484"/>
      <c r="I214" s="484"/>
      <c r="J214" s="927"/>
      <c r="K214" s="927"/>
      <c r="L214" s="226"/>
      <c r="M214" s="484"/>
      <c r="N214" s="929"/>
      <c r="O214" s="929"/>
    </row>
    <row r="215" spans="1:15" ht="21.5" customHeight="1">
      <c r="A215" s="226"/>
      <c r="B215" s="226"/>
      <c r="C215" s="226"/>
      <c r="D215" s="484"/>
      <c r="E215" s="484"/>
      <c r="F215" s="483"/>
      <c r="G215" s="483"/>
      <c r="H215" s="484"/>
      <c r="I215" s="484"/>
      <c r="J215" s="927"/>
      <c r="K215" s="927"/>
      <c r="L215" s="226"/>
      <c r="M215" s="484"/>
      <c r="N215" s="929"/>
      <c r="O215" s="929"/>
    </row>
    <row r="216" spans="1:15" ht="21.5" customHeight="1">
      <c r="A216" s="226"/>
      <c r="B216" s="226"/>
      <c r="C216" s="226"/>
      <c r="D216" s="484"/>
      <c r="E216" s="484"/>
      <c r="F216" s="483"/>
      <c r="G216" s="483"/>
      <c r="H216" s="484"/>
      <c r="I216" s="484"/>
      <c r="J216" s="927"/>
      <c r="K216" s="927"/>
      <c r="L216" s="226"/>
      <c r="M216" s="484"/>
      <c r="N216" s="929"/>
      <c r="O216" s="929"/>
    </row>
    <row r="217" spans="1:15" ht="21.5" customHeight="1">
      <c r="A217" s="226"/>
      <c r="B217" s="226"/>
      <c r="C217" s="226"/>
      <c r="D217" s="484"/>
      <c r="E217" s="484"/>
      <c r="F217" s="483"/>
      <c r="G217" s="483"/>
      <c r="H217" s="484"/>
      <c r="I217" s="484"/>
      <c r="J217" s="927"/>
      <c r="K217" s="927"/>
      <c r="L217" s="226"/>
      <c r="M217" s="484"/>
      <c r="N217" s="929"/>
      <c r="O217" s="929"/>
    </row>
    <row r="218" spans="1:15" ht="21.5" customHeight="1">
      <c r="A218" s="226"/>
      <c r="B218" s="226"/>
      <c r="C218" s="226"/>
      <c r="D218" s="484"/>
      <c r="E218" s="484"/>
      <c r="F218" s="483"/>
      <c r="G218" s="483"/>
      <c r="H218" s="484"/>
      <c r="I218" s="484"/>
      <c r="J218" s="927"/>
      <c r="K218" s="927"/>
      <c r="L218" s="226"/>
      <c r="M218" s="484"/>
      <c r="N218" s="929"/>
      <c r="O218" s="929"/>
    </row>
    <row r="219" spans="1:15" ht="21.5" customHeight="1">
      <c r="A219" s="226"/>
      <c r="B219" s="226"/>
      <c r="C219" s="226"/>
      <c r="D219" s="484"/>
      <c r="E219" s="484"/>
      <c r="F219" s="483"/>
      <c r="G219" s="483"/>
      <c r="H219" s="484"/>
      <c r="I219" s="484"/>
      <c r="J219" s="927"/>
      <c r="K219" s="927"/>
      <c r="L219" s="226"/>
      <c r="M219" s="484"/>
      <c r="N219" s="929"/>
      <c r="O219" s="929"/>
    </row>
    <row r="220" spans="1:15" ht="21.5" customHeight="1">
      <c r="A220" s="226"/>
      <c r="B220" s="226"/>
      <c r="C220" s="226"/>
      <c r="D220" s="484"/>
      <c r="E220" s="484"/>
      <c r="F220" s="483"/>
      <c r="G220" s="483"/>
      <c r="H220" s="484"/>
      <c r="I220" s="484"/>
      <c r="J220" s="927"/>
      <c r="K220" s="927"/>
      <c r="L220" s="226"/>
      <c r="M220" s="484"/>
      <c r="N220" s="929"/>
      <c r="O220" s="929"/>
    </row>
    <row r="221" spans="1:15" ht="21.5" customHeight="1">
      <c r="A221" s="226"/>
      <c r="B221" s="226"/>
      <c r="C221" s="226"/>
      <c r="D221" s="484"/>
      <c r="E221" s="484"/>
      <c r="F221" s="483"/>
      <c r="G221" s="483"/>
      <c r="H221" s="484"/>
      <c r="I221" s="484"/>
      <c r="J221" s="927"/>
      <c r="K221" s="927"/>
      <c r="L221" s="226"/>
      <c r="M221" s="484"/>
      <c r="N221" s="929"/>
      <c r="O221" s="929"/>
    </row>
    <row r="222" spans="1:15" ht="21.5" customHeight="1">
      <c r="A222" s="226"/>
      <c r="B222" s="226"/>
      <c r="C222" s="226"/>
      <c r="D222" s="484"/>
      <c r="E222" s="484"/>
      <c r="F222" s="483"/>
      <c r="G222" s="483"/>
      <c r="H222" s="484"/>
      <c r="I222" s="484"/>
      <c r="J222" s="927"/>
      <c r="K222" s="927"/>
      <c r="L222" s="226"/>
      <c r="M222" s="484"/>
      <c r="N222" s="929"/>
      <c r="O222" s="929"/>
    </row>
    <row r="223" spans="1:15" ht="21.5" customHeight="1">
      <c r="A223" s="226"/>
      <c r="B223" s="226"/>
      <c r="C223" s="226"/>
      <c r="D223" s="484"/>
      <c r="E223" s="484"/>
      <c r="F223" s="483"/>
      <c r="G223" s="483"/>
      <c r="H223" s="484"/>
      <c r="I223" s="484"/>
      <c r="J223" s="927"/>
      <c r="K223" s="927"/>
      <c r="L223" s="226"/>
      <c r="M223" s="484"/>
      <c r="N223" s="929"/>
      <c r="O223" s="929"/>
    </row>
    <row r="224" spans="1:15" ht="21.5" customHeight="1">
      <c r="A224" s="226"/>
      <c r="B224" s="226"/>
      <c r="C224" s="226"/>
      <c r="D224" s="484"/>
      <c r="E224" s="484"/>
      <c r="F224" s="483"/>
      <c r="G224" s="483"/>
      <c r="H224" s="484"/>
      <c r="I224" s="484"/>
      <c r="J224" s="927"/>
      <c r="K224" s="927"/>
      <c r="L224" s="226"/>
      <c r="M224" s="484"/>
      <c r="N224" s="929"/>
      <c r="O224" s="929"/>
    </row>
    <row r="225" spans="1:15" ht="21.5" customHeight="1">
      <c r="A225" s="226"/>
      <c r="B225" s="226"/>
      <c r="C225" s="226"/>
      <c r="D225" s="484"/>
      <c r="E225" s="484"/>
      <c r="F225" s="483"/>
      <c r="G225" s="483"/>
      <c r="H225" s="484"/>
      <c r="I225" s="484"/>
      <c r="J225" s="927"/>
      <c r="K225" s="927"/>
      <c r="L225" s="226"/>
      <c r="M225" s="484"/>
      <c r="N225" s="929"/>
      <c r="O225" s="929"/>
    </row>
    <row r="226" spans="1:15" ht="21.5" customHeight="1">
      <c r="A226" s="226"/>
      <c r="B226" s="226"/>
      <c r="C226" s="226"/>
      <c r="D226" s="484"/>
      <c r="E226" s="484"/>
      <c r="F226" s="483"/>
      <c r="G226" s="483"/>
      <c r="H226" s="484"/>
      <c r="I226" s="484"/>
      <c r="J226" s="927"/>
      <c r="K226" s="927"/>
      <c r="L226" s="226"/>
      <c r="M226" s="484"/>
      <c r="N226" s="929"/>
      <c r="O226" s="929"/>
    </row>
    <row r="227" spans="1:15" ht="21.5" customHeight="1">
      <c r="A227" s="226"/>
      <c r="B227" s="226"/>
      <c r="C227" s="226"/>
      <c r="D227" s="484"/>
      <c r="E227" s="484"/>
      <c r="F227" s="483"/>
      <c r="G227" s="483"/>
      <c r="H227" s="484"/>
      <c r="I227" s="484"/>
      <c r="J227" s="927"/>
      <c r="K227" s="927"/>
      <c r="L227" s="226"/>
      <c r="M227" s="484"/>
      <c r="N227" s="929"/>
      <c r="O227" s="929"/>
    </row>
    <row r="228" spans="1:15" ht="21.5" customHeight="1">
      <c r="A228" s="226"/>
      <c r="B228" s="226"/>
      <c r="C228" s="226"/>
      <c r="D228" s="484"/>
      <c r="E228" s="484"/>
      <c r="F228" s="483"/>
      <c r="G228" s="483"/>
      <c r="H228" s="484"/>
      <c r="I228" s="484"/>
      <c r="J228" s="927"/>
      <c r="K228" s="927"/>
      <c r="L228" s="226"/>
      <c r="M228" s="484"/>
      <c r="N228" s="929"/>
      <c r="O228" s="929"/>
    </row>
    <row r="229" spans="1:15" ht="21.5" customHeight="1">
      <c r="A229" s="226"/>
      <c r="B229" s="226"/>
      <c r="C229" s="226"/>
      <c r="D229" s="484"/>
      <c r="E229" s="484"/>
      <c r="F229" s="483"/>
      <c r="G229" s="483"/>
      <c r="H229" s="484"/>
      <c r="I229" s="484"/>
      <c r="J229" s="927"/>
      <c r="K229" s="927"/>
      <c r="L229" s="226"/>
      <c r="M229" s="484"/>
      <c r="N229" s="929"/>
      <c r="O229" s="929"/>
    </row>
    <row r="230" spans="1:15" ht="21.5" customHeight="1">
      <c r="A230" s="226"/>
      <c r="B230" s="226"/>
      <c r="C230" s="226"/>
      <c r="D230" s="484"/>
      <c r="E230" s="484"/>
      <c r="F230" s="483"/>
      <c r="G230" s="483"/>
      <c r="H230" s="484"/>
      <c r="I230" s="484"/>
      <c r="J230" s="927"/>
      <c r="K230" s="927"/>
      <c r="L230" s="226"/>
      <c r="M230" s="484"/>
      <c r="N230" s="929"/>
      <c r="O230" s="929"/>
    </row>
    <row r="231" spans="1:15" ht="21.5" customHeight="1">
      <c r="A231" s="226"/>
      <c r="B231" s="226"/>
      <c r="C231" s="226"/>
      <c r="D231" s="484"/>
      <c r="E231" s="484"/>
      <c r="F231" s="483"/>
      <c r="G231" s="483"/>
      <c r="H231" s="484"/>
      <c r="I231" s="484"/>
      <c r="J231" s="927"/>
      <c r="K231" s="927"/>
      <c r="L231" s="226"/>
      <c r="M231" s="484"/>
      <c r="N231" s="929"/>
      <c r="O231" s="929"/>
    </row>
    <row r="232" spans="1:15" ht="21.5" customHeight="1">
      <c r="A232" s="226"/>
      <c r="B232" s="226"/>
      <c r="C232" s="226"/>
      <c r="D232" s="484"/>
      <c r="E232" s="484"/>
      <c r="F232" s="483"/>
      <c r="G232" s="483"/>
      <c r="H232" s="484"/>
      <c r="I232" s="484"/>
      <c r="J232" s="927"/>
      <c r="K232" s="927"/>
      <c r="L232" s="226"/>
      <c r="M232" s="484"/>
      <c r="N232" s="929"/>
      <c r="O232" s="929"/>
    </row>
    <row r="233" spans="1:15" ht="21.5" customHeight="1">
      <c r="A233" s="226"/>
      <c r="B233" s="226"/>
      <c r="C233" s="226"/>
      <c r="D233" s="484"/>
      <c r="E233" s="484"/>
      <c r="F233" s="483"/>
      <c r="G233" s="483"/>
      <c r="H233" s="484"/>
      <c r="I233" s="484"/>
      <c r="J233" s="927"/>
      <c r="K233" s="927"/>
      <c r="L233" s="226"/>
      <c r="M233" s="484"/>
      <c r="N233" s="929"/>
      <c r="O233" s="929"/>
    </row>
    <row r="234" spans="1:15" ht="21.5" customHeight="1">
      <c r="A234" s="226"/>
      <c r="B234" s="226"/>
      <c r="C234" s="226"/>
      <c r="D234" s="484"/>
      <c r="E234" s="484"/>
      <c r="F234" s="483"/>
      <c r="G234" s="483"/>
      <c r="H234" s="484"/>
      <c r="I234" s="484"/>
      <c r="J234" s="927"/>
      <c r="K234" s="927"/>
      <c r="L234" s="226"/>
      <c r="M234" s="484"/>
      <c r="N234" s="929"/>
      <c r="O234" s="929"/>
    </row>
    <row r="235" spans="1:15" ht="21.5" customHeight="1">
      <c r="A235" s="226"/>
      <c r="B235" s="226"/>
      <c r="C235" s="226"/>
      <c r="D235" s="484"/>
      <c r="E235" s="484"/>
      <c r="F235" s="483"/>
      <c r="G235" s="483"/>
      <c r="H235" s="484"/>
      <c r="I235" s="484"/>
      <c r="J235" s="927"/>
      <c r="K235" s="927"/>
      <c r="L235" s="226"/>
      <c r="M235" s="484"/>
      <c r="N235" s="929"/>
      <c r="O235" s="929"/>
    </row>
    <row r="236" spans="1:15" ht="21.5" customHeight="1">
      <c r="A236" s="226"/>
      <c r="B236" s="226"/>
      <c r="C236" s="226"/>
      <c r="D236" s="484"/>
      <c r="E236" s="484"/>
      <c r="F236" s="483"/>
      <c r="G236" s="483"/>
      <c r="H236" s="484"/>
      <c r="I236" s="484"/>
      <c r="J236" s="927"/>
      <c r="K236" s="927"/>
      <c r="L236" s="226"/>
      <c r="M236" s="484"/>
      <c r="N236" s="929"/>
      <c r="O236" s="929"/>
    </row>
    <row r="237" spans="1:15" ht="21.5" customHeight="1">
      <c r="A237" s="226"/>
      <c r="B237" s="226"/>
      <c r="C237" s="226"/>
      <c r="D237" s="484"/>
      <c r="E237" s="484"/>
      <c r="F237" s="483"/>
      <c r="G237" s="483"/>
      <c r="H237" s="484"/>
      <c r="I237" s="484"/>
      <c r="J237" s="927"/>
      <c r="K237" s="927"/>
      <c r="L237" s="226"/>
      <c r="M237" s="484"/>
      <c r="N237" s="929"/>
      <c r="O237" s="929"/>
    </row>
    <row r="238" spans="1:15" ht="21.5" customHeight="1">
      <c r="A238" s="226"/>
      <c r="B238" s="226"/>
      <c r="C238" s="226"/>
      <c r="D238" s="484"/>
      <c r="E238" s="484"/>
      <c r="F238" s="483"/>
      <c r="G238" s="483"/>
      <c r="H238" s="484"/>
      <c r="I238" s="484"/>
      <c r="J238" s="927"/>
      <c r="K238" s="927"/>
      <c r="L238" s="226"/>
      <c r="M238" s="484"/>
      <c r="N238" s="929"/>
      <c r="O238" s="929"/>
    </row>
    <row r="239" spans="1:15" ht="21.5" customHeight="1">
      <c r="A239" s="226"/>
      <c r="B239" s="226"/>
      <c r="C239" s="226"/>
      <c r="D239" s="484"/>
      <c r="E239" s="484"/>
      <c r="F239" s="483"/>
      <c r="G239" s="483"/>
      <c r="H239" s="484"/>
      <c r="I239" s="484"/>
      <c r="J239" s="927"/>
      <c r="K239" s="927"/>
      <c r="L239" s="226"/>
      <c r="M239" s="484"/>
      <c r="N239" s="929"/>
      <c r="O239" s="929"/>
    </row>
    <row r="240" spans="1:15" ht="21.5" customHeight="1">
      <c r="A240" s="226"/>
      <c r="B240" s="226"/>
      <c r="C240" s="226"/>
      <c r="D240" s="484"/>
      <c r="E240" s="484"/>
      <c r="F240" s="483"/>
      <c r="G240" s="483"/>
      <c r="H240" s="484"/>
      <c r="I240" s="484"/>
      <c r="J240" s="927"/>
      <c r="K240" s="927"/>
      <c r="L240" s="226"/>
      <c r="M240" s="484"/>
      <c r="N240" s="929"/>
      <c r="O240" s="929"/>
    </row>
    <row r="241" spans="1:15" ht="21.5" customHeight="1">
      <c r="A241" s="226"/>
      <c r="B241" s="226"/>
      <c r="C241" s="226"/>
      <c r="D241" s="484"/>
      <c r="E241" s="484"/>
      <c r="F241" s="483"/>
      <c r="G241" s="483"/>
      <c r="H241" s="484"/>
      <c r="I241" s="484"/>
      <c r="J241" s="927"/>
      <c r="K241" s="927"/>
      <c r="L241" s="226"/>
      <c r="M241" s="484"/>
      <c r="N241" s="929"/>
      <c r="O241" s="929"/>
    </row>
    <row r="242" spans="1:15" ht="21.5" customHeight="1">
      <c r="A242" s="226"/>
      <c r="B242" s="226"/>
      <c r="C242" s="226"/>
      <c r="D242" s="484"/>
      <c r="E242" s="484"/>
      <c r="F242" s="483"/>
      <c r="G242" s="483"/>
      <c r="H242" s="484"/>
      <c r="I242" s="484"/>
      <c r="J242" s="927"/>
      <c r="K242" s="927"/>
      <c r="L242" s="226"/>
      <c r="M242" s="484"/>
      <c r="N242" s="929"/>
      <c r="O242" s="929"/>
    </row>
    <row r="243" spans="1:15" ht="21.5" customHeight="1">
      <c r="A243" s="226"/>
      <c r="B243" s="226"/>
      <c r="C243" s="226"/>
      <c r="D243" s="484"/>
      <c r="E243" s="484"/>
      <c r="F243" s="483"/>
      <c r="G243" s="483"/>
      <c r="H243" s="484"/>
      <c r="I243" s="484"/>
      <c r="J243" s="927"/>
      <c r="K243" s="927"/>
      <c r="L243" s="226"/>
      <c r="M243" s="484"/>
      <c r="N243" s="929"/>
      <c r="O243" s="929"/>
    </row>
    <row r="244" spans="1:15" ht="21.5" customHeight="1">
      <c r="A244" s="226"/>
      <c r="B244" s="226"/>
      <c r="C244" s="226"/>
      <c r="D244" s="484"/>
      <c r="E244" s="484"/>
      <c r="F244" s="483"/>
      <c r="G244" s="483"/>
      <c r="H244" s="482"/>
      <c r="I244" s="482"/>
      <c r="J244" s="927"/>
      <c r="K244" s="927"/>
      <c r="L244" s="226"/>
      <c r="M244" s="484"/>
      <c r="N244" s="929"/>
      <c r="O244" s="929"/>
    </row>
    <row r="245" spans="1:15" ht="21.5" customHeight="1">
      <c r="A245" s="226"/>
      <c r="B245" s="226"/>
      <c r="C245" s="226"/>
      <c r="D245" s="484"/>
      <c r="E245" s="484"/>
      <c r="F245" s="483"/>
      <c r="G245" s="483"/>
      <c r="H245" s="482"/>
      <c r="I245" s="482"/>
      <c r="J245" s="927"/>
      <c r="K245" s="927"/>
      <c r="L245" s="226"/>
      <c r="M245" s="484"/>
      <c r="N245" s="929"/>
      <c r="O245" s="929"/>
    </row>
    <row r="246" spans="1:15" ht="21.5" customHeight="1">
      <c r="A246" s="226"/>
      <c r="B246" s="226"/>
      <c r="C246" s="226"/>
      <c r="D246" s="484"/>
      <c r="E246" s="484"/>
      <c r="F246" s="483"/>
      <c r="G246" s="483"/>
      <c r="H246" s="482"/>
      <c r="I246" s="482"/>
      <c r="J246" s="927"/>
      <c r="K246" s="927"/>
      <c r="L246" s="226"/>
      <c r="M246" s="484"/>
      <c r="N246" s="929"/>
      <c r="O246" s="929"/>
    </row>
    <row r="247" spans="1:15" ht="21.5" customHeight="1">
      <c r="A247" s="226"/>
      <c r="B247" s="226"/>
      <c r="C247" s="226"/>
      <c r="D247" s="484"/>
      <c r="E247" s="484"/>
      <c r="F247" s="483"/>
      <c r="G247" s="483"/>
      <c r="H247" s="482"/>
      <c r="I247" s="482"/>
      <c r="J247" s="927"/>
      <c r="K247" s="927"/>
      <c r="L247" s="226"/>
      <c r="M247" s="484"/>
      <c r="N247" s="929"/>
      <c r="O247" s="929"/>
    </row>
    <row r="248" spans="1:15" ht="21.5" customHeight="1">
      <c r="A248" s="226"/>
      <c r="B248" s="226"/>
      <c r="C248" s="226"/>
      <c r="D248" s="484"/>
      <c r="E248" s="484"/>
      <c r="F248" s="483"/>
      <c r="G248" s="483"/>
      <c r="H248" s="482"/>
      <c r="I248" s="482"/>
      <c r="J248" s="927"/>
      <c r="K248" s="927"/>
      <c r="L248" s="226"/>
      <c r="M248" s="484"/>
      <c r="N248" s="929"/>
      <c r="O248" s="929"/>
    </row>
    <row r="249" spans="1:15" ht="21.5" customHeight="1">
      <c r="A249" s="226"/>
      <c r="B249" s="226"/>
      <c r="C249" s="226"/>
      <c r="D249" s="484"/>
      <c r="E249" s="484"/>
      <c r="F249" s="483"/>
      <c r="G249" s="483"/>
      <c r="H249" s="482"/>
      <c r="I249" s="482"/>
      <c r="J249" s="927"/>
      <c r="K249" s="927"/>
      <c r="L249" s="226"/>
      <c r="M249" s="484"/>
      <c r="N249" s="929"/>
      <c r="O249" s="929"/>
    </row>
    <row r="250" spans="1:15" ht="21.5" customHeight="1">
      <c r="A250" s="226"/>
      <c r="B250" s="226"/>
      <c r="C250" s="226"/>
      <c r="D250" s="484"/>
      <c r="E250" s="484"/>
      <c r="F250" s="483"/>
      <c r="G250" s="483"/>
      <c r="H250" s="482"/>
      <c r="I250" s="482"/>
      <c r="J250" s="927"/>
      <c r="K250" s="927"/>
      <c r="L250" s="226"/>
      <c r="M250" s="484"/>
      <c r="N250" s="929"/>
      <c r="O250" s="929"/>
    </row>
    <row r="251" spans="1:15" ht="21.5" customHeight="1">
      <c r="A251" s="226"/>
      <c r="B251" s="226"/>
      <c r="C251" s="226"/>
      <c r="D251" s="484"/>
      <c r="E251" s="484"/>
      <c r="F251" s="483"/>
      <c r="G251" s="483"/>
      <c r="H251" s="482"/>
      <c r="I251" s="482"/>
      <c r="J251" s="927"/>
      <c r="K251" s="927"/>
      <c r="L251" s="226"/>
      <c r="M251" s="484"/>
      <c r="N251" s="929"/>
      <c r="O251" s="929"/>
    </row>
    <row r="252" spans="1:15" ht="21.5" customHeight="1">
      <c r="A252" s="226"/>
      <c r="B252" s="226"/>
      <c r="C252" s="226"/>
      <c r="D252" s="484"/>
      <c r="E252" s="484"/>
      <c r="F252" s="483"/>
      <c r="G252" s="483"/>
      <c r="H252" s="482"/>
      <c r="I252" s="482"/>
      <c r="J252" s="927"/>
      <c r="K252" s="927"/>
      <c r="L252" s="226"/>
      <c r="M252" s="484"/>
      <c r="N252" s="929"/>
      <c r="O252" s="929"/>
    </row>
    <row r="253" spans="1:15" ht="21.5" customHeight="1">
      <c r="A253" s="226"/>
      <c r="B253" s="226"/>
      <c r="C253" s="226"/>
      <c r="D253" s="484"/>
      <c r="E253" s="484"/>
      <c r="F253" s="483"/>
      <c r="G253" s="483"/>
      <c r="H253" s="482"/>
      <c r="I253" s="482"/>
      <c r="J253" s="927"/>
      <c r="K253" s="927"/>
      <c r="L253" s="226"/>
      <c r="M253" s="484"/>
      <c r="N253" s="929"/>
      <c r="O253" s="929"/>
    </row>
    <row r="254" spans="1:15" ht="21.5" customHeight="1">
      <c r="A254" s="226"/>
      <c r="B254" s="226"/>
      <c r="C254" s="226"/>
      <c r="D254" s="484"/>
      <c r="E254" s="484"/>
      <c r="F254" s="483"/>
      <c r="G254" s="483"/>
      <c r="H254" s="482"/>
      <c r="I254" s="482"/>
      <c r="J254" s="927"/>
      <c r="K254" s="927"/>
      <c r="L254" s="226"/>
      <c r="M254" s="484"/>
      <c r="N254" s="929"/>
      <c r="O254" s="929"/>
    </row>
    <row r="255" spans="1:15" ht="21.5" customHeight="1">
      <c r="A255" s="226"/>
      <c r="B255" s="226"/>
      <c r="C255" s="226"/>
      <c r="D255" s="484"/>
      <c r="E255" s="484"/>
      <c r="F255" s="483"/>
      <c r="G255" s="483"/>
      <c r="H255" s="482"/>
      <c r="I255" s="482"/>
      <c r="J255" s="927"/>
      <c r="K255" s="927"/>
      <c r="L255" s="226"/>
      <c r="M255" s="484"/>
      <c r="N255" s="929"/>
      <c r="O255" s="929"/>
    </row>
    <row r="256" spans="1:15" ht="21.5" customHeight="1">
      <c r="A256" s="226"/>
      <c r="B256" s="226"/>
      <c r="C256" s="226"/>
      <c r="D256" s="484"/>
      <c r="E256" s="484"/>
      <c r="F256" s="483"/>
      <c r="G256" s="483"/>
      <c r="H256" s="482"/>
      <c r="I256" s="482"/>
      <c r="J256" s="927"/>
      <c r="K256" s="927"/>
      <c r="L256" s="226"/>
      <c r="M256" s="484"/>
      <c r="N256" s="929"/>
      <c r="O256" s="929"/>
    </row>
    <row r="257" spans="1:15" ht="21.5" customHeight="1">
      <c r="A257" s="226"/>
      <c r="B257" s="226"/>
      <c r="C257" s="226"/>
      <c r="D257" s="484"/>
      <c r="E257" s="484"/>
      <c r="F257" s="483"/>
      <c r="G257" s="483"/>
      <c r="H257" s="482"/>
      <c r="I257" s="482"/>
      <c r="J257" s="927"/>
      <c r="K257" s="927"/>
      <c r="L257" s="226"/>
      <c r="M257" s="484"/>
      <c r="N257" s="929"/>
      <c r="O257" s="929"/>
    </row>
    <row r="258" spans="1:15" ht="21.5" customHeight="1">
      <c r="A258" s="226"/>
      <c r="B258" s="226"/>
      <c r="C258" s="226"/>
      <c r="D258" s="484"/>
      <c r="E258" s="484"/>
      <c r="F258" s="483"/>
      <c r="G258" s="483"/>
      <c r="H258" s="482"/>
      <c r="I258" s="482"/>
      <c r="J258" s="927"/>
      <c r="K258" s="927"/>
      <c r="L258" s="226"/>
      <c r="M258" s="484"/>
      <c r="N258" s="929"/>
      <c r="O258" s="929"/>
    </row>
    <row r="259" spans="1:15" ht="21.5" customHeight="1">
      <c r="A259" s="226"/>
      <c r="B259" s="226"/>
      <c r="C259" s="226"/>
      <c r="D259" s="484"/>
      <c r="E259" s="484"/>
      <c r="F259" s="483"/>
      <c r="G259" s="483"/>
      <c r="H259" s="482"/>
      <c r="I259" s="482"/>
      <c r="J259" s="927"/>
      <c r="K259" s="927"/>
      <c r="L259" s="226"/>
      <c r="M259" s="484"/>
      <c r="N259" s="929"/>
      <c r="O259" s="929"/>
    </row>
    <row r="260" spans="1:15" ht="21.5" customHeight="1">
      <c r="A260" s="226"/>
      <c r="B260" s="226"/>
      <c r="C260" s="226"/>
      <c r="D260" s="484"/>
      <c r="E260" s="484"/>
      <c r="F260" s="483"/>
      <c r="G260" s="483"/>
      <c r="H260" s="482"/>
      <c r="I260" s="482"/>
      <c r="J260" s="927"/>
      <c r="K260" s="927"/>
      <c r="L260" s="226"/>
      <c r="M260" s="484"/>
      <c r="N260" s="929"/>
      <c r="O260" s="929"/>
    </row>
    <row r="261" spans="1:15" ht="21.5" customHeight="1">
      <c r="A261" s="226"/>
      <c r="B261" s="226"/>
      <c r="C261" s="226"/>
      <c r="D261" s="484"/>
      <c r="E261" s="484"/>
      <c r="F261" s="483"/>
      <c r="G261" s="483"/>
      <c r="H261" s="482"/>
      <c r="I261" s="482"/>
      <c r="J261" s="927"/>
      <c r="K261" s="927"/>
      <c r="L261" s="226"/>
      <c r="M261" s="484"/>
      <c r="N261" s="929"/>
      <c r="O261" s="929"/>
    </row>
    <row r="262" spans="1:15" ht="21.5" customHeight="1">
      <c r="A262" s="226"/>
      <c r="B262" s="226"/>
      <c r="C262" s="226"/>
      <c r="D262" s="484"/>
      <c r="E262" s="484"/>
      <c r="F262" s="483"/>
      <c r="G262" s="483"/>
      <c r="H262" s="482"/>
      <c r="I262" s="482"/>
      <c r="J262" s="927"/>
      <c r="K262" s="927"/>
      <c r="L262" s="226"/>
      <c r="M262" s="484"/>
      <c r="N262" s="929"/>
      <c r="O262" s="929"/>
    </row>
    <row r="263" spans="1:15" ht="21.5" customHeight="1">
      <c r="A263" s="226"/>
      <c r="B263" s="226"/>
      <c r="C263" s="226"/>
      <c r="D263" s="484"/>
      <c r="E263" s="484"/>
      <c r="F263" s="483"/>
      <c r="G263" s="483"/>
      <c r="H263" s="482"/>
      <c r="I263" s="482"/>
      <c r="J263" s="927"/>
      <c r="K263" s="927"/>
      <c r="L263" s="226"/>
      <c r="M263" s="484"/>
      <c r="N263" s="929"/>
      <c r="O263" s="929"/>
    </row>
    <row r="264" spans="1:15" ht="21.5" customHeight="1">
      <c r="A264" s="226"/>
      <c r="B264" s="226"/>
      <c r="C264" s="226"/>
      <c r="D264" s="484"/>
      <c r="E264" s="484"/>
      <c r="F264" s="483"/>
      <c r="G264" s="483"/>
      <c r="H264" s="482"/>
      <c r="I264" s="482"/>
      <c r="J264" s="927"/>
      <c r="K264" s="927"/>
      <c r="L264" s="226"/>
      <c r="M264" s="484"/>
      <c r="N264" s="929"/>
      <c r="O264" s="929"/>
    </row>
    <row r="265" spans="1:15" ht="21.5" customHeight="1">
      <c r="A265" s="226"/>
      <c r="B265" s="226"/>
      <c r="C265" s="226"/>
      <c r="D265" s="484"/>
      <c r="E265" s="484"/>
      <c r="F265" s="483"/>
      <c r="G265" s="483"/>
      <c r="H265" s="482"/>
      <c r="I265" s="482"/>
      <c r="J265" s="927"/>
      <c r="K265" s="927"/>
      <c r="L265" s="226"/>
      <c r="M265" s="484"/>
      <c r="N265" s="929"/>
      <c r="O265" s="929"/>
    </row>
    <row r="266" spans="1:15" ht="21.5" customHeight="1">
      <c r="A266" s="226"/>
      <c r="B266" s="226"/>
      <c r="C266" s="226"/>
      <c r="D266" s="484"/>
      <c r="E266" s="484"/>
      <c r="F266" s="483"/>
      <c r="G266" s="483"/>
      <c r="H266" s="482"/>
      <c r="I266" s="482"/>
      <c r="J266" s="927"/>
      <c r="K266" s="927"/>
      <c r="L266" s="226"/>
      <c r="M266" s="484"/>
      <c r="N266" s="929"/>
      <c r="O266" s="929"/>
    </row>
    <row r="267" spans="1:15" ht="21.5" customHeight="1">
      <c r="A267" s="226"/>
      <c r="B267" s="226"/>
      <c r="C267" s="226"/>
      <c r="D267" s="484"/>
      <c r="E267" s="484"/>
      <c r="F267" s="483"/>
      <c r="G267" s="483"/>
      <c r="H267" s="482"/>
      <c r="I267" s="482"/>
      <c r="J267" s="927"/>
      <c r="K267" s="927"/>
      <c r="L267" s="226"/>
      <c r="M267" s="484"/>
      <c r="N267" s="929"/>
      <c r="O267" s="929"/>
    </row>
    <row r="268" spans="1:15" ht="21.5" customHeight="1">
      <c r="A268" s="226"/>
      <c r="B268" s="226"/>
      <c r="C268" s="226"/>
      <c r="D268" s="484"/>
      <c r="E268" s="484"/>
      <c r="F268" s="483"/>
      <c r="G268" s="483"/>
      <c r="H268" s="482"/>
      <c r="I268" s="482"/>
      <c r="J268" s="927"/>
      <c r="K268" s="927"/>
      <c r="L268" s="226"/>
      <c r="M268" s="484"/>
      <c r="N268" s="929"/>
      <c r="O268" s="929"/>
    </row>
    <row r="269" spans="1:15" ht="21.5" customHeight="1">
      <c r="A269" s="226"/>
      <c r="B269" s="226"/>
      <c r="C269" s="226"/>
      <c r="D269" s="484"/>
      <c r="E269" s="484"/>
      <c r="F269" s="483"/>
      <c r="G269" s="483"/>
      <c r="H269" s="482"/>
      <c r="I269" s="482"/>
      <c r="J269" s="927"/>
      <c r="K269" s="927"/>
      <c r="L269" s="226"/>
      <c r="M269" s="484"/>
      <c r="N269" s="929"/>
      <c r="O269" s="929"/>
    </row>
    <row r="270" spans="1:15" ht="21.5" customHeight="1">
      <c r="A270" s="226"/>
      <c r="B270" s="226"/>
      <c r="C270" s="226"/>
      <c r="D270" s="484"/>
      <c r="E270" s="484"/>
      <c r="F270" s="483"/>
      <c r="G270" s="483"/>
      <c r="H270" s="482"/>
      <c r="I270" s="482"/>
      <c r="J270" s="927"/>
      <c r="K270" s="927"/>
      <c r="L270" s="226"/>
      <c r="M270" s="484"/>
      <c r="N270" s="929"/>
      <c r="O270" s="929"/>
    </row>
    <row r="271" spans="1:15" ht="21.5" customHeight="1">
      <c r="A271" s="226"/>
      <c r="B271" s="226"/>
      <c r="C271" s="226"/>
      <c r="D271" s="484"/>
      <c r="E271" s="484"/>
      <c r="F271" s="483"/>
      <c r="G271" s="483"/>
      <c r="H271" s="482"/>
      <c r="I271" s="482"/>
      <c r="J271" s="927"/>
      <c r="K271" s="927"/>
      <c r="L271" s="226"/>
      <c r="M271" s="484"/>
      <c r="N271" s="929"/>
      <c r="O271" s="929"/>
    </row>
    <row r="272" spans="1:15" ht="21.5" customHeight="1">
      <c r="A272" s="226"/>
      <c r="B272" s="226"/>
      <c r="C272" s="226"/>
      <c r="D272" s="484"/>
      <c r="E272" s="484"/>
      <c r="F272" s="483"/>
      <c r="G272" s="483"/>
      <c r="H272" s="482"/>
      <c r="I272" s="482"/>
      <c r="J272" s="927"/>
      <c r="K272" s="927"/>
      <c r="L272" s="226"/>
      <c r="M272" s="484"/>
      <c r="N272" s="929"/>
      <c r="O272" s="929"/>
    </row>
    <row r="273" spans="1:15" ht="21.5" customHeight="1">
      <c r="A273" s="226"/>
      <c r="B273" s="226"/>
      <c r="C273" s="226"/>
      <c r="D273" s="484"/>
      <c r="E273" s="484"/>
      <c r="F273" s="483"/>
      <c r="G273" s="483"/>
      <c r="H273" s="482"/>
      <c r="I273" s="482"/>
      <c r="J273" s="927"/>
      <c r="K273" s="927"/>
      <c r="L273" s="226"/>
      <c r="M273" s="484"/>
      <c r="N273" s="929"/>
      <c r="O273" s="929"/>
    </row>
    <row r="274" spans="1:15" ht="21.5" customHeight="1">
      <c r="A274" s="226"/>
      <c r="B274" s="226"/>
      <c r="C274" s="226"/>
      <c r="D274" s="484"/>
      <c r="E274" s="484"/>
      <c r="F274" s="483"/>
      <c r="G274" s="483"/>
      <c r="H274" s="482"/>
      <c r="I274" s="482"/>
      <c r="J274" s="927"/>
      <c r="K274" s="927"/>
      <c r="L274" s="226"/>
      <c r="M274" s="484"/>
      <c r="N274" s="929"/>
      <c r="O274" s="929"/>
    </row>
    <row r="275" spans="1:15" ht="21.5" customHeight="1">
      <c r="A275" s="226"/>
      <c r="B275" s="226"/>
      <c r="C275" s="226"/>
      <c r="D275" s="484"/>
      <c r="E275" s="484"/>
      <c r="F275" s="483"/>
      <c r="G275" s="483"/>
      <c r="H275" s="482"/>
      <c r="I275" s="482"/>
      <c r="J275" s="927"/>
      <c r="K275" s="927"/>
      <c r="L275" s="226"/>
      <c r="M275" s="484"/>
      <c r="N275" s="929"/>
      <c r="O275" s="929"/>
    </row>
    <row r="276" spans="1:15" ht="21.5" customHeight="1">
      <c r="A276" s="226"/>
      <c r="B276" s="226"/>
      <c r="C276" s="226"/>
      <c r="D276" s="484"/>
      <c r="E276" s="484"/>
      <c r="F276" s="483"/>
      <c r="G276" s="483"/>
      <c r="H276" s="482"/>
      <c r="I276" s="482"/>
      <c r="J276" s="927"/>
      <c r="K276" s="927"/>
      <c r="L276" s="226"/>
      <c r="M276" s="484"/>
      <c r="N276" s="929"/>
      <c r="O276" s="929"/>
    </row>
    <row r="277" spans="1:15" ht="21.5" customHeight="1">
      <c r="A277" s="226"/>
      <c r="B277" s="226"/>
      <c r="C277" s="226"/>
      <c r="D277" s="484"/>
      <c r="E277" s="484"/>
      <c r="F277" s="483"/>
      <c r="G277" s="483"/>
      <c r="H277" s="482"/>
      <c r="I277" s="482"/>
      <c r="J277" s="927"/>
      <c r="K277" s="927"/>
      <c r="L277" s="226"/>
      <c r="M277" s="484"/>
      <c r="N277" s="929"/>
      <c r="O277" s="929"/>
    </row>
    <row r="278" spans="1:15" ht="21.5" customHeight="1">
      <c r="A278" s="226"/>
      <c r="B278" s="226"/>
      <c r="C278" s="226"/>
      <c r="D278" s="484"/>
      <c r="E278" s="484"/>
      <c r="F278" s="483"/>
      <c r="G278" s="483"/>
      <c r="H278" s="482"/>
      <c r="I278" s="482"/>
      <c r="J278" s="927"/>
      <c r="K278" s="927"/>
      <c r="L278" s="226"/>
      <c r="M278" s="484"/>
      <c r="N278" s="929"/>
      <c r="O278" s="929"/>
    </row>
    <row r="279" spans="1:15" ht="21.5" customHeight="1">
      <c r="A279" s="226"/>
      <c r="B279" s="226"/>
      <c r="C279" s="226"/>
      <c r="D279" s="484"/>
      <c r="E279" s="484"/>
      <c r="F279" s="483"/>
      <c r="G279" s="483"/>
      <c r="H279" s="482"/>
      <c r="I279" s="482"/>
      <c r="J279" s="927"/>
      <c r="K279" s="927"/>
      <c r="L279" s="226"/>
      <c r="M279" s="484"/>
      <c r="N279" s="929"/>
      <c r="O279" s="929"/>
    </row>
    <row r="280" spans="1:15" ht="21.5" customHeight="1">
      <c r="A280" s="226"/>
      <c r="B280" s="226"/>
      <c r="C280" s="226"/>
      <c r="D280" s="484"/>
      <c r="E280" s="484"/>
      <c r="F280" s="483"/>
      <c r="G280" s="483"/>
      <c r="H280" s="482"/>
      <c r="I280" s="482"/>
      <c r="J280" s="927"/>
      <c r="K280" s="927"/>
      <c r="L280" s="226"/>
      <c r="M280" s="484"/>
      <c r="N280" s="929"/>
      <c r="O280" s="929"/>
    </row>
    <row r="281" spans="1:15" ht="21.5" customHeight="1">
      <c r="A281" s="226"/>
      <c r="B281" s="226"/>
      <c r="C281" s="226"/>
      <c r="D281" s="484"/>
      <c r="E281" s="484"/>
      <c r="F281" s="483"/>
      <c r="G281" s="483"/>
      <c r="H281" s="482"/>
      <c r="I281" s="482"/>
      <c r="J281" s="927"/>
      <c r="K281" s="927"/>
      <c r="L281" s="226"/>
      <c r="M281" s="484"/>
      <c r="N281" s="929"/>
      <c r="O281" s="929"/>
    </row>
    <row r="282" spans="1:15" ht="21.5" customHeight="1">
      <c r="A282" s="226"/>
      <c r="B282" s="226"/>
      <c r="C282" s="226"/>
      <c r="D282" s="484"/>
      <c r="E282" s="484"/>
      <c r="F282" s="483"/>
      <c r="G282" s="483"/>
      <c r="H282" s="482"/>
      <c r="I282" s="482"/>
      <c r="J282" s="927"/>
      <c r="K282" s="927"/>
      <c r="L282" s="226"/>
      <c r="M282" s="484"/>
      <c r="N282" s="929"/>
      <c r="O282" s="929"/>
    </row>
    <row r="283" spans="1:15" ht="21.5" customHeight="1">
      <c r="A283" s="226"/>
      <c r="B283" s="226"/>
      <c r="C283" s="226"/>
      <c r="D283" s="484"/>
      <c r="E283" s="484"/>
      <c r="F283" s="483"/>
      <c r="G283" s="483"/>
      <c r="H283" s="482"/>
      <c r="I283" s="482"/>
      <c r="J283" s="927"/>
      <c r="K283" s="927"/>
      <c r="L283" s="226"/>
      <c r="M283" s="484"/>
      <c r="N283" s="929"/>
      <c r="O283" s="929"/>
    </row>
    <row r="284" spans="1:15" ht="21.5" customHeight="1">
      <c r="A284" s="226"/>
      <c r="B284" s="226"/>
      <c r="C284" s="226"/>
      <c r="D284" s="484"/>
      <c r="E284" s="484"/>
      <c r="F284" s="483"/>
      <c r="G284" s="483"/>
      <c r="H284" s="482"/>
      <c r="I284" s="482"/>
      <c r="J284" s="927"/>
      <c r="K284" s="927"/>
      <c r="L284" s="226"/>
      <c r="M284" s="484"/>
      <c r="N284" s="929"/>
      <c r="O284" s="929"/>
    </row>
    <row r="285" spans="1:15" ht="21.5" customHeight="1">
      <c r="A285" s="226"/>
      <c r="B285" s="226"/>
      <c r="C285" s="226"/>
      <c r="D285" s="484"/>
      <c r="E285" s="484"/>
      <c r="F285" s="483"/>
      <c r="G285" s="483"/>
      <c r="H285" s="482"/>
      <c r="I285" s="482"/>
      <c r="J285" s="927"/>
      <c r="K285" s="927"/>
      <c r="L285" s="226"/>
      <c r="M285" s="484"/>
      <c r="N285" s="929"/>
      <c r="O285" s="929"/>
    </row>
    <row r="286" spans="1:15" ht="21.5" customHeight="1">
      <c r="A286" s="226"/>
      <c r="B286" s="226"/>
      <c r="C286" s="226"/>
      <c r="D286" s="484"/>
      <c r="E286" s="484"/>
      <c r="F286" s="483"/>
      <c r="G286" s="483"/>
      <c r="H286" s="482"/>
      <c r="I286" s="482"/>
      <c r="J286" s="927"/>
      <c r="K286" s="927"/>
      <c r="L286" s="226"/>
      <c r="M286" s="484"/>
      <c r="N286" s="929"/>
      <c r="O286" s="929"/>
    </row>
    <row r="287" spans="1:15" ht="21.5" customHeight="1">
      <c r="A287" s="226"/>
      <c r="B287" s="226"/>
      <c r="C287" s="226"/>
      <c r="D287" s="484"/>
      <c r="E287" s="484"/>
      <c r="F287" s="483"/>
      <c r="G287" s="483"/>
      <c r="H287" s="482"/>
      <c r="I287" s="482"/>
      <c r="J287" s="927"/>
      <c r="K287" s="927"/>
      <c r="L287" s="226"/>
      <c r="M287" s="484"/>
      <c r="N287" s="929"/>
      <c r="O287" s="929"/>
    </row>
    <row r="288" spans="1:15" ht="21.5" customHeight="1">
      <c r="A288" s="226"/>
      <c r="B288" s="226"/>
      <c r="C288" s="226"/>
      <c r="D288" s="484"/>
      <c r="E288" s="484"/>
      <c r="F288" s="483"/>
      <c r="G288" s="483"/>
      <c r="H288" s="482"/>
      <c r="I288" s="482"/>
      <c r="J288" s="927"/>
      <c r="K288" s="927"/>
      <c r="L288" s="226"/>
      <c r="M288" s="484"/>
      <c r="N288" s="929"/>
      <c r="O288" s="929"/>
    </row>
    <row r="289" spans="1:15" ht="21.5" customHeight="1">
      <c r="A289" s="226"/>
      <c r="B289" s="226"/>
      <c r="C289" s="226"/>
      <c r="D289" s="484"/>
      <c r="E289" s="484"/>
      <c r="F289" s="483"/>
      <c r="G289" s="483"/>
      <c r="H289" s="482"/>
      <c r="I289" s="482"/>
      <c r="J289" s="927"/>
      <c r="K289" s="927"/>
      <c r="L289" s="226"/>
      <c r="M289" s="484"/>
      <c r="N289" s="929"/>
      <c r="O289" s="929"/>
    </row>
    <row r="290" spans="1:15" ht="21.5" customHeight="1">
      <c r="A290" s="226"/>
      <c r="B290" s="226"/>
      <c r="C290" s="226"/>
      <c r="D290" s="484"/>
      <c r="E290" s="484"/>
      <c r="F290" s="483"/>
      <c r="G290" s="483"/>
      <c r="H290" s="482"/>
      <c r="I290" s="482"/>
      <c r="J290" s="927"/>
      <c r="K290" s="927"/>
      <c r="L290" s="226"/>
      <c r="M290" s="484"/>
      <c r="N290" s="929"/>
      <c r="O290" s="929"/>
    </row>
    <row r="291" spans="1:15" ht="21.5" customHeight="1">
      <c r="B291" s="481"/>
      <c r="C291" s="481"/>
      <c r="D291" s="486"/>
      <c r="E291" s="486"/>
      <c r="F291" s="487"/>
      <c r="G291" s="487"/>
      <c r="H291" s="488"/>
      <c r="I291" s="488"/>
      <c r="J291" s="927"/>
      <c r="K291" s="927"/>
      <c r="L291" s="481"/>
      <c r="M291" s="486"/>
      <c r="N291" s="981"/>
      <c r="O291" s="982"/>
    </row>
    <row r="292" spans="1:15" ht="21.5" customHeight="1">
      <c r="B292" s="481"/>
      <c r="C292" s="481"/>
      <c r="D292" s="489"/>
      <c r="E292" s="489"/>
      <c r="F292" s="490"/>
      <c r="G292" s="490"/>
      <c r="H292" s="491"/>
      <c r="I292" s="491"/>
      <c r="J292" s="927"/>
      <c r="K292" s="927"/>
      <c r="L292" s="481"/>
      <c r="M292" s="489"/>
      <c r="N292" s="981"/>
      <c r="O292" s="982"/>
    </row>
    <row r="293" spans="1:15">
      <c r="B293" s="481"/>
      <c r="C293" s="481"/>
      <c r="D293" s="491"/>
      <c r="E293" s="491"/>
      <c r="F293" s="490"/>
      <c r="G293" s="490"/>
      <c r="H293" s="491"/>
      <c r="I293" s="491"/>
      <c r="J293" s="927"/>
      <c r="K293" s="927"/>
      <c r="L293" s="481"/>
      <c r="M293" s="489"/>
      <c r="N293" s="981"/>
      <c r="O293" s="982"/>
    </row>
    <row r="294" spans="1:15">
      <c r="B294" s="481"/>
      <c r="C294" s="481"/>
      <c r="D294" s="491"/>
      <c r="E294" s="491"/>
      <c r="F294" s="490"/>
      <c r="G294" s="490"/>
      <c r="H294" s="491"/>
      <c r="I294" s="491"/>
      <c r="J294" s="491"/>
      <c r="K294" s="491"/>
      <c r="L294" s="481"/>
      <c r="M294" s="491"/>
      <c r="N294" s="981"/>
      <c r="O294" s="982"/>
    </row>
  </sheetData>
  <sheetProtection algorithmName="SHA-512" hashValue="crwuyQ9R+NUNlBvHq1oRL/KarEc+OnwMtlLZmwmnMOosS9W7DIVFtsvswn1NwhmbAyIWQD46g1Fo29pkFgb9yw==" saltValue="BNd5Io8ShxbTqtOV4iW2Pw==" spinCount="100000" sheet="1" objects="1" scenarios="1" formatColumns="0" formatRows="0"/>
  <mergeCells count="985">
    <mergeCell ref="B27:C27"/>
    <mergeCell ref="J286:K286"/>
    <mergeCell ref="J287:K287"/>
    <mergeCell ref="J288:K288"/>
    <mergeCell ref="J289:K289"/>
    <mergeCell ref="J290:K290"/>
    <mergeCell ref="J291:K291"/>
    <mergeCell ref="J292:K292"/>
    <mergeCell ref="J293:K293"/>
    <mergeCell ref="J277:K277"/>
    <mergeCell ref="J278:K278"/>
    <mergeCell ref="J279:K279"/>
    <mergeCell ref="J280:K280"/>
    <mergeCell ref="J281:K281"/>
    <mergeCell ref="J282:K282"/>
    <mergeCell ref="J283:K283"/>
    <mergeCell ref="J284:K284"/>
    <mergeCell ref="J285:K285"/>
    <mergeCell ref="J268:K268"/>
    <mergeCell ref="J269:K269"/>
    <mergeCell ref="J270:K270"/>
    <mergeCell ref="J271:K271"/>
    <mergeCell ref="J272:K272"/>
    <mergeCell ref="J273:K273"/>
    <mergeCell ref="J274:K274"/>
    <mergeCell ref="J275:K275"/>
    <mergeCell ref="J276:K276"/>
    <mergeCell ref="J259:K259"/>
    <mergeCell ref="J260:K260"/>
    <mergeCell ref="J261:K261"/>
    <mergeCell ref="J262:K262"/>
    <mergeCell ref="J263:K263"/>
    <mergeCell ref="J264:K264"/>
    <mergeCell ref="J265:K265"/>
    <mergeCell ref="J266:K266"/>
    <mergeCell ref="J267:K267"/>
    <mergeCell ref="J250:K250"/>
    <mergeCell ref="J251:K251"/>
    <mergeCell ref="J252:K252"/>
    <mergeCell ref="J253:K253"/>
    <mergeCell ref="J254:K254"/>
    <mergeCell ref="J255:K255"/>
    <mergeCell ref="J256:K256"/>
    <mergeCell ref="J257:K257"/>
    <mergeCell ref="J258:K258"/>
    <mergeCell ref="J241:K241"/>
    <mergeCell ref="J242:K242"/>
    <mergeCell ref="J243:K243"/>
    <mergeCell ref="J244:K244"/>
    <mergeCell ref="J245:K245"/>
    <mergeCell ref="J246:K246"/>
    <mergeCell ref="J247:K247"/>
    <mergeCell ref="J248:K248"/>
    <mergeCell ref="J249:K249"/>
    <mergeCell ref="J232:K232"/>
    <mergeCell ref="J233:K233"/>
    <mergeCell ref="J234:K234"/>
    <mergeCell ref="J235:K235"/>
    <mergeCell ref="J236:K236"/>
    <mergeCell ref="J237:K237"/>
    <mergeCell ref="J238:K238"/>
    <mergeCell ref="J239:K239"/>
    <mergeCell ref="J240:K240"/>
    <mergeCell ref="J223:K223"/>
    <mergeCell ref="J224:K224"/>
    <mergeCell ref="J225:K225"/>
    <mergeCell ref="J226:K226"/>
    <mergeCell ref="J227:K227"/>
    <mergeCell ref="J228:K228"/>
    <mergeCell ref="J229:K229"/>
    <mergeCell ref="J230:K230"/>
    <mergeCell ref="J231:K231"/>
    <mergeCell ref="J214:K214"/>
    <mergeCell ref="J215:K215"/>
    <mergeCell ref="J216:K216"/>
    <mergeCell ref="J217:K217"/>
    <mergeCell ref="J218:K218"/>
    <mergeCell ref="J219:K219"/>
    <mergeCell ref="J220:K220"/>
    <mergeCell ref="J221:K221"/>
    <mergeCell ref="J222:K222"/>
    <mergeCell ref="J205:K205"/>
    <mergeCell ref="J206:K206"/>
    <mergeCell ref="J207:K207"/>
    <mergeCell ref="J208:K208"/>
    <mergeCell ref="J209:K209"/>
    <mergeCell ref="J210:K210"/>
    <mergeCell ref="J211:K211"/>
    <mergeCell ref="J212:K212"/>
    <mergeCell ref="J213:K213"/>
    <mergeCell ref="J196:K196"/>
    <mergeCell ref="J197:K197"/>
    <mergeCell ref="J198:K198"/>
    <mergeCell ref="J199:K199"/>
    <mergeCell ref="J200:K200"/>
    <mergeCell ref="J201:K201"/>
    <mergeCell ref="J202:K202"/>
    <mergeCell ref="J203:K203"/>
    <mergeCell ref="J204:K204"/>
    <mergeCell ref="J187:K187"/>
    <mergeCell ref="J188:K188"/>
    <mergeCell ref="J189:K189"/>
    <mergeCell ref="J190:K190"/>
    <mergeCell ref="J191:K191"/>
    <mergeCell ref="J192:K192"/>
    <mergeCell ref="J193:K193"/>
    <mergeCell ref="J194:K194"/>
    <mergeCell ref="J195:K195"/>
    <mergeCell ref="J178:K178"/>
    <mergeCell ref="J179:K179"/>
    <mergeCell ref="J180:K180"/>
    <mergeCell ref="J181:K181"/>
    <mergeCell ref="J182:K182"/>
    <mergeCell ref="J183:K183"/>
    <mergeCell ref="J184:K184"/>
    <mergeCell ref="J185:K185"/>
    <mergeCell ref="J186:K186"/>
    <mergeCell ref="J169:K169"/>
    <mergeCell ref="J170:K170"/>
    <mergeCell ref="J171:K171"/>
    <mergeCell ref="J172:K172"/>
    <mergeCell ref="J173:K173"/>
    <mergeCell ref="J174:K174"/>
    <mergeCell ref="J175:K175"/>
    <mergeCell ref="J176:K176"/>
    <mergeCell ref="J177:K177"/>
    <mergeCell ref="J160:K160"/>
    <mergeCell ref="J161:K161"/>
    <mergeCell ref="J162:K162"/>
    <mergeCell ref="J163:K163"/>
    <mergeCell ref="J164:K164"/>
    <mergeCell ref="J165:K165"/>
    <mergeCell ref="J166:K166"/>
    <mergeCell ref="J167:K167"/>
    <mergeCell ref="J168:K168"/>
    <mergeCell ref="J151:K151"/>
    <mergeCell ref="J152:K152"/>
    <mergeCell ref="J153:K153"/>
    <mergeCell ref="J154:K154"/>
    <mergeCell ref="J155:K155"/>
    <mergeCell ref="J156:K156"/>
    <mergeCell ref="J157:K157"/>
    <mergeCell ref="J158:K158"/>
    <mergeCell ref="J159:K159"/>
    <mergeCell ref="J142:K142"/>
    <mergeCell ref="J143:K143"/>
    <mergeCell ref="J144:K144"/>
    <mergeCell ref="J145:K145"/>
    <mergeCell ref="J146:K146"/>
    <mergeCell ref="J147:K147"/>
    <mergeCell ref="J148:K148"/>
    <mergeCell ref="J149:K149"/>
    <mergeCell ref="J150:K150"/>
    <mergeCell ref="J133:K133"/>
    <mergeCell ref="J134:K134"/>
    <mergeCell ref="J135:K135"/>
    <mergeCell ref="J136:K136"/>
    <mergeCell ref="J137:K137"/>
    <mergeCell ref="J138:K138"/>
    <mergeCell ref="J139:K139"/>
    <mergeCell ref="J140:K140"/>
    <mergeCell ref="J141:K141"/>
    <mergeCell ref="B11:E11"/>
    <mergeCell ref="G11:J11"/>
    <mergeCell ref="L11:O11"/>
    <mergeCell ref="B12:C12"/>
    <mergeCell ref="G12:H12"/>
    <mergeCell ref="L12:M12"/>
    <mergeCell ref="G16:H16"/>
    <mergeCell ref="A5:O5"/>
    <mergeCell ref="B7:C7"/>
    <mergeCell ref="B8:C8"/>
    <mergeCell ref="D8:O8"/>
    <mergeCell ref="B9:C9"/>
    <mergeCell ref="D9:O9"/>
    <mergeCell ref="B13:C13"/>
    <mergeCell ref="G13:H13"/>
    <mergeCell ref="L13:M13"/>
    <mergeCell ref="L15:L16"/>
    <mergeCell ref="L19:M19"/>
    <mergeCell ref="B15:C15"/>
    <mergeCell ref="G14:H14"/>
    <mergeCell ref="B16:C16"/>
    <mergeCell ref="G15:H15"/>
    <mergeCell ref="B17:C17"/>
    <mergeCell ref="L17:M17"/>
    <mergeCell ref="A29:C29"/>
    <mergeCell ref="B22:D22"/>
    <mergeCell ref="B23:C23"/>
    <mergeCell ref="B24:C24"/>
    <mergeCell ref="B25:C25"/>
    <mergeCell ref="G17:H17"/>
    <mergeCell ref="L20:M20"/>
    <mergeCell ref="G18:H18"/>
    <mergeCell ref="L21:M21"/>
    <mergeCell ref="G19:H19"/>
    <mergeCell ref="G20:J20"/>
    <mergeCell ref="B18:C18"/>
    <mergeCell ref="L18:M18"/>
    <mergeCell ref="B19:E19"/>
    <mergeCell ref="B14:C14"/>
    <mergeCell ref="L14:M14"/>
    <mergeCell ref="B26:C26"/>
    <mergeCell ref="L30:L31"/>
    <mergeCell ref="M30:M31"/>
    <mergeCell ref="N30:O31"/>
    <mergeCell ref="B32:C32"/>
    <mergeCell ref="D32:E32"/>
    <mergeCell ref="F32:G32"/>
    <mergeCell ref="H32:I32"/>
    <mergeCell ref="N32:O32"/>
    <mergeCell ref="A30:A31"/>
    <mergeCell ref="B30:C31"/>
    <mergeCell ref="D30:E31"/>
    <mergeCell ref="F30:G31"/>
    <mergeCell ref="H30:I31"/>
    <mergeCell ref="J30:K31"/>
    <mergeCell ref="J32:K32"/>
    <mergeCell ref="B33:C33"/>
    <mergeCell ref="D33:E33"/>
    <mergeCell ref="F33:G33"/>
    <mergeCell ref="H33:I33"/>
    <mergeCell ref="N33:O33"/>
    <mergeCell ref="B34:C34"/>
    <mergeCell ref="D34:E34"/>
    <mergeCell ref="F34:G34"/>
    <mergeCell ref="H34:I34"/>
    <mergeCell ref="N34:O34"/>
    <mergeCell ref="J33:K33"/>
    <mergeCell ref="J34:K34"/>
    <mergeCell ref="B35:C35"/>
    <mergeCell ref="D35:E35"/>
    <mergeCell ref="F35:G35"/>
    <mergeCell ref="H35:I35"/>
    <mergeCell ref="N35:O35"/>
    <mergeCell ref="B36:C36"/>
    <mergeCell ref="D36:E36"/>
    <mergeCell ref="F36:G36"/>
    <mergeCell ref="H36:I36"/>
    <mergeCell ref="N36:O36"/>
    <mergeCell ref="J35:K35"/>
    <mergeCell ref="J36:K36"/>
    <mergeCell ref="B37:C37"/>
    <mergeCell ref="D37:E37"/>
    <mergeCell ref="F37:G37"/>
    <mergeCell ref="H37:I37"/>
    <mergeCell ref="N37:O37"/>
    <mergeCell ref="B38:C38"/>
    <mergeCell ref="D38:E38"/>
    <mergeCell ref="F38:G38"/>
    <mergeCell ref="H38:I38"/>
    <mergeCell ref="N38:O38"/>
    <mergeCell ref="J37:K37"/>
    <mergeCell ref="J38:K38"/>
    <mergeCell ref="B39:C39"/>
    <mergeCell ref="D39:E39"/>
    <mergeCell ref="F39:G39"/>
    <mergeCell ref="H39:I39"/>
    <mergeCell ref="N39:O39"/>
    <mergeCell ref="B40:C40"/>
    <mergeCell ref="D40:E40"/>
    <mergeCell ref="F40:G40"/>
    <mergeCell ref="H40:I40"/>
    <mergeCell ref="N40:O40"/>
    <mergeCell ref="J39:K39"/>
    <mergeCell ref="J40:K40"/>
    <mergeCell ref="B41:C41"/>
    <mergeCell ref="D41:E41"/>
    <mergeCell ref="F41:G41"/>
    <mergeCell ref="H41:I41"/>
    <mergeCell ref="N41:O41"/>
    <mergeCell ref="B42:C42"/>
    <mergeCell ref="D42:E42"/>
    <mergeCell ref="F42:G42"/>
    <mergeCell ref="H42:I42"/>
    <mergeCell ref="N42:O42"/>
    <mergeCell ref="J41:K41"/>
    <mergeCell ref="J42:K42"/>
    <mergeCell ref="B43:C43"/>
    <mergeCell ref="D43:E43"/>
    <mergeCell ref="F43:G43"/>
    <mergeCell ref="H43:I43"/>
    <mergeCell ref="N43:O43"/>
    <mergeCell ref="B44:C44"/>
    <mergeCell ref="D44:E44"/>
    <mergeCell ref="F44:G44"/>
    <mergeCell ref="H44:I44"/>
    <mergeCell ref="N44:O44"/>
    <mergeCell ref="J43:K43"/>
    <mergeCell ref="J44:K44"/>
    <mergeCell ref="B45:C45"/>
    <mergeCell ref="D45:E45"/>
    <mergeCell ref="F45:G45"/>
    <mergeCell ref="H45:I45"/>
    <mergeCell ref="N45:O45"/>
    <mergeCell ref="B46:C46"/>
    <mergeCell ref="D46:E46"/>
    <mergeCell ref="F46:G46"/>
    <mergeCell ref="H46:I46"/>
    <mergeCell ref="N46:O46"/>
    <mergeCell ref="J45:K45"/>
    <mergeCell ref="J46:K46"/>
    <mergeCell ref="B47:C47"/>
    <mergeCell ref="D47:E47"/>
    <mergeCell ref="F47:G47"/>
    <mergeCell ref="H47:I47"/>
    <mergeCell ref="N47:O47"/>
    <mergeCell ref="B48:C48"/>
    <mergeCell ref="D48:E48"/>
    <mergeCell ref="F48:G48"/>
    <mergeCell ref="H48:I48"/>
    <mergeCell ref="N48:O48"/>
    <mergeCell ref="J47:K47"/>
    <mergeCell ref="J48:K48"/>
    <mergeCell ref="B49:C49"/>
    <mergeCell ref="D49:E49"/>
    <mergeCell ref="F49:G49"/>
    <mergeCell ref="H49:I49"/>
    <mergeCell ref="N49:O49"/>
    <mergeCell ref="B50:C50"/>
    <mergeCell ref="D50:E50"/>
    <mergeCell ref="F50:G50"/>
    <mergeCell ref="H50:I50"/>
    <mergeCell ref="N50:O50"/>
    <mergeCell ref="J49:K49"/>
    <mergeCell ref="J50:K50"/>
    <mergeCell ref="B51:C51"/>
    <mergeCell ref="D51:E51"/>
    <mergeCell ref="F51:G51"/>
    <mergeCell ref="H51:I51"/>
    <mergeCell ref="N51:O51"/>
    <mergeCell ref="B52:C52"/>
    <mergeCell ref="D52:E52"/>
    <mergeCell ref="F52:G52"/>
    <mergeCell ref="H52:I52"/>
    <mergeCell ref="N52:O52"/>
    <mergeCell ref="J51:K51"/>
    <mergeCell ref="J52:K52"/>
    <mergeCell ref="B53:C53"/>
    <mergeCell ref="D53:E53"/>
    <mergeCell ref="F53:G53"/>
    <mergeCell ref="H53:I53"/>
    <mergeCell ref="N53:O53"/>
    <mergeCell ref="B54:C54"/>
    <mergeCell ref="D54:E54"/>
    <mergeCell ref="F54:G54"/>
    <mergeCell ref="H54:I54"/>
    <mergeCell ref="N54:O54"/>
    <mergeCell ref="J53:K53"/>
    <mergeCell ref="J54:K54"/>
    <mergeCell ref="B55:C55"/>
    <mergeCell ref="D55:E55"/>
    <mergeCell ref="F55:G55"/>
    <mergeCell ref="H55:I55"/>
    <mergeCell ref="N55:O55"/>
    <mergeCell ref="B56:C56"/>
    <mergeCell ref="D56:E56"/>
    <mergeCell ref="F56:G56"/>
    <mergeCell ref="H56:I56"/>
    <mergeCell ref="N56:O56"/>
    <mergeCell ref="J55:K55"/>
    <mergeCell ref="J56:K56"/>
    <mergeCell ref="B57:C57"/>
    <mergeCell ref="D57:E57"/>
    <mergeCell ref="F57:G57"/>
    <mergeCell ref="H57:I57"/>
    <mergeCell ref="N57:O57"/>
    <mergeCell ref="B58:C58"/>
    <mergeCell ref="D58:E58"/>
    <mergeCell ref="F58:G58"/>
    <mergeCell ref="H58:I58"/>
    <mergeCell ref="N58:O58"/>
    <mergeCell ref="J57:K57"/>
    <mergeCell ref="J58:K58"/>
    <mergeCell ref="B59:C59"/>
    <mergeCell ref="D59:E59"/>
    <mergeCell ref="F59:G59"/>
    <mergeCell ref="H59:I59"/>
    <mergeCell ref="N59:O59"/>
    <mergeCell ref="B60:C60"/>
    <mergeCell ref="D60:E60"/>
    <mergeCell ref="F60:G60"/>
    <mergeCell ref="H60:I60"/>
    <mergeCell ref="N60:O60"/>
    <mergeCell ref="J59:K59"/>
    <mergeCell ref="J60:K60"/>
    <mergeCell ref="B61:C61"/>
    <mergeCell ref="D61:E61"/>
    <mergeCell ref="F61:G61"/>
    <mergeCell ref="H61:I61"/>
    <mergeCell ref="N61:O61"/>
    <mergeCell ref="B62:C62"/>
    <mergeCell ref="D62:E62"/>
    <mergeCell ref="F62:G62"/>
    <mergeCell ref="H62:I62"/>
    <mergeCell ref="N62:O62"/>
    <mergeCell ref="J61:K61"/>
    <mergeCell ref="J62:K62"/>
    <mergeCell ref="B63:C63"/>
    <mergeCell ref="D63:E63"/>
    <mergeCell ref="F63:G63"/>
    <mergeCell ref="H63:I63"/>
    <mergeCell ref="N63:O63"/>
    <mergeCell ref="B64:C64"/>
    <mergeCell ref="D64:E64"/>
    <mergeCell ref="F64:G64"/>
    <mergeCell ref="H64:I64"/>
    <mergeCell ref="N64:O64"/>
    <mergeCell ref="J63:K63"/>
    <mergeCell ref="J64:K64"/>
    <mergeCell ref="B65:C65"/>
    <mergeCell ref="D65:E65"/>
    <mergeCell ref="F65:G65"/>
    <mergeCell ref="H65:I65"/>
    <mergeCell ref="N65:O65"/>
    <mergeCell ref="B66:C66"/>
    <mergeCell ref="D66:E66"/>
    <mergeCell ref="F66:G66"/>
    <mergeCell ref="H66:I66"/>
    <mergeCell ref="N66:O66"/>
    <mergeCell ref="J65:K65"/>
    <mergeCell ref="J66:K66"/>
    <mergeCell ref="B67:C67"/>
    <mergeCell ref="D67:E67"/>
    <mergeCell ref="F67:G67"/>
    <mergeCell ref="H67:I67"/>
    <mergeCell ref="N67:O67"/>
    <mergeCell ref="B68:C68"/>
    <mergeCell ref="D68:E68"/>
    <mergeCell ref="F68:G68"/>
    <mergeCell ref="H68:I68"/>
    <mergeCell ref="N68:O68"/>
    <mergeCell ref="J67:K67"/>
    <mergeCell ref="J68:K68"/>
    <mergeCell ref="B69:C69"/>
    <mergeCell ref="D69:E69"/>
    <mergeCell ref="F69:G69"/>
    <mergeCell ref="H69:I69"/>
    <mergeCell ref="N69:O69"/>
    <mergeCell ref="B70:C70"/>
    <mergeCell ref="D70:E70"/>
    <mergeCell ref="F70:G70"/>
    <mergeCell ref="H70:I70"/>
    <mergeCell ref="N70:O70"/>
    <mergeCell ref="J69:K69"/>
    <mergeCell ref="J70:K70"/>
    <mergeCell ref="B71:C71"/>
    <mergeCell ref="D71:E71"/>
    <mergeCell ref="F71:G71"/>
    <mergeCell ref="H71:I71"/>
    <mergeCell ref="N71:O71"/>
    <mergeCell ref="B72:C72"/>
    <mergeCell ref="D72:E72"/>
    <mergeCell ref="F72:G72"/>
    <mergeCell ref="H72:I72"/>
    <mergeCell ref="N72:O72"/>
    <mergeCell ref="J71:K71"/>
    <mergeCell ref="J72:K72"/>
    <mergeCell ref="B73:C73"/>
    <mergeCell ref="D73:E73"/>
    <mergeCell ref="F73:G73"/>
    <mergeCell ref="H73:I73"/>
    <mergeCell ref="N73:O73"/>
    <mergeCell ref="B74:C74"/>
    <mergeCell ref="D74:E74"/>
    <mergeCell ref="F74:G74"/>
    <mergeCell ref="H74:I74"/>
    <mergeCell ref="N74:O74"/>
    <mergeCell ref="J73:K73"/>
    <mergeCell ref="J74:K74"/>
    <mergeCell ref="B75:C75"/>
    <mergeCell ref="D75:E75"/>
    <mergeCell ref="F75:G75"/>
    <mergeCell ref="H75:I75"/>
    <mergeCell ref="N75:O75"/>
    <mergeCell ref="B76:C76"/>
    <mergeCell ref="D76:E76"/>
    <mergeCell ref="F76:G76"/>
    <mergeCell ref="H76:I76"/>
    <mergeCell ref="N76:O76"/>
    <mergeCell ref="J75:K75"/>
    <mergeCell ref="J76:K76"/>
    <mergeCell ref="B77:C77"/>
    <mergeCell ref="D77:E77"/>
    <mergeCell ref="F77:G77"/>
    <mergeCell ref="H77:I77"/>
    <mergeCell ref="N77:O77"/>
    <mergeCell ref="B78:C78"/>
    <mergeCell ref="D78:E78"/>
    <mergeCell ref="F78:G78"/>
    <mergeCell ref="H78:I78"/>
    <mergeCell ref="N78:O78"/>
    <mergeCell ref="J77:K77"/>
    <mergeCell ref="J78:K78"/>
    <mergeCell ref="B79:C79"/>
    <mergeCell ref="D79:E79"/>
    <mergeCell ref="F79:G79"/>
    <mergeCell ref="H79:I79"/>
    <mergeCell ref="N79:O79"/>
    <mergeCell ref="B80:C80"/>
    <mergeCell ref="D80:E80"/>
    <mergeCell ref="F80:G80"/>
    <mergeCell ref="H80:I80"/>
    <mergeCell ref="N80:O80"/>
    <mergeCell ref="J79:K79"/>
    <mergeCell ref="J80:K80"/>
    <mergeCell ref="B81:C81"/>
    <mergeCell ref="D81:E81"/>
    <mergeCell ref="F81:G81"/>
    <mergeCell ref="H81:I81"/>
    <mergeCell ref="N81:O81"/>
    <mergeCell ref="B82:C82"/>
    <mergeCell ref="D82:E82"/>
    <mergeCell ref="F82:G82"/>
    <mergeCell ref="H82:I82"/>
    <mergeCell ref="N82:O82"/>
    <mergeCell ref="J81:K81"/>
    <mergeCell ref="J82:K82"/>
    <mergeCell ref="B83:C83"/>
    <mergeCell ref="D83:E83"/>
    <mergeCell ref="F83:G83"/>
    <mergeCell ref="H83:I83"/>
    <mergeCell ref="N83:O83"/>
    <mergeCell ref="B84:C84"/>
    <mergeCell ref="D84:E84"/>
    <mergeCell ref="F84:G84"/>
    <mergeCell ref="H84:I84"/>
    <mergeCell ref="N84:O84"/>
    <mergeCell ref="J83:K83"/>
    <mergeCell ref="J84:K84"/>
    <mergeCell ref="B85:C85"/>
    <mergeCell ref="D85:E85"/>
    <mergeCell ref="F85:G85"/>
    <mergeCell ref="H85:I85"/>
    <mergeCell ref="N85:O85"/>
    <mergeCell ref="B86:C86"/>
    <mergeCell ref="D86:E86"/>
    <mergeCell ref="F86:G86"/>
    <mergeCell ref="H86:I86"/>
    <mergeCell ref="N86:O86"/>
    <mergeCell ref="J85:K85"/>
    <mergeCell ref="J86:K86"/>
    <mergeCell ref="B87:C87"/>
    <mergeCell ref="D87:E87"/>
    <mergeCell ref="F87:G87"/>
    <mergeCell ref="H87:I87"/>
    <mergeCell ref="N87:O87"/>
    <mergeCell ref="B88:C88"/>
    <mergeCell ref="D88:E88"/>
    <mergeCell ref="F88:G88"/>
    <mergeCell ref="H88:I88"/>
    <mergeCell ref="N88:O88"/>
    <mergeCell ref="J87:K87"/>
    <mergeCell ref="J88:K88"/>
    <mergeCell ref="B89:C89"/>
    <mergeCell ref="D89:E89"/>
    <mergeCell ref="F89:G89"/>
    <mergeCell ref="H89:I89"/>
    <mergeCell ref="N89:O89"/>
    <mergeCell ref="B90:C90"/>
    <mergeCell ref="D90:E90"/>
    <mergeCell ref="F90:G90"/>
    <mergeCell ref="H90:I90"/>
    <mergeCell ref="N90:O90"/>
    <mergeCell ref="J89:K89"/>
    <mergeCell ref="J90:K90"/>
    <mergeCell ref="B91:C91"/>
    <mergeCell ref="D91:E91"/>
    <mergeCell ref="F91:G91"/>
    <mergeCell ref="H91:I91"/>
    <mergeCell ref="N91:O91"/>
    <mergeCell ref="B92:C92"/>
    <mergeCell ref="D92:E92"/>
    <mergeCell ref="F92:G92"/>
    <mergeCell ref="H92:I92"/>
    <mergeCell ref="N92:O92"/>
    <mergeCell ref="J91:K91"/>
    <mergeCell ref="J92:K92"/>
    <mergeCell ref="B93:C93"/>
    <mergeCell ref="D93:E93"/>
    <mergeCell ref="F93:G93"/>
    <mergeCell ref="H93:I93"/>
    <mergeCell ref="N93:O93"/>
    <mergeCell ref="B94:C94"/>
    <mergeCell ref="D94:E94"/>
    <mergeCell ref="F94:G94"/>
    <mergeCell ref="H94:I94"/>
    <mergeCell ref="N94:O94"/>
    <mergeCell ref="J93:K93"/>
    <mergeCell ref="J94:K94"/>
    <mergeCell ref="B95:C95"/>
    <mergeCell ref="D95:E95"/>
    <mergeCell ref="F95:G95"/>
    <mergeCell ref="H95:I95"/>
    <mergeCell ref="N95:O95"/>
    <mergeCell ref="B96:C96"/>
    <mergeCell ref="D96:E96"/>
    <mergeCell ref="F96:G96"/>
    <mergeCell ref="H96:I96"/>
    <mergeCell ref="N96:O96"/>
    <mergeCell ref="J95:K95"/>
    <mergeCell ref="J96:K96"/>
    <mergeCell ref="B97:C97"/>
    <mergeCell ref="D97:E97"/>
    <mergeCell ref="F97:G97"/>
    <mergeCell ref="H97:I97"/>
    <mergeCell ref="N97:O97"/>
    <mergeCell ref="B98:C98"/>
    <mergeCell ref="D98:E98"/>
    <mergeCell ref="F98:G98"/>
    <mergeCell ref="H98:I98"/>
    <mergeCell ref="N98:O98"/>
    <mergeCell ref="J97:K97"/>
    <mergeCell ref="J98:K98"/>
    <mergeCell ref="B99:C99"/>
    <mergeCell ref="D99:E99"/>
    <mergeCell ref="F99:G99"/>
    <mergeCell ref="H99:I99"/>
    <mergeCell ref="N99:O99"/>
    <mergeCell ref="B100:C100"/>
    <mergeCell ref="D100:E100"/>
    <mergeCell ref="F100:G100"/>
    <mergeCell ref="H100:I100"/>
    <mergeCell ref="N100:O100"/>
    <mergeCell ref="J99:K99"/>
    <mergeCell ref="J100:K100"/>
    <mergeCell ref="B101:C101"/>
    <mergeCell ref="D101:E101"/>
    <mergeCell ref="F101:G101"/>
    <mergeCell ref="H101:I101"/>
    <mergeCell ref="N101:O101"/>
    <mergeCell ref="B102:C102"/>
    <mergeCell ref="D102:E102"/>
    <mergeCell ref="F102:G102"/>
    <mergeCell ref="H102:I102"/>
    <mergeCell ref="N102:O102"/>
    <mergeCell ref="J101:K101"/>
    <mergeCell ref="J102:K102"/>
    <mergeCell ref="B103:C103"/>
    <mergeCell ref="D103:E103"/>
    <mergeCell ref="F103:G103"/>
    <mergeCell ref="H103:I103"/>
    <mergeCell ref="N103:O103"/>
    <mergeCell ref="B104:C104"/>
    <mergeCell ref="D104:E104"/>
    <mergeCell ref="F104:G104"/>
    <mergeCell ref="H104:I104"/>
    <mergeCell ref="N104:O104"/>
    <mergeCell ref="J103:K103"/>
    <mergeCell ref="J104:K104"/>
    <mergeCell ref="B105:C105"/>
    <mergeCell ref="D105:E105"/>
    <mergeCell ref="F105:G105"/>
    <mergeCell ref="H105:I105"/>
    <mergeCell ref="N105:O105"/>
    <mergeCell ref="B106:C106"/>
    <mergeCell ref="D106:E106"/>
    <mergeCell ref="F106:G106"/>
    <mergeCell ref="H106:I106"/>
    <mergeCell ref="N106:O106"/>
    <mergeCell ref="J105:K105"/>
    <mergeCell ref="J106:K106"/>
    <mergeCell ref="B107:C107"/>
    <mergeCell ref="D107:E107"/>
    <mergeCell ref="F107:G107"/>
    <mergeCell ref="H107:I107"/>
    <mergeCell ref="N107:O107"/>
    <mergeCell ref="B108:C108"/>
    <mergeCell ref="D108:E108"/>
    <mergeCell ref="F108:G108"/>
    <mergeCell ref="H108:I108"/>
    <mergeCell ref="N108:O108"/>
    <mergeCell ref="J107:K107"/>
    <mergeCell ref="J108:K108"/>
    <mergeCell ref="B109:C109"/>
    <mergeCell ref="D109:E109"/>
    <mergeCell ref="F109:G109"/>
    <mergeCell ref="H109:I109"/>
    <mergeCell ref="N109:O109"/>
    <mergeCell ref="B110:C110"/>
    <mergeCell ref="D110:E110"/>
    <mergeCell ref="F110:G110"/>
    <mergeCell ref="H110:I110"/>
    <mergeCell ref="N110:O110"/>
    <mergeCell ref="J109:K109"/>
    <mergeCell ref="J110:K110"/>
    <mergeCell ref="B111:C111"/>
    <mergeCell ref="D111:E111"/>
    <mergeCell ref="F111:G111"/>
    <mergeCell ref="H111:I111"/>
    <mergeCell ref="N111:O111"/>
    <mergeCell ref="B112:C112"/>
    <mergeCell ref="D112:E112"/>
    <mergeCell ref="F112:G112"/>
    <mergeCell ref="H112:I112"/>
    <mergeCell ref="N112:O112"/>
    <mergeCell ref="J111:K111"/>
    <mergeCell ref="J112:K112"/>
    <mergeCell ref="B113:C113"/>
    <mergeCell ref="D113:E113"/>
    <mergeCell ref="F113:G113"/>
    <mergeCell ref="H113:I113"/>
    <mergeCell ref="N113:O113"/>
    <mergeCell ref="B114:C114"/>
    <mergeCell ref="D114:E114"/>
    <mergeCell ref="F114:G114"/>
    <mergeCell ref="H114:I114"/>
    <mergeCell ref="N114:O114"/>
    <mergeCell ref="J113:K113"/>
    <mergeCell ref="J114:K114"/>
    <mergeCell ref="B115:C115"/>
    <mergeCell ref="D115:E115"/>
    <mergeCell ref="F115:G115"/>
    <mergeCell ref="H115:I115"/>
    <mergeCell ref="N115:O115"/>
    <mergeCell ref="B116:C116"/>
    <mergeCell ref="D116:E116"/>
    <mergeCell ref="F116:G116"/>
    <mergeCell ref="H116:I116"/>
    <mergeCell ref="N116:O116"/>
    <mergeCell ref="J115:K115"/>
    <mergeCell ref="J116:K116"/>
    <mergeCell ref="B117:C117"/>
    <mergeCell ref="D117:E117"/>
    <mergeCell ref="F117:G117"/>
    <mergeCell ref="H117:I117"/>
    <mergeCell ref="N117:O117"/>
    <mergeCell ref="B118:C118"/>
    <mergeCell ref="D118:E118"/>
    <mergeCell ref="F118:G118"/>
    <mergeCell ref="H118:I118"/>
    <mergeCell ref="N118:O118"/>
    <mergeCell ref="J117:K117"/>
    <mergeCell ref="J118:K118"/>
    <mergeCell ref="B119:C119"/>
    <mergeCell ref="D119:E119"/>
    <mergeCell ref="F119:G119"/>
    <mergeCell ref="H119:I119"/>
    <mergeCell ref="N119:O119"/>
    <mergeCell ref="B120:C120"/>
    <mergeCell ref="D120:E120"/>
    <mergeCell ref="F120:G120"/>
    <mergeCell ref="H120:I120"/>
    <mergeCell ref="N120:O120"/>
    <mergeCell ref="J119:K119"/>
    <mergeCell ref="J120:K120"/>
    <mergeCell ref="B121:C121"/>
    <mergeCell ref="D121:E121"/>
    <mergeCell ref="F121:G121"/>
    <mergeCell ref="H121:I121"/>
    <mergeCell ref="N121:O121"/>
    <mergeCell ref="B122:C122"/>
    <mergeCell ref="D122:E122"/>
    <mergeCell ref="F122:G122"/>
    <mergeCell ref="H122:I122"/>
    <mergeCell ref="N122:O122"/>
    <mergeCell ref="J121:K121"/>
    <mergeCell ref="J122:K122"/>
    <mergeCell ref="B123:C123"/>
    <mergeCell ref="D123:E123"/>
    <mergeCell ref="F123:G123"/>
    <mergeCell ref="H123:I123"/>
    <mergeCell ref="N123:O123"/>
    <mergeCell ref="B124:C124"/>
    <mergeCell ref="D124:E124"/>
    <mergeCell ref="F124:G124"/>
    <mergeCell ref="H124:I124"/>
    <mergeCell ref="N124:O124"/>
    <mergeCell ref="J123:K123"/>
    <mergeCell ref="J124:K124"/>
    <mergeCell ref="B125:C125"/>
    <mergeCell ref="D125:E125"/>
    <mergeCell ref="F125:G125"/>
    <mergeCell ref="H125:I125"/>
    <mergeCell ref="N125:O125"/>
    <mergeCell ref="B126:C126"/>
    <mergeCell ref="D126:E126"/>
    <mergeCell ref="F126:G126"/>
    <mergeCell ref="H126:I126"/>
    <mergeCell ref="N126:O126"/>
    <mergeCell ref="J125:K125"/>
    <mergeCell ref="J126:K126"/>
    <mergeCell ref="B127:C127"/>
    <mergeCell ref="D127:E127"/>
    <mergeCell ref="F127:G127"/>
    <mergeCell ref="H127:I127"/>
    <mergeCell ref="N127:O127"/>
    <mergeCell ref="B128:C128"/>
    <mergeCell ref="D128:E128"/>
    <mergeCell ref="F128:G128"/>
    <mergeCell ref="H128:I128"/>
    <mergeCell ref="N128:O128"/>
    <mergeCell ref="J127:K127"/>
    <mergeCell ref="J128:K128"/>
    <mergeCell ref="B129:C129"/>
    <mergeCell ref="D129:E129"/>
    <mergeCell ref="F129:G129"/>
    <mergeCell ref="H129:I129"/>
    <mergeCell ref="N129:O129"/>
    <mergeCell ref="B130:C130"/>
    <mergeCell ref="D130:E130"/>
    <mergeCell ref="F130:G130"/>
    <mergeCell ref="H130:I130"/>
    <mergeCell ref="N130:O130"/>
    <mergeCell ref="J129:K129"/>
    <mergeCell ref="J130:K130"/>
    <mergeCell ref="B131:C131"/>
    <mergeCell ref="D131:E131"/>
    <mergeCell ref="F131:G131"/>
    <mergeCell ref="H131:I131"/>
    <mergeCell ref="N131:O131"/>
    <mergeCell ref="B132:C132"/>
    <mergeCell ref="D132:E132"/>
    <mergeCell ref="F132:G132"/>
    <mergeCell ref="H132:I132"/>
    <mergeCell ref="N132:O132"/>
    <mergeCell ref="J131:K131"/>
    <mergeCell ref="J132:K132"/>
    <mergeCell ref="N139:O139"/>
    <mergeCell ref="N140:O140"/>
    <mergeCell ref="N141:O141"/>
    <mergeCell ref="N142:O142"/>
    <mergeCell ref="N143:O143"/>
    <mergeCell ref="N144:O144"/>
    <mergeCell ref="N133:O133"/>
    <mergeCell ref="N134:O134"/>
    <mergeCell ref="N135:O135"/>
    <mergeCell ref="N136:O136"/>
    <mergeCell ref="N137:O137"/>
    <mergeCell ref="N138:O138"/>
    <mergeCell ref="N151:O151"/>
    <mergeCell ref="N152:O152"/>
    <mergeCell ref="N153:O153"/>
    <mergeCell ref="N154:O154"/>
    <mergeCell ref="N155:O155"/>
    <mergeCell ref="N156:O156"/>
    <mergeCell ref="N145:O145"/>
    <mergeCell ref="N146:O146"/>
    <mergeCell ref="N147:O147"/>
    <mergeCell ref="N148:O148"/>
    <mergeCell ref="N149:O149"/>
    <mergeCell ref="N150:O150"/>
    <mergeCell ref="N163:O163"/>
    <mergeCell ref="N164:O164"/>
    <mergeCell ref="N165:O165"/>
    <mergeCell ref="N166:O166"/>
    <mergeCell ref="N167:O167"/>
    <mergeCell ref="N168:O168"/>
    <mergeCell ref="N157:O157"/>
    <mergeCell ref="N158:O158"/>
    <mergeCell ref="N159:O159"/>
    <mergeCell ref="N160:O160"/>
    <mergeCell ref="N161:O161"/>
    <mergeCell ref="N162:O162"/>
    <mergeCell ref="N175:O175"/>
    <mergeCell ref="N176:O176"/>
    <mergeCell ref="N177:O177"/>
    <mergeCell ref="N178:O178"/>
    <mergeCell ref="N179:O179"/>
    <mergeCell ref="N180:O180"/>
    <mergeCell ref="N169:O169"/>
    <mergeCell ref="N170:O170"/>
    <mergeCell ref="N171:O171"/>
    <mergeCell ref="N172:O172"/>
    <mergeCell ref="N173:O173"/>
    <mergeCell ref="N174:O174"/>
    <mergeCell ref="N187:O187"/>
    <mergeCell ref="N188:O188"/>
    <mergeCell ref="N189:O189"/>
    <mergeCell ref="N190:O190"/>
    <mergeCell ref="N191:O191"/>
    <mergeCell ref="N192:O192"/>
    <mergeCell ref="N181:O181"/>
    <mergeCell ref="N182:O182"/>
    <mergeCell ref="N183:O183"/>
    <mergeCell ref="N184:O184"/>
    <mergeCell ref="N185:O185"/>
    <mergeCell ref="N186:O186"/>
    <mergeCell ref="N199:O199"/>
    <mergeCell ref="N200:O200"/>
    <mergeCell ref="N201:O201"/>
    <mergeCell ref="N202:O202"/>
    <mergeCell ref="N203:O203"/>
    <mergeCell ref="N204:O204"/>
    <mergeCell ref="N193:O193"/>
    <mergeCell ref="N194:O194"/>
    <mergeCell ref="N195:O195"/>
    <mergeCell ref="N196:O196"/>
    <mergeCell ref="N197:O197"/>
    <mergeCell ref="N198:O198"/>
    <mergeCell ref="N211:O211"/>
    <mergeCell ref="N212:O212"/>
    <mergeCell ref="N213:O213"/>
    <mergeCell ref="N214:O214"/>
    <mergeCell ref="N215:O215"/>
    <mergeCell ref="N216:O216"/>
    <mergeCell ref="N205:O205"/>
    <mergeCell ref="N206:O206"/>
    <mergeCell ref="N207:O207"/>
    <mergeCell ref="N208:O208"/>
    <mergeCell ref="N209:O209"/>
    <mergeCell ref="N210:O210"/>
    <mergeCell ref="N223:O223"/>
    <mergeCell ref="N224:O224"/>
    <mergeCell ref="N225:O225"/>
    <mergeCell ref="N226:O226"/>
    <mergeCell ref="N227:O227"/>
    <mergeCell ref="N228:O228"/>
    <mergeCell ref="N217:O217"/>
    <mergeCell ref="N218:O218"/>
    <mergeCell ref="N219:O219"/>
    <mergeCell ref="N220:O220"/>
    <mergeCell ref="N221:O221"/>
    <mergeCell ref="N222:O222"/>
    <mergeCell ref="N235:O235"/>
    <mergeCell ref="N236:O236"/>
    <mergeCell ref="N237:O237"/>
    <mergeCell ref="N238:O238"/>
    <mergeCell ref="N239:O239"/>
    <mergeCell ref="N240:O240"/>
    <mergeCell ref="N229:O229"/>
    <mergeCell ref="N230:O230"/>
    <mergeCell ref="N231:O231"/>
    <mergeCell ref="N232:O232"/>
    <mergeCell ref="N233:O233"/>
    <mergeCell ref="N234:O234"/>
    <mergeCell ref="N247:O247"/>
    <mergeCell ref="N248:O248"/>
    <mergeCell ref="N249:O249"/>
    <mergeCell ref="N250:O250"/>
    <mergeCell ref="N251:O251"/>
    <mergeCell ref="N252:O252"/>
    <mergeCell ref="N241:O241"/>
    <mergeCell ref="N242:O242"/>
    <mergeCell ref="N243:O243"/>
    <mergeCell ref="N244:O244"/>
    <mergeCell ref="N245:O245"/>
    <mergeCell ref="N246:O246"/>
    <mergeCell ref="N262:O262"/>
    <mergeCell ref="N263:O263"/>
    <mergeCell ref="N264:O264"/>
    <mergeCell ref="N253:O253"/>
    <mergeCell ref="N254:O254"/>
    <mergeCell ref="N255:O255"/>
    <mergeCell ref="N256:O256"/>
    <mergeCell ref="N257:O257"/>
    <mergeCell ref="N258:O258"/>
    <mergeCell ref="N293:O293"/>
    <mergeCell ref="N294:O294"/>
    <mergeCell ref="N283:O283"/>
    <mergeCell ref="N284:O284"/>
    <mergeCell ref="N285:O285"/>
    <mergeCell ref="N286:O286"/>
    <mergeCell ref="N287:O287"/>
    <mergeCell ref="N288:O288"/>
    <mergeCell ref="N277:O277"/>
    <mergeCell ref="N278:O278"/>
    <mergeCell ref="N279:O279"/>
    <mergeCell ref="N280:O280"/>
    <mergeCell ref="N281:O281"/>
    <mergeCell ref="N282:O282"/>
    <mergeCell ref="B1:O1"/>
    <mergeCell ref="A2:D2"/>
    <mergeCell ref="K2:O2"/>
    <mergeCell ref="A3:D3"/>
    <mergeCell ref="K3:O3"/>
    <mergeCell ref="N289:O289"/>
    <mergeCell ref="N290:O290"/>
    <mergeCell ref="N291:O291"/>
    <mergeCell ref="N292:O292"/>
    <mergeCell ref="N271:O271"/>
    <mergeCell ref="N272:O272"/>
    <mergeCell ref="N273:O273"/>
    <mergeCell ref="N274:O274"/>
    <mergeCell ref="N275:O275"/>
    <mergeCell ref="N276:O276"/>
    <mergeCell ref="N265:O265"/>
    <mergeCell ref="N266:O266"/>
    <mergeCell ref="N267:O267"/>
    <mergeCell ref="N268:O268"/>
    <mergeCell ref="N269:O269"/>
    <mergeCell ref="N270:O270"/>
    <mergeCell ref="N259:O259"/>
    <mergeCell ref="N260:O260"/>
    <mergeCell ref="N261:O261"/>
  </mergeCells>
  <conditionalFormatting sqref="B19">
    <cfRule type="dataBar" priority="4">
      <dataBar>
        <cfvo type="num" val="0"/>
        <cfvo type="num" val="1"/>
        <color theme="8" tint="-0.249977111117893"/>
      </dataBar>
      <extLst>
        <ext xmlns:x14="http://schemas.microsoft.com/office/spreadsheetml/2009/9/main" uri="{B025F937-C7B1-47D3-B67F-A62EFF666E3E}">
          <x14:id>{C3ED1E1C-F095-49A1-803E-F2B6C961D951}</x14:id>
        </ext>
      </extLst>
    </cfRule>
  </conditionalFormatting>
  <conditionalFormatting sqref="G20">
    <cfRule type="dataBar" priority="3">
      <dataBar>
        <cfvo type="num" val="0"/>
        <cfvo type="num" val="1"/>
        <color theme="8" tint="-0.249977111117893"/>
      </dataBar>
      <extLst>
        <ext xmlns:x14="http://schemas.microsoft.com/office/spreadsheetml/2009/9/main" uri="{B025F937-C7B1-47D3-B67F-A62EFF666E3E}">
          <x14:id>{DDBB0D24-B318-4C55-A688-0D742F1BDDD5}</x14:id>
        </ext>
      </extLst>
    </cfRule>
  </conditionalFormatting>
  <conditionalFormatting sqref="N20">
    <cfRule type="dataBar" priority="2">
      <dataBar>
        <cfvo type="num" val="0"/>
        <cfvo type="num" val="1"/>
        <color theme="8" tint="-0.249977111117893"/>
      </dataBar>
      <extLst>
        <ext xmlns:x14="http://schemas.microsoft.com/office/spreadsheetml/2009/9/main" uri="{B025F937-C7B1-47D3-B67F-A62EFF666E3E}">
          <x14:id>{8D3BDA80-7419-47FB-9328-FF2455AD8D4A}</x14:id>
        </ext>
      </extLst>
    </cfRule>
  </conditionalFormatting>
  <dataValidations count="2">
    <dataValidation type="list" allowBlank="1" showInputMessage="1" showErrorMessage="1" sqref="L32:L294" xr:uid="{98C66F36-52F8-45B9-9497-7F94E4384E21}">
      <formula1>"Paid, Not Yet"</formula1>
    </dataValidation>
    <dataValidation type="list" allowBlank="1" showInputMessage="1" showErrorMessage="1" sqref="N28 L28" xr:uid="{321149E5-3CCF-4B5A-9F13-EE8477C0D047}">
      <formula1>"Paied, Not Yet"</formula1>
    </dataValidation>
  </dataValidations>
  <printOptions horizontalCentered="1"/>
  <pageMargins left="0.23622047244094499" right="0.23622047244094499" top="0.98425196850393704" bottom="0.78740157480314998" header="0" footer="0"/>
  <pageSetup paperSize="9" scale="75" orientation="landscape" r:id="rId1"/>
  <headerFooter>
    <oddHeader>&amp;L&amp;"Arial,Regular"&amp;10&amp;K000000Abu Dhabi City Municipality
Department of Municipalities and Transport
Contract Support &amp; Planning&amp;R&amp;G</oddHeader>
    <oddFooter>&amp;LADM-MIA-4.1-F-04    Issued: 24/05/2021   Version: 04</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dataBar" id="{C3ED1E1C-F095-49A1-803E-F2B6C961D951}">
            <x14:dataBar minLength="0" maxLength="100" border="1" gradient="0" direction="leftToRight">
              <x14:cfvo type="num">
                <xm:f>0</xm:f>
              </x14:cfvo>
              <x14:cfvo type="num">
                <xm:f>1</xm:f>
              </x14:cfvo>
              <x14:borderColor theme="0"/>
              <x14:negativeFillColor rgb="FFFF0000"/>
              <x14:axisColor rgb="FF000000"/>
            </x14:dataBar>
          </x14:cfRule>
          <xm:sqref>B19</xm:sqref>
        </x14:conditionalFormatting>
        <x14:conditionalFormatting xmlns:xm="http://schemas.microsoft.com/office/excel/2006/main">
          <x14:cfRule type="dataBar" id="{DDBB0D24-B318-4C55-A688-0D742F1BDDD5}">
            <x14:dataBar minLength="0" maxLength="100" border="1" gradient="0" direction="leftToRight">
              <x14:cfvo type="num">
                <xm:f>0</xm:f>
              </x14:cfvo>
              <x14:cfvo type="num">
                <xm:f>1</xm:f>
              </x14:cfvo>
              <x14:borderColor theme="0"/>
              <x14:negativeFillColor rgb="FFFF0000"/>
              <x14:axisColor rgb="FF000000"/>
            </x14:dataBar>
          </x14:cfRule>
          <xm:sqref>G20</xm:sqref>
        </x14:conditionalFormatting>
        <x14:conditionalFormatting xmlns:xm="http://schemas.microsoft.com/office/excel/2006/main">
          <x14:cfRule type="dataBar" id="{8D3BDA80-7419-47FB-9328-FF2455AD8D4A}">
            <x14:dataBar minLength="0" maxLength="100" border="1" gradient="0" direction="leftToRight">
              <x14:cfvo type="num">
                <xm:f>0</xm:f>
              </x14:cfvo>
              <x14:cfvo type="num">
                <xm:f>1</xm:f>
              </x14:cfvo>
              <x14:borderColor theme="0"/>
              <x14:negativeFillColor rgb="FFFF0000"/>
              <x14:axisColor rgb="FF000000"/>
            </x14:dataBar>
          </x14:cfRule>
          <xm:sqref>N20</xm:sqref>
        </x14:conditionalFormatting>
        <x14:conditionalFormatting xmlns:xm="http://schemas.microsoft.com/office/excel/2006/main">
          <x14:cfRule type="iconSet" priority="1" id="{F261DBC9-563A-4252-9DB0-299D6C0DE10D}">
            <x14:iconSet custom="1">
              <x14:cfvo type="percent">
                <xm:f>0</xm:f>
              </x14:cfvo>
              <x14:cfvo type="num" gte="0">
                <xm:f>0</xm:f>
              </x14:cfvo>
              <x14:cfvo type="num" gte="0">
                <xm:f>0</xm:f>
              </x14:cfvo>
              <x14:cfIcon iconSet="3TrafficLights1" iconId="2"/>
              <x14:cfIcon iconSet="NoIcons" iconId="0"/>
              <x14:cfIcon iconSet="3TrafficLights1" iconId="0"/>
            </x14:iconSet>
          </x14:cfRule>
          <xm:sqref>I15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E1ED-57CF-47CA-883A-A4D846C9896E}">
  <sheetPr>
    <tabColor theme="8" tint="-0.249977111117893"/>
    <pageSetUpPr fitToPage="1"/>
  </sheetPr>
  <dimension ref="A1:P40"/>
  <sheetViews>
    <sheetView topLeftCell="A16" zoomScale="69" zoomScaleNormal="69" zoomScaleSheetLayoutView="83" zoomScalePageLayoutView="89" workbookViewId="0">
      <selection activeCell="J26" sqref="J26:J27"/>
    </sheetView>
  </sheetViews>
  <sheetFormatPr defaultColWidth="9.08984375" defaultRowHeight="12.5"/>
  <cols>
    <col min="1" max="1" width="3.81640625" style="463" customWidth="1"/>
    <col min="2" max="2" width="30.453125" style="452" customWidth="1"/>
    <col min="3" max="4" width="12.6328125" style="452" customWidth="1"/>
    <col min="5" max="5" width="14.08984375" style="452" customWidth="1"/>
    <col min="6" max="7" width="16.1796875" style="452" customWidth="1"/>
    <col min="8" max="12" width="15.81640625" style="452" customWidth="1"/>
    <col min="13" max="14" width="12.6328125" style="452" customWidth="1"/>
    <col min="15" max="15" width="58.453125" style="452" customWidth="1"/>
    <col min="16" max="15672" width="9.08984375" style="452"/>
    <col min="15673" max="15673" width="9.08984375" style="452" customWidth="1"/>
    <col min="15674" max="16384" width="9.08984375" style="452"/>
  </cols>
  <sheetData>
    <row r="1" spans="1:16" s="39" customFormat="1" ht="5.15" customHeight="1">
      <c r="A1" s="233"/>
      <c r="B1" s="962"/>
      <c r="C1" s="962"/>
      <c r="D1" s="962"/>
      <c r="E1" s="962"/>
      <c r="F1" s="962"/>
      <c r="G1" s="962"/>
      <c r="H1" s="962"/>
      <c r="I1" s="962"/>
      <c r="J1" s="962"/>
      <c r="K1" s="962"/>
      <c r="L1" s="962"/>
      <c r="M1" s="962"/>
      <c r="N1" s="962"/>
      <c r="O1" s="962"/>
    </row>
    <row r="2" spans="1:16" s="42" customFormat="1" ht="18" customHeight="1">
      <c r="A2" s="906" t="str">
        <f>"Project Name : " &amp;'Covering Page'!$D$4</f>
        <v>Project Name : Project X</v>
      </c>
      <c r="B2" s="907"/>
      <c r="C2" s="907"/>
      <c r="D2" s="907"/>
      <c r="E2" s="41"/>
      <c r="F2" s="41"/>
      <c r="G2" s="41"/>
      <c r="H2" s="41"/>
      <c r="I2" s="41"/>
      <c r="J2" s="41"/>
      <c r="K2" s="925"/>
      <c r="L2" s="925"/>
      <c r="M2" s="925"/>
      <c r="N2" s="925"/>
      <c r="O2" s="925"/>
    </row>
    <row r="3" spans="1:16" s="42" customFormat="1" ht="18" customHeight="1">
      <c r="A3" s="914" t="str">
        <f>'Covering Page'!D6</f>
        <v>xxx - xxxxxxx- xx</v>
      </c>
      <c r="B3" s="915"/>
      <c r="C3" s="915"/>
      <c r="D3" s="915"/>
      <c r="E3" s="41"/>
      <c r="F3" s="41"/>
      <c r="G3" s="41"/>
      <c r="H3" s="41"/>
      <c r="I3" s="41"/>
      <c r="J3" s="41"/>
      <c r="K3" s="925"/>
      <c r="L3" s="925"/>
      <c r="M3" s="925"/>
      <c r="N3" s="925"/>
      <c r="O3" s="925"/>
    </row>
    <row r="4" spans="1:16" s="42" customFormat="1" ht="8.4" customHeight="1">
      <c r="A4" s="234"/>
      <c r="B4" s="234"/>
      <c r="C4" s="234"/>
      <c r="D4" s="234"/>
      <c r="E4" s="188"/>
      <c r="F4" s="188"/>
      <c r="G4" s="188"/>
      <c r="H4" s="188"/>
      <c r="I4" s="188"/>
      <c r="J4" s="188"/>
      <c r="K4" s="451"/>
      <c r="L4" s="451"/>
      <c r="M4" s="451"/>
      <c r="N4" s="451"/>
      <c r="O4" s="451"/>
    </row>
    <row r="5" spans="1:16" s="42" customFormat="1" ht="25" customHeight="1">
      <c r="A5" s="910" t="s">
        <v>491</v>
      </c>
      <c r="B5" s="910"/>
      <c r="C5" s="910"/>
      <c r="D5" s="910"/>
      <c r="E5" s="910"/>
      <c r="F5" s="910"/>
      <c r="G5" s="910"/>
      <c r="H5" s="910"/>
      <c r="I5" s="910"/>
      <c r="J5" s="910"/>
      <c r="K5" s="910"/>
      <c r="L5" s="910"/>
      <c r="M5" s="910"/>
      <c r="N5" s="910"/>
      <c r="O5" s="910"/>
    </row>
    <row r="6" spans="1:16" s="42" customFormat="1" ht="6.65" customHeight="1">
      <c r="C6" s="290"/>
      <c r="D6" s="290"/>
    </row>
    <row r="7" spans="1:16" ht="14.4" customHeight="1">
      <c r="A7" s="1036" t="s">
        <v>49</v>
      </c>
      <c r="B7" s="1033" t="s">
        <v>262</v>
      </c>
      <c r="C7" s="1037" t="s">
        <v>246</v>
      </c>
      <c r="D7" s="1037"/>
      <c r="E7" s="1037"/>
      <c r="F7" s="1037"/>
      <c r="G7" s="1037"/>
      <c r="H7" s="1037"/>
      <c r="I7" s="1037"/>
      <c r="J7" s="1034" t="s">
        <v>47</v>
      </c>
      <c r="K7" s="1034"/>
      <c r="L7" s="1034"/>
      <c r="M7" s="1034"/>
      <c r="N7" s="1033" t="s">
        <v>248</v>
      </c>
      <c r="O7" s="1033" t="s">
        <v>842</v>
      </c>
    </row>
    <row r="8" spans="1:16" s="235" customFormat="1" ht="18.649999999999999" customHeight="1">
      <c r="A8" s="1036"/>
      <c r="B8" s="1033"/>
      <c r="C8" s="1014" t="s">
        <v>97</v>
      </c>
      <c r="D8" s="1014" t="s">
        <v>48</v>
      </c>
      <c r="E8" s="1015" t="s">
        <v>28</v>
      </c>
      <c r="F8" s="1029" t="s">
        <v>843</v>
      </c>
      <c r="G8" s="1036" t="s">
        <v>182</v>
      </c>
      <c r="H8" s="1036"/>
      <c r="I8" s="1036"/>
      <c r="J8" s="1033" t="s">
        <v>48</v>
      </c>
      <c r="K8" s="1015" t="s">
        <v>28</v>
      </c>
      <c r="L8" s="1029" t="s">
        <v>843</v>
      </c>
      <c r="M8" s="1033" t="s">
        <v>247</v>
      </c>
      <c r="N8" s="1033"/>
      <c r="O8" s="1033"/>
    </row>
    <row r="9" spans="1:16" s="235" customFormat="1" ht="33.65" customHeight="1" thickBot="1">
      <c r="A9" s="1036"/>
      <c r="B9" s="1033"/>
      <c r="C9" s="1014"/>
      <c r="D9" s="1014"/>
      <c r="E9" s="1014"/>
      <c r="F9" s="1030"/>
      <c r="G9" s="453" t="s">
        <v>221</v>
      </c>
      <c r="H9" s="453" t="s">
        <v>222</v>
      </c>
      <c r="I9" s="454" t="s">
        <v>251</v>
      </c>
      <c r="J9" s="1033"/>
      <c r="K9" s="1014"/>
      <c r="L9" s="1030"/>
      <c r="M9" s="1033"/>
      <c r="N9" s="1033"/>
      <c r="O9" s="1033"/>
    </row>
    <row r="10" spans="1:16" s="456" customFormat="1" ht="30" customHeight="1" thickTop="1">
      <c r="A10" s="455">
        <v>1</v>
      </c>
      <c r="B10" s="467" t="s">
        <v>254</v>
      </c>
      <c r="C10" s="465">
        <v>20</v>
      </c>
      <c r="D10" s="465">
        <v>20</v>
      </c>
      <c r="E10" s="465">
        <v>11</v>
      </c>
      <c r="F10" s="457">
        <f>IF(D10=0,0,E10/D10)</f>
        <v>0.55000000000000004</v>
      </c>
      <c r="G10" s="465">
        <v>0</v>
      </c>
      <c r="H10" s="465">
        <v>0</v>
      </c>
      <c r="I10" s="465">
        <v>0</v>
      </c>
      <c r="J10" s="465">
        <v>2</v>
      </c>
      <c r="K10" s="465">
        <v>2</v>
      </c>
      <c r="L10" s="457">
        <f>IF(J10=0,0,K10/J10)</f>
        <v>1</v>
      </c>
      <c r="M10" s="465">
        <v>0</v>
      </c>
      <c r="N10" s="465">
        <v>0</v>
      </c>
      <c r="O10" s="467"/>
      <c r="P10" s="235"/>
    </row>
    <row r="11" spans="1:16" s="459" customFormat="1" ht="30" customHeight="1">
      <c r="A11" s="458">
        <v>2</v>
      </c>
      <c r="B11" s="468" t="s">
        <v>253</v>
      </c>
      <c r="C11" s="668">
        <v>30</v>
      </c>
      <c r="D11" s="466">
        <v>30</v>
      </c>
      <c r="E11" s="466">
        <v>28</v>
      </c>
      <c r="F11" s="457">
        <f t="shared" ref="F11:F19" si="0">IF(D11=0,0,E11/D11)</f>
        <v>0.93333333333333335</v>
      </c>
      <c r="G11" s="466">
        <v>0</v>
      </c>
      <c r="H11" s="466">
        <v>0</v>
      </c>
      <c r="I11" s="466">
        <v>0</v>
      </c>
      <c r="J11" s="466">
        <v>2</v>
      </c>
      <c r="K11" s="466">
        <v>1</v>
      </c>
      <c r="L11" s="457">
        <f t="shared" ref="L11:L19" si="1">IF(J11=0,0,K11/J11)</f>
        <v>0.5</v>
      </c>
      <c r="M11" s="466">
        <v>0</v>
      </c>
      <c r="N11" s="466">
        <v>0</v>
      </c>
      <c r="O11" s="468"/>
      <c r="P11" s="235"/>
    </row>
    <row r="12" spans="1:16" s="459" customFormat="1" ht="30" customHeight="1">
      <c r="A12" s="458">
        <v>3</v>
      </c>
      <c r="B12" s="468" t="s">
        <v>276</v>
      </c>
      <c r="C12" s="668">
        <v>15</v>
      </c>
      <c r="D12" s="466">
        <v>15</v>
      </c>
      <c r="E12" s="466">
        <v>15</v>
      </c>
      <c r="F12" s="457">
        <f t="shared" si="0"/>
        <v>1</v>
      </c>
      <c r="G12" s="466">
        <v>0</v>
      </c>
      <c r="H12" s="466">
        <v>0</v>
      </c>
      <c r="I12" s="466">
        <v>0</v>
      </c>
      <c r="J12" s="466">
        <v>2</v>
      </c>
      <c r="K12" s="466">
        <v>2</v>
      </c>
      <c r="L12" s="457">
        <f t="shared" si="1"/>
        <v>1</v>
      </c>
      <c r="M12" s="466">
        <v>0</v>
      </c>
      <c r="N12" s="466">
        <v>0</v>
      </c>
      <c r="O12" s="468"/>
      <c r="P12" s="235"/>
    </row>
    <row r="13" spans="1:16" s="459" customFormat="1" ht="30" customHeight="1">
      <c r="A13" s="458">
        <v>4</v>
      </c>
      <c r="B13" s="468" t="s">
        <v>266</v>
      </c>
      <c r="C13" s="668">
        <v>18</v>
      </c>
      <c r="D13" s="466">
        <v>18</v>
      </c>
      <c r="E13" s="466">
        <v>14</v>
      </c>
      <c r="F13" s="457">
        <f t="shared" si="0"/>
        <v>0.77777777777777779</v>
      </c>
      <c r="G13" s="466">
        <v>0</v>
      </c>
      <c r="H13" s="466">
        <v>0</v>
      </c>
      <c r="I13" s="466">
        <v>0</v>
      </c>
      <c r="J13" s="466">
        <v>2</v>
      </c>
      <c r="K13" s="466">
        <v>1</v>
      </c>
      <c r="L13" s="457">
        <f t="shared" si="1"/>
        <v>0.5</v>
      </c>
      <c r="M13" s="466">
        <v>0</v>
      </c>
      <c r="N13" s="466">
        <v>0</v>
      </c>
      <c r="O13" s="468"/>
      <c r="P13" s="235"/>
    </row>
    <row r="14" spans="1:16" s="459" customFormat="1" ht="30" customHeight="1">
      <c r="A14" s="458">
        <v>5</v>
      </c>
      <c r="B14" s="468" t="s">
        <v>257</v>
      </c>
      <c r="C14" s="668">
        <v>22</v>
      </c>
      <c r="D14" s="466">
        <v>22</v>
      </c>
      <c r="E14" s="466">
        <v>11</v>
      </c>
      <c r="F14" s="457">
        <f t="shared" si="0"/>
        <v>0.5</v>
      </c>
      <c r="G14" s="466">
        <v>0</v>
      </c>
      <c r="H14" s="466">
        <v>0</v>
      </c>
      <c r="I14" s="466">
        <v>0</v>
      </c>
      <c r="J14" s="466">
        <v>2</v>
      </c>
      <c r="K14" s="466">
        <v>2</v>
      </c>
      <c r="L14" s="457">
        <f t="shared" si="1"/>
        <v>1</v>
      </c>
      <c r="M14" s="466">
        <v>0</v>
      </c>
      <c r="N14" s="466">
        <v>0</v>
      </c>
      <c r="O14" s="468"/>
      <c r="P14" s="235"/>
    </row>
    <row r="15" spans="1:16" s="459" customFormat="1" ht="30" customHeight="1">
      <c r="A15" s="458">
        <v>6</v>
      </c>
      <c r="B15" s="468" t="s">
        <v>249</v>
      </c>
      <c r="C15" s="668">
        <v>40</v>
      </c>
      <c r="D15" s="466">
        <v>40</v>
      </c>
      <c r="E15" s="466">
        <v>38</v>
      </c>
      <c r="F15" s="457">
        <f t="shared" si="0"/>
        <v>0.95</v>
      </c>
      <c r="G15" s="466">
        <v>0</v>
      </c>
      <c r="H15" s="466">
        <v>0</v>
      </c>
      <c r="I15" s="466">
        <v>0</v>
      </c>
      <c r="J15" s="466">
        <v>2</v>
      </c>
      <c r="K15" s="466">
        <v>1</v>
      </c>
      <c r="L15" s="457">
        <f t="shared" si="1"/>
        <v>0.5</v>
      </c>
      <c r="M15" s="466">
        <v>0</v>
      </c>
      <c r="N15" s="466">
        <v>0</v>
      </c>
      <c r="O15" s="468"/>
      <c r="P15" s="235"/>
    </row>
    <row r="16" spans="1:16" s="459" customFormat="1" ht="30" customHeight="1">
      <c r="A16" s="458">
        <v>7</v>
      </c>
      <c r="B16" s="468" t="s">
        <v>252</v>
      </c>
      <c r="C16" s="668">
        <v>16</v>
      </c>
      <c r="D16" s="466">
        <v>16</v>
      </c>
      <c r="E16" s="466">
        <v>5</v>
      </c>
      <c r="F16" s="457">
        <f t="shared" si="0"/>
        <v>0.3125</v>
      </c>
      <c r="G16" s="466">
        <v>0</v>
      </c>
      <c r="H16" s="466">
        <v>0</v>
      </c>
      <c r="I16" s="466">
        <v>0</v>
      </c>
      <c r="J16" s="466">
        <v>2</v>
      </c>
      <c r="K16" s="466">
        <v>2</v>
      </c>
      <c r="L16" s="457">
        <f t="shared" si="1"/>
        <v>1</v>
      </c>
      <c r="M16" s="466">
        <v>0</v>
      </c>
      <c r="N16" s="466">
        <v>0</v>
      </c>
      <c r="O16" s="468"/>
      <c r="P16" s="235"/>
    </row>
    <row r="17" spans="1:16" s="459" customFormat="1" ht="30" customHeight="1">
      <c r="A17" s="458">
        <v>8</v>
      </c>
      <c r="B17" s="468" t="s">
        <v>259</v>
      </c>
      <c r="C17" s="668">
        <v>20</v>
      </c>
      <c r="D17" s="466">
        <v>20</v>
      </c>
      <c r="E17" s="466">
        <v>20</v>
      </c>
      <c r="F17" s="457">
        <f t="shared" si="0"/>
        <v>1</v>
      </c>
      <c r="G17" s="466">
        <v>0</v>
      </c>
      <c r="H17" s="466">
        <v>0</v>
      </c>
      <c r="I17" s="466">
        <v>0</v>
      </c>
      <c r="J17" s="466">
        <v>2</v>
      </c>
      <c r="K17" s="466">
        <v>1</v>
      </c>
      <c r="L17" s="457">
        <f t="shared" si="1"/>
        <v>0.5</v>
      </c>
      <c r="M17" s="466">
        <v>0</v>
      </c>
      <c r="N17" s="466">
        <v>0</v>
      </c>
      <c r="O17" s="468"/>
      <c r="P17" s="235"/>
    </row>
    <row r="18" spans="1:16" s="459" customFormat="1" ht="30" customHeight="1">
      <c r="A18" s="458">
        <v>9</v>
      </c>
      <c r="B18" s="468" t="s">
        <v>264</v>
      </c>
      <c r="C18" s="668">
        <v>18</v>
      </c>
      <c r="D18" s="466">
        <v>18</v>
      </c>
      <c r="E18" s="466">
        <v>18</v>
      </c>
      <c r="F18" s="457">
        <f t="shared" si="0"/>
        <v>1</v>
      </c>
      <c r="G18" s="466">
        <v>0</v>
      </c>
      <c r="H18" s="466">
        <v>0</v>
      </c>
      <c r="I18" s="466">
        <v>0</v>
      </c>
      <c r="J18" s="466">
        <v>2</v>
      </c>
      <c r="K18" s="466">
        <v>2</v>
      </c>
      <c r="L18" s="457">
        <f t="shared" si="1"/>
        <v>1</v>
      </c>
      <c r="M18" s="466">
        <v>0</v>
      </c>
      <c r="N18" s="466">
        <v>0</v>
      </c>
      <c r="O18" s="468"/>
      <c r="P18" s="235"/>
    </row>
    <row r="19" spans="1:16" s="459" customFormat="1" ht="30" customHeight="1">
      <c r="A19" s="458">
        <v>10</v>
      </c>
      <c r="B19" s="469" t="s">
        <v>261</v>
      </c>
      <c r="C19" s="668">
        <v>50</v>
      </c>
      <c r="D19" s="466">
        <v>50</v>
      </c>
      <c r="E19" s="466">
        <v>49</v>
      </c>
      <c r="F19" s="457">
        <f t="shared" si="0"/>
        <v>0.98</v>
      </c>
      <c r="G19" s="466">
        <v>0</v>
      </c>
      <c r="H19" s="466">
        <v>0</v>
      </c>
      <c r="I19" s="466">
        <v>0</v>
      </c>
      <c r="J19" s="466">
        <v>2</v>
      </c>
      <c r="K19" s="466">
        <v>1</v>
      </c>
      <c r="L19" s="457">
        <f t="shared" si="1"/>
        <v>0.5</v>
      </c>
      <c r="M19" s="466">
        <v>0</v>
      </c>
      <c r="N19" s="466">
        <v>0</v>
      </c>
      <c r="O19" s="468"/>
      <c r="P19" s="235"/>
    </row>
    <row r="20" spans="1:16" s="235" customFormat="1" ht="4.75" customHeight="1">
      <c r="A20" s="460"/>
      <c r="M20" s="461"/>
    </row>
    <row r="21" spans="1:16" ht="13">
      <c r="A21" s="1013" t="s">
        <v>263</v>
      </c>
      <c r="B21" s="1013"/>
      <c r="C21" s="1013"/>
      <c r="D21" s="1013"/>
      <c r="E21" s="1013"/>
      <c r="F21" s="1013"/>
      <c r="G21" s="1013"/>
      <c r="H21" s="1013"/>
      <c r="I21" s="1013"/>
      <c r="J21" s="1013"/>
      <c r="K21" s="1013"/>
      <c r="L21" s="1013"/>
      <c r="M21" s="1013"/>
      <c r="N21" s="1013"/>
      <c r="O21" s="462"/>
      <c r="P21" s="235"/>
    </row>
    <row r="22" spans="1:16" ht="28.75" customHeight="1">
      <c r="P22" s="235"/>
    </row>
    <row r="23" spans="1:16" ht="16.75" customHeight="1">
      <c r="A23" s="1031" t="s">
        <v>49</v>
      </c>
      <c r="B23" s="1033" t="s">
        <v>262</v>
      </c>
      <c r="C23" s="1037" t="s">
        <v>246</v>
      </c>
      <c r="D23" s="1037"/>
      <c r="E23" s="1037"/>
      <c r="F23" s="1037"/>
      <c r="G23" s="1034" t="s">
        <v>47</v>
      </c>
      <c r="H23" s="1034"/>
      <c r="I23" s="1034"/>
      <c r="J23" s="1034"/>
      <c r="K23" s="1033" t="s">
        <v>248</v>
      </c>
      <c r="L23" s="1033" t="s">
        <v>842</v>
      </c>
      <c r="M23" s="1038"/>
      <c r="N23" s="1038"/>
      <c r="O23" s="1039"/>
      <c r="P23" s="235"/>
    </row>
    <row r="24" spans="1:16" ht="17.399999999999999" customHeight="1">
      <c r="A24" s="1031"/>
      <c r="B24" s="1033"/>
      <c r="C24" s="1014" t="s">
        <v>97</v>
      </c>
      <c r="D24" s="1015" t="s">
        <v>29</v>
      </c>
      <c r="E24" s="1024" t="s">
        <v>251</v>
      </c>
      <c r="F24" s="1026" t="s">
        <v>277</v>
      </c>
      <c r="G24" s="1014" t="s">
        <v>97</v>
      </c>
      <c r="H24" s="1015" t="s">
        <v>29</v>
      </c>
      <c r="I24" s="1024" t="s">
        <v>251</v>
      </c>
      <c r="J24" s="1029" t="s">
        <v>843</v>
      </c>
      <c r="K24" s="1033"/>
      <c r="L24" s="1040"/>
      <c r="M24" s="1021"/>
      <c r="N24" s="1021"/>
      <c r="O24" s="1022"/>
      <c r="P24" s="235"/>
    </row>
    <row r="25" spans="1:16" ht="17.399999999999999" customHeight="1" thickBot="1">
      <c r="A25" s="1031"/>
      <c r="B25" s="1033"/>
      <c r="C25" s="1014"/>
      <c r="D25" s="1014"/>
      <c r="E25" s="1025"/>
      <c r="F25" s="1025"/>
      <c r="G25" s="1014"/>
      <c r="H25" s="1015"/>
      <c r="I25" s="1025"/>
      <c r="J25" s="1030"/>
      <c r="K25" s="1033"/>
      <c r="L25" s="1041"/>
      <c r="M25" s="1042"/>
      <c r="N25" s="1042"/>
      <c r="O25" s="1043"/>
      <c r="P25" s="235"/>
    </row>
    <row r="26" spans="1:16" s="464" customFormat="1" ht="30" customHeight="1" thickTop="1">
      <c r="A26" s="458">
        <v>1</v>
      </c>
      <c r="B26" s="468" t="s">
        <v>255</v>
      </c>
      <c r="C26" s="466">
        <v>20</v>
      </c>
      <c r="D26" s="466">
        <v>19</v>
      </c>
      <c r="E26" s="472">
        <f>C26-D26</f>
        <v>1</v>
      </c>
      <c r="F26" s="471">
        <f>IF(C26=0,0,D26/C26)</f>
        <v>0.95</v>
      </c>
      <c r="G26" s="466">
        <v>3</v>
      </c>
      <c r="H26" s="466">
        <v>1</v>
      </c>
      <c r="I26" s="473">
        <f>G26-H26</f>
        <v>2</v>
      </c>
      <c r="J26" s="457">
        <f>IF(G26=0,0,H26/G26)</f>
        <v>0.33333333333333331</v>
      </c>
      <c r="K26" s="466">
        <v>0</v>
      </c>
      <c r="L26" s="1032"/>
      <c r="M26" s="1032"/>
      <c r="N26" s="1032"/>
      <c r="O26" s="1032"/>
      <c r="P26" s="235"/>
    </row>
    <row r="27" spans="1:16" s="464" customFormat="1" ht="30" customHeight="1">
      <c r="A27" s="458">
        <v>2</v>
      </c>
      <c r="B27" s="468" t="s">
        <v>256</v>
      </c>
      <c r="C27" s="470">
        <v>30</v>
      </c>
      <c r="D27" s="466">
        <v>23</v>
      </c>
      <c r="E27" s="473">
        <f t="shared" ref="E27:E29" si="2">C27-D27</f>
        <v>7</v>
      </c>
      <c r="F27" s="471">
        <f>IF(C27=0,0,D27/C27)</f>
        <v>0.76666666666666672</v>
      </c>
      <c r="G27" s="470">
        <v>5</v>
      </c>
      <c r="H27" s="466">
        <v>4</v>
      </c>
      <c r="I27" s="473">
        <f t="shared" ref="I27:I29" si="3">G27-H27</f>
        <v>1</v>
      </c>
      <c r="J27" s="457">
        <f>IF(G27=0,0,H27/G27)</f>
        <v>0.8</v>
      </c>
      <c r="K27" s="466">
        <v>0</v>
      </c>
      <c r="L27" s="1035"/>
      <c r="M27" s="1035"/>
      <c r="N27" s="1035"/>
      <c r="O27" s="1035"/>
      <c r="P27" s="235"/>
    </row>
    <row r="28" spans="1:16" s="464" customFormat="1" ht="30" customHeight="1">
      <c r="A28" s="458">
        <v>3</v>
      </c>
      <c r="B28" s="468" t="s">
        <v>265</v>
      </c>
      <c r="C28" s="466">
        <v>50</v>
      </c>
      <c r="D28" s="466">
        <v>44</v>
      </c>
      <c r="E28" s="473">
        <f t="shared" si="2"/>
        <v>6</v>
      </c>
      <c r="F28" s="471">
        <f t="shared" ref="F28" si="4">IF(C28=0,0,D28/C28)</f>
        <v>0.88</v>
      </c>
      <c r="G28" s="466">
        <v>4</v>
      </c>
      <c r="H28" s="466">
        <v>4</v>
      </c>
      <c r="I28" s="473">
        <f t="shared" si="3"/>
        <v>0</v>
      </c>
      <c r="J28" s="457">
        <f>IF(G28=0,0,H28/G28)</f>
        <v>1</v>
      </c>
      <c r="K28" s="466">
        <v>0</v>
      </c>
      <c r="L28" s="1035"/>
      <c r="M28" s="1035"/>
      <c r="N28" s="1035"/>
      <c r="O28" s="1035"/>
      <c r="P28" s="235"/>
    </row>
    <row r="29" spans="1:16" s="464" customFormat="1" ht="30" customHeight="1">
      <c r="A29" s="458">
        <v>4</v>
      </c>
      <c r="B29" s="468" t="s">
        <v>258</v>
      </c>
      <c r="C29" s="466">
        <v>40</v>
      </c>
      <c r="D29" s="466">
        <v>40</v>
      </c>
      <c r="E29" s="473">
        <f t="shared" si="2"/>
        <v>0</v>
      </c>
      <c r="F29" s="471">
        <f>IF(C29=0,0,D29/C29)</f>
        <v>1</v>
      </c>
      <c r="G29" s="466">
        <v>3</v>
      </c>
      <c r="H29" s="466">
        <v>3</v>
      </c>
      <c r="I29" s="473">
        <f t="shared" si="3"/>
        <v>0</v>
      </c>
      <c r="J29" s="457">
        <f>IF(G29=0,0,H29/G29)</f>
        <v>1</v>
      </c>
      <c r="K29" s="466">
        <v>0</v>
      </c>
      <c r="L29" s="1035"/>
      <c r="M29" s="1035"/>
      <c r="N29" s="1035"/>
      <c r="O29" s="1035"/>
      <c r="P29" s="235"/>
    </row>
    <row r="30" spans="1:16" ht="6" customHeight="1">
      <c r="P30" s="235"/>
    </row>
    <row r="31" spans="1:16" ht="13">
      <c r="A31" s="1013" t="s">
        <v>263</v>
      </c>
      <c r="B31" s="1013"/>
      <c r="C31" s="1013"/>
      <c r="D31" s="1013"/>
      <c r="E31" s="1013"/>
      <c r="F31" s="1013"/>
      <c r="G31" s="1013"/>
      <c r="H31" s="1013"/>
      <c r="I31" s="1013"/>
      <c r="J31" s="1013"/>
      <c r="K31" s="1013"/>
      <c r="L31" s="1013"/>
      <c r="M31" s="1013"/>
      <c r="N31" s="1013"/>
      <c r="O31" s="462"/>
      <c r="P31" s="235"/>
    </row>
    <row r="32" spans="1:16" ht="32.4" customHeight="1">
      <c r="P32" s="235"/>
    </row>
    <row r="33" spans="1:16" ht="16.75" customHeight="1">
      <c r="A33" s="1031" t="s">
        <v>49</v>
      </c>
      <c r="B33" s="1033" t="s">
        <v>262</v>
      </c>
      <c r="C33" s="1016" t="s">
        <v>246</v>
      </c>
      <c r="D33" s="1017"/>
      <c r="E33" s="1017"/>
      <c r="F33" s="1017"/>
      <c r="G33" s="1018"/>
      <c r="H33" s="1019" t="s">
        <v>47</v>
      </c>
      <c r="I33" s="1020"/>
      <c r="J33" s="1020"/>
      <c r="K33" s="1020"/>
      <c r="L33" s="1020"/>
      <c r="M33" s="1021" t="s">
        <v>842</v>
      </c>
      <c r="N33" s="1021"/>
      <c r="O33" s="1022"/>
      <c r="P33" s="235"/>
    </row>
    <row r="34" spans="1:16" ht="17.399999999999999" customHeight="1">
      <c r="A34" s="1031"/>
      <c r="B34" s="1033"/>
      <c r="C34" s="1014" t="s">
        <v>97</v>
      </c>
      <c r="D34" s="1015" t="s">
        <v>221</v>
      </c>
      <c r="E34" s="1015" t="s">
        <v>222</v>
      </c>
      <c r="F34" s="1024" t="s">
        <v>251</v>
      </c>
      <c r="G34" s="1026" t="s">
        <v>277</v>
      </c>
      <c r="H34" s="1014" t="s">
        <v>97</v>
      </c>
      <c r="I34" s="1014" t="s">
        <v>222</v>
      </c>
      <c r="J34" s="1015" t="s">
        <v>221</v>
      </c>
      <c r="K34" s="1027" t="s">
        <v>251</v>
      </c>
      <c r="L34" s="1029" t="s">
        <v>843</v>
      </c>
      <c r="M34" s="1021"/>
      <c r="N34" s="1021"/>
      <c r="O34" s="1022"/>
      <c r="P34" s="235"/>
    </row>
    <row r="35" spans="1:16" ht="17.399999999999999" customHeight="1" thickBot="1">
      <c r="A35" s="1031"/>
      <c r="B35" s="1033"/>
      <c r="C35" s="1014"/>
      <c r="D35" s="1014"/>
      <c r="E35" s="1014"/>
      <c r="F35" s="1025"/>
      <c r="G35" s="1025"/>
      <c r="H35" s="1014"/>
      <c r="I35" s="1014"/>
      <c r="J35" s="1015"/>
      <c r="K35" s="1028"/>
      <c r="L35" s="1030"/>
      <c r="M35" s="1021"/>
      <c r="N35" s="1021"/>
      <c r="O35" s="1022"/>
      <c r="P35" s="235"/>
    </row>
    <row r="36" spans="1:16" s="464" customFormat="1" ht="30" customHeight="1" thickTop="1">
      <c r="A36" s="458">
        <v>1</v>
      </c>
      <c r="B36" s="468" t="s">
        <v>260</v>
      </c>
      <c r="C36" s="682">
        <v>20</v>
      </c>
      <c r="D36" s="682">
        <v>2</v>
      </c>
      <c r="E36" s="682">
        <v>5</v>
      </c>
      <c r="F36" s="472">
        <f>C36-(D36+E36)</f>
        <v>13</v>
      </c>
      <c r="G36" s="471">
        <f>IF(C36=0,0,(E36+D36)/C36)</f>
        <v>0.35</v>
      </c>
      <c r="H36" s="682">
        <v>5</v>
      </c>
      <c r="I36" s="682">
        <v>2</v>
      </c>
      <c r="J36" s="682">
        <v>2</v>
      </c>
      <c r="K36" s="472">
        <f>H36-(I36+J36)</f>
        <v>1</v>
      </c>
      <c r="L36" s="471">
        <f>IF(H36=0,0,(J36+I36)/H36)</f>
        <v>0.8</v>
      </c>
      <c r="M36" s="1023"/>
      <c r="N36" s="1023"/>
      <c r="O36" s="1023"/>
      <c r="P36" s="235"/>
    </row>
    <row r="37" spans="1:16" ht="7.25" customHeight="1">
      <c r="P37" s="235"/>
    </row>
    <row r="38" spans="1:16" ht="13">
      <c r="A38" s="1013" t="s">
        <v>263</v>
      </c>
      <c r="B38" s="1013"/>
      <c r="C38" s="1013"/>
      <c r="D38" s="1013"/>
      <c r="E38" s="1013"/>
      <c r="F38" s="1013"/>
      <c r="G38" s="1013"/>
      <c r="H38" s="1013"/>
      <c r="I38" s="1013"/>
      <c r="J38" s="1013"/>
      <c r="K38" s="1013"/>
      <c r="L38" s="1013"/>
      <c r="M38" s="1013"/>
      <c r="N38" s="1013"/>
      <c r="O38" s="462"/>
      <c r="P38" s="235"/>
    </row>
    <row r="39" spans="1:16">
      <c r="P39" s="235"/>
    </row>
    <row r="40" spans="1:16">
      <c r="P40" s="235"/>
    </row>
  </sheetData>
  <sheetProtection algorithmName="SHA-512" hashValue="ijUSy/Bn59b7+FRRTDXdso/EiuTNto13FYPkqpYpYkWNJNK1XEJqMcJJRlDizUAwBSLNu3kDn8ZLFAbfUtQfNw==" saltValue="usdxmS2B68GDUlsv9wi+kQ==" spinCount="100000" sheet="1" objects="1" scenarios="1" formatColumns="0" formatRows="0"/>
  <mergeCells count="58">
    <mergeCell ref="A5:O5"/>
    <mergeCell ref="O7:O9"/>
    <mergeCell ref="J7:M7"/>
    <mergeCell ref="C7:I7"/>
    <mergeCell ref="K8:K9"/>
    <mergeCell ref="B7:B9"/>
    <mergeCell ref="L8:L9"/>
    <mergeCell ref="B1:O1"/>
    <mergeCell ref="A2:D2"/>
    <mergeCell ref="K2:O2"/>
    <mergeCell ref="A3:D3"/>
    <mergeCell ref="K3:O3"/>
    <mergeCell ref="B33:B35"/>
    <mergeCell ref="N7:N9"/>
    <mergeCell ref="L27:O27"/>
    <mergeCell ref="A31:N31"/>
    <mergeCell ref="L28:O28"/>
    <mergeCell ref="L29:O29"/>
    <mergeCell ref="A7:A9"/>
    <mergeCell ref="C8:C9"/>
    <mergeCell ref="D8:D9"/>
    <mergeCell ref="M8:M9"/>
    <mergeCell ref="E8:E9"/>
    <mergeCell ref="F8:F9"/>
    <mergeCell ref="G8:I8"/>
    <mergeCell ref="J8:J9"/>
    <mergeCell ref="C23:F23"/>
    <mergeCell ref="K23:K25"/>
    <mergeCell ref="L26:O26"/>
    <mergeCell ref="A21:N21"/>
    <mergeCell ref="A23:A25"/>
    <mergeCell ref="B23:B25"/>
    <mergeCell ref="C24:C25"/>
    <mergeCell ref="D24:D25"/>
    <mergeCell ref="E24:E25"/>
    <mergeCell ref="F24:F25"/>
    <mergeCell ref="G24:G25"/>
    <mergeCell ref="G23:J23"/>
    <mergeCell ref="L23:O25"/>
    <mergeCell ref="H24:H25"/>
    <mergeCell ref="I24:I25"/>
    <mergeCell ref="J24:J25"/>
    <mergeCell ref="A38:N38"/>
    <mergeCell ref="H34:H35"/>
    <mergeCell ref="E34:E35"/>
    <mergeCell ref="C33:G33"/>
    <mergeCell ref="H33:L33"/>
    <mergeCell ref="M33:O35"/>
    <mergeCell ref="M36:O36"/>
    <mergeCell ref="C34:C35"/>
    <mergeCell ref="D34:D35"/>
    <mergeCell ref="F34:F35"/>
    <mergeCell ref="G34:G35"/>
    <mergeCell ref="I34:I35"/>
    <mergeCell ref="J34:J35"/>
    <mergeCell ref="K34:K35"/>
    <mergeCell ref="L34:L35"/>
    <mergeCell ref="A33:A35"/>
  </mergeCells>
  <conditionalFormatting sqref="F10">
    <cfRule type="dataBar" priority="34">
      <dataBar>
        <cfvo type="num" val="0"/>
        <cfvo type="num" val="1"/>
        <color theme="8" tint="-0.249977111117893"/>
      </dataBar>
      <extLst>
        <ext xmlns:x14="http://schemas.microsoft.com/office/spreadsheetml/2009/9/main" uri="{B025F937-C7B1-47D3-B67F-A62EFF666E3E}">
          <x14:id>{CFC8F334-4F5C-41D9-965E-ACC6E31B3947}</x14:id>
        </ext>
      </extLst>
    </cfRule>
  </conditionalFormatting>
  <conditionalFormatting sqref="F11">
    <cfRule type="dataBar" priority="32">
      <dataBar>
        <cfvo type="num" val="0"/>
        <cfvo type="num" val="1"/>
        <color theme="8" tint="-0.249977111117893"/>
      </dataBar>
      <extLst>
        <ext xmlns:x14="http://schemas.microsoft.com/office/spreadsheetml/2009/9/main" uri="{B025F937-C7B1-47D3-B67F-A62EFF666E3E}">
          <x14:id>{8D0D8534-C530-469B-91DD-38BB13FBC78F}</x14:id>
        </ext>
      </extLst>
    </cfRule>
  </conditionalFormatting>
  <conditionalFormatting sqref="F12">
    <cfRule type="dataBar" priority="31">
      <dataBar>
        <cfvo type="num" val="0"/>
        <cfvo type="num" val="1"/>
        <color theme="8" tint="-0.249977111117893"/>
      </dataBar>
      <extLst>
        <ext xmlns:x14="http://schemas.microsoft.com/office/spreadsheetml/2009/9/main" uri="{B025F937-C7B1-47D3-B67F-A62EFF666E3E}">
          <x14:id>{DD344CC6-F761-4A5E-A520-4E4941189B10}</x14:id>
        </ext>
      </extLst>
    </cfRule>
  </conditionalFormatting>
  <conditionalFormatting sqref="F13">
    <cfRule type="dataBar" priority="30">
      <dataBar>
        <cfvo type="num" val="0"/>
        <cfvo type="num" val="1"/>
        <color theme="8" tint="-0.249977111117893"/>
      </dataBar>
      <extLst>
        <ext xmlns:x14="http://schemas.microsoft.com/office/spreadsheetml/2009/9/main" uri="{B025F937-C7B1-47D3-B67F-A62EFF666E3E}">
          <x14:id>{AB42BE34-A661-45F4-9A32-064A0B8BEC7D}</x14:id>
        </ext>
      </extLst>
    </cfRule>
  </conditionalFormatting>
  <conditionalFormatting sqref="F14">
    <cfRule type="dataBar" priority="29">
      <dataBar>
        <cfvo type="num" val="0"/>
        <cfvo type="num" val="1"/>
        <color theme="8" tint="-0.249977111117893"/>
      </dataBar>
      <extLst>
        <ext xmlns:x14="http://schemas.microsoft.com/office/spreadsheetml/2009/9/main" uri="{B025F937-C7B1-47D3-B67F-A62EFF666E3E}">
          <x14:id>{DA63944B-E014-4F7A-BAEF-CE8428AF44F8}</x14:id>
        </ext>
      </extLst>
    </cfRule>
  </conditionalFormatting>
  <conditionalFormatting sqref="F15">
    <cfRule type="dataBar" priority="28">
      <dataBar>
        <cfvo type="num" val="0"/>
        <cfvo type="num" val="1"/>
        <color theme="8" tint="-0.249977111117893"/>
      </dataBar>
      <extLst>
        <ext xmlns:x14="http://schemas.microsoft.com/office/spreadsheetml/2009/9/main" uri="{B025F937-C7B1-47D3-B67F-A62EFF666E3E}">
          <x14:id>{3F836A3A-01F4-4A7A-9CD5-77A42A4AC9A4}</x14:id>
        </ext>
      </extLst>
    </cfRule>
  </conditionalFormatting>
  <conditionalFormatting sqref="F16">
    <cfRule type="dataBar" priority="27">
      <dataBar>
        <cfvo type="num" val="0"/>
        <cfvo type="num" val="1"/>
        <color theme="8" tint="-0.249977111117893"/>
      </dataBar>
      <extLst>
        <ext xmlns:x14="http://schemas.microsoft.com/office/spreadsheetml/2009/9/main" uri="{B025F937-C7B1-47D3-B67F-A62EFF666E3E}">
          <x14:id>{E88C6177-7575-42A0-81E3-8F57F8DEB9F6}</x14:id>
        </ext>
      </extLst>
    </cfRule>
  </conditionalFormatting>
  <conditionalFormatting sqref="F17">
    <cfRule type="dataBar" priority="26">
      <dataBar>
        <cfvo type="num" val="0"/>
        <cfvo type="num" val="1"/>
        <color theme="8" tint="-0.249977111117893"/>
      </dataBar>
      <extLst>
        <ext xmlns:x14="http://schemas.microsoft.com/office/spreadsheetml/2009/9/main" uri="{B025F937-C7B1-47D3-B67F-A62EFF666E3E}">
          <x14:id>{49C85F29-6404-40BD-80AC-46F5E82EC5D5}</x14:id>
        </ext>
      </extLst>
    </cfRule>
  </conditionalFormatting>
  <conditionalFormatting sqref="F18">
    <cfRule type="dataBar" priority="25">
      <dataBar>
        <cfvo type="num" val="0"/>
        <cfvo type="num" val="1"/>
        <color theme="8" tint="-0.249977111117893"/>
      </dataBar>
      <extLst>
        <ext xmlns:x14="http://schemas.microsoft.com/office/spreadsheetml/2009/9/main" uri="{B025F937-C7B1-47D3-B67F-A62EFF666E3E}">
          <x14:id>{5C7A2193-DD8F-47B8-A60B-E07CE40411AC}</x14:id>
        </ext>
      </extLst>
    </cfRule>
  </conditionalFormatting>
  <conditionalFormatting sqref="F19">
    <cfRule type="dataBar" priority="24">
      <dataBar>
        <cfvo type="num" val="0"/>
        <cfvo type="num" val="1"/>
        <color theme="8" tint="-0.249977111117893"/>
      </dataBar>
      <extLst>
        <ext xmlns:x14="http://schemas.microsoft.com/office/spreadsheetml/2009/9/main" uri="{B025F937-C7B1-47D3-B67F-A62EFF666E3E}">
          <x14:id>{7D076DD8-39BC-46D8-8BFB-55E534675EA9}</x14:id>
        </ext>
      </extLst>
    </cfRule>
  </conditionalFormatting>
  <conditionalFormatting sqref="L10">
    <cfRule type="dataBar" priority="23">
      <dataBar>
        <cfvo type="num" val="0"/>
        <cfvo type="num" val="1"/>
        <color theme="8" tint="-0.249977111117893"/>
      </dataBar>
      <extLst>
        <ext xmlns:x14="http://schemas.microsoft.com/office/spreadsheetml/2009/9/main" uri="{B025F937-C7B1-47D3-B67F-A62EFF666E3E}">
          <x14:id>{4340839B-3277-4F9C-BDE8-C08FB111C388}</x14:id>
        </ext>
      </extLst>
    </cfRule>
  </conditionalFormatting>
  <conditionalFormatting sqref="L11">
    <cfRule type="dataBar" priority="22">
      <dataBar>
        <cfvo type="num" val="0"/>
        <cfvo type="num" val="1"/>
        <color theme="8" tint="-0.249977111117893"/>
      </dataBar>
      <extLst>
        <ext xmlns:x14="http://schemas.microsoft.com/office/spreadsheetml/2009/9/main" uri="{B025F937-C7B1-47D3-B67F-A62EFF666E3E}">
          <x14:id>{1B298A78-6D7F-45E3-B394-C7C2C7492161}</x14:id>
        </ext>
      </extLst>
    </cfRule>
  </conditionalFormatting>
  <conditionalFormatting sqref="L12">
    <cfRule type="dataBar" priority="21">
      <dataBar>
        <cfvo type="num" val="0"/>
        <cfvo type="num" val="1"/>
        <color theme="8" tint="-0.249977111117893"/>
      </dataBar>
      <extLst>
        <ext xmlns:x14="http://schemas.microsoft.com/office/spreadsheetml/2009/9/main" uri="{B025F937-C7B1-47D3-B67F-A62EFF666E3E}">
          <x14:id>{154CDCC1-BAFC-4950-A64B-594D850298AE}</x14:id>
        </ext>
      </extLst>
    </cfRule>
  </conditionalFormatting>
  <conditionalFormatting sqref="L13">
    <cfRule type="dataBar" priority="20">
      <dataBar>
        <cfvo type="num" val="0"/>
        <cfvo type="num" val="1"/>
        <color theme="8" tint="-0.249977111117893"/>
      </dataBar>
      <extLst>
        <ext xmlns:x14="http://schemas.microsoft.com/office/spreadsheetml/2009/9/main" uri="{B025F937-C7B1-47D3-B67F-A62EFF666E3E}">
          <x14:id>{99B7B5D9-CFB7-449B-A716-CBDC10FD60FF}</x14:id>
        </ext>
      </extLst>
    </cfRule>
  </conditionalFormatting>
  <conditionalFormatting sqref="L14">
    <cfRule type="dataBar" priority="19">
      <dataBar>
        <cfvo type="num" val="0"/>
        <cfvo type="num" val="1"/>
        <color theme="8" tint="-0.249977111117893"/>
      </dataBar>
      <extLst>
        <ext xmlns:x14="http://schemas.microsoft.com/office/spreadsheetml/2009/9/main" uri="{B025F937-C7B1-47D3-B67F-A62EFF666E3E}">
          <x14:id>{B6D0898A-9B60-4D87-BD85-D32D57131420}</x14:id>
        </ext>
      </extLst>
    </cfRule>
  </conditionalFormatting>
  <conditionalFormatting sqref="L15">
    <cfRule type="dataBar" priority="18">
      <dataBar>
        <cfvo type="num" val="0"/>
        <cfvo type="num" val="1"/>
        <color theme="8" tint="-0.249977111117893"/>
      </dataBar>
      <extLst>
        <ext xmlns:x14="http://schemas.microsoft.com/office/spreadsheetml/2009/9/main" uri="{B025F937-C7B1-47D3-B67F-A62EFF666E3E}">
          <x14:id>{0C133D5F-13AF-4E2C-A93D-016BFE00D39E}</x14:id>
        </ext>
      </extLst>
    </cfRule>
  </conditionalFormatting>
  <conditionalFormatting sqref="L16">
    <cfRule type="dataBar" priority="17">
      <dataBar>
        <cfvo type="num" val="0"/>
        <cfvo type="num" val="1"/>
        <color theme="8" tint="-0.249977111117893"/>
      </dataBar>
      <extLst>
        <ext xmlns:x14="http://schemas.microsoft.com/office/spreadsheetml/2009/9/main" uri="{B025F937-C7B1-47D3-B67F-A62EFF666E3E}">
          <x14:id>{A92469CA-F38C-4B05-8310-0360FD5A92CC}</x14:id>
        </ext>
      </extLst>
    </cfRule>
  </conditionalFormatting>
  <conditionalFormatting sqref="L17">
    <cfRule type="dataBar" priority="16">
      <dataBar>
        <cfvo type="num" val="0"/>
        <cfvo type="num" val="1"/>
        <color theme="8" tint="-0.249977111117893"/>
      </dataBar>
      <extLst>
        <ext xmlns:x14="http://schemas.microsoft.com/office/spreadsheetml/2009/9/main" uri="{B025F937-C7B1-47D3-B67F-A62EFF666E3E}">
          <x14:id>{4F047079-175B-479E-BF90-DE12AE4BEA23}</x14:id>
        </ext>
      </extLst>
    </cfRule>
  </conditionalFormatting>
  <conditionalFormatting sqref="L18">
    <cfRule type="dataBar" priority="15">
      <dataBar>
        <cfvo type="num" val="0"/>
        <cfvo type="num" val="1"/>
        <color theme="8" tint="-0.249977111117893"/>
      </dataBar>
      <extLst>
        <ext xmlns:x14="http://schemas.microsoft.com/office/spreadsheetml/2009/9/main" uri="{B025F937-C7B1-47D3-B67F-A62EFF666E3E}">
          <x14:id>{1562F57E-9D95-4EE2-9A8D-62817F64B834}</x14:id>
        </ext>
      </extLst>
    </cfRule>
  </conditionalFormatting>
  <conditionalFormatting sqref="L19">
    <cfRule type="dataBar" priority="14">
      <dataBar>
        <cfvo type="num" val="0"/>
        <cfvo type="num" val="1"/>
        <color theme="8" tint="-0.249977111117893"/>
      </dataBar>
      <extLst>
        <ext xmlns:x14="http://schemas.microsoft.com/office/spreadsheetml/2009/9/main" uri="{B025F937-C7B1-47D3-B67F-A62EFF666E3E}">
          <x14:id>{8DE5102B-A167-466C-80E5-763B25761ABD}</x14:id>
        </ext>
      </extLst>
    </cfRule>
  </conditionalFormatting>
  <conditionalFormatting sqref="F26">
    <cfRule type="dataBar" priority="13">
      <dataBar>
        <cfvo type="num" val="0"/>
        <cfvo type="num" val="1"/>
        <color theme="8" tint="-0.249977111117893"/>
      </dataBar>
      <extLst>
        <ext xmlns:x14="http://schemas.microsoft.com/office/spreadsheetml/2009/9/main" uri="{B025F937-C7B1-47D3-B67F-A62EFF666E3E}">
          <x14:id>{A167154F-1FBC-4D40-A512-5006E8DF1DCD}</x14:id>
        </ext>
      </extLst>
    </cfRule>
  </conditionalFormatting>
  <conditionalFormatting sqref="F27">
    <cfRule type="dataBar" priority="12">
      <dataBar>
        <cfvo type="num" val="0"/>
        <cfvo type="num" val="1"/>
        <color theme="8" tint="-0.249977111117893"/>
      </dataBar>
      <extLst>
        <ext xmlns:x14="http://schemas.microsoft.com/office/spreadsheetml/2009/9/main" uri="{B025F937-C7B1-47D3-B67F-A62EFF666E3E}">
          <x14:id>{A4E612FB-3568-4D95-84E0-445543B72DE8}</x14:id>
        </ext>
      </extLst>
    </cfRule>
  </conditionalFormatting>
  <conditionalFormatting sqref="F28">
    <cfRule type="dataBar" priority="11">
      <dataBar>
        <cfvo type="num" val="0"/>
        <cfvo type="num" val="1"/>
        <color theme="8" tint="-0.249977111117893"/>
      </dataBar>
      <extLst>
        <ext xmlns:x14="http://schemas.microsoft.com/office/spreadsheetml/2009/9/main" uri="{B025F937-C7B1-47D3-B67F-A62EFF666E3E}">
          <x14:id>{BB02AAB7-896E-46B9-A7ED-1013FB2A02F7}</x14:id>
        </ext>
      </extLst>
    </cfRule>
  </conditionalFormatting>
  <conditionalFormatting sqref="F29">
    <cfRule type="dataBar" priority="10">
      <dataBar>
        <cfvo type="num" val="0"/>
        <cfvo type="num" val="1"/>
        <color theme="8" tint="-0.249977111117893"/>
      </dataBar>
      <extLst>
        <ext xmlns:x14="http://schemas.microsoft.com/office/spreadsheetml/2009/9/main" uri="{B025F937-C7B1-47D3-B67F-A62EFF666E3E}">
          <x14:id>{EB7B8DA5-665B-4C20-9048-BEF9266B5070}</x14:id>
        </ext>
      </extLst>
    </cfRule>
  </conditionalFormatting>
  <conditionalFormatting sqref="J26">
    <cfRule type="dataBar" priority="8">
      <dataBar>
        <cfvo type="num" val="0"/>
        <cfvo type="num" val="1"/>
        <color theme="8" tint="-0.249977111117893"/>
      </dataBar>
      <extLst>
        <ext xmlns:x14="http://schemas.microsoft.com/office/spreadsheetml/2009/9/main" uri="{B025F937-C7B1-47D3-B67F-A62EFF666E3E}">
          <x14:id>{B67EB38D-2029-4215-A9FA-59149D9F1DA6}</x14:id>
        </ext>
      </extLst>
    </cfRule>
  </conditionalFormatting>
  <conditionalFormatting sqref="J27">
    <cfRule type="dataBar" priority="7">
      <dataBar>
        <cfvo type="num" val="0"/>
        <cfvo type="num" val="1"/>
        <color theme="8" tint="-0.249977111117893"/>
      </dataBar>
      <extLst>
        <ext xmlns:x14="http://schemas.microsoft.com/office/spreadsheetml/2009/9/main" uri="{B025F937-C7B1-47D3-B67F-A62EFF666E3E}">
          <x14:id>{6BC8FFBA-E03A-421D-92F7-F9B54498E7A0}</x14:id>
        </ext>
      </extLst>
    </cfRule>
  </conditionalFormatting>
  <conditionalFormatting sqref="J28">
    <cfRule type="dataBar" priority="6">
      <dataBar>
        <cfvo type="num" val="0"/>
        <cfvo type="num" val="1"/>
        <color theme="8" tint="-0.249977111117893"/>
      </dataBar>
      <extLst>
        <ext xmlns:x14="http://schemas.microsoft.com/office/spreadsheetml/2009/9/main" uri="{B025F937-C7B1-47D3-B67F-A62EFF666E3E}">
          <x14:id>{A66B23BE-F103-4069-B4FE-B29B168DC97A}</x14:id>
        </ext>
      </extLst>
    </cfRule>
  </conditionalFormatting>
  <conditionalFormatting sqref="J29">
    <cfRule type="dataBar" priority="5">
      <dataBar>
        <cfvo type="num" val="0"/>
        <cfvo type="num" val="1"/>
        <color theme="8" tint="-0.249977111117893"/>
      </dataBar>
      <extLst>
        <ext xmlns:x14="http://schemas.microsoft.com/office/spreadsheetml/2009/9/main" uri="{B025F937-C7B1-47D3-B67F-A62EFF666E3E}">
          <x14:id>{0819FB21-B5C0-4923-841E-ED492C9B400D}</x14:id>
        </ext>
      </extLst>
    </cfRule>
  </conditionalFormatting>
  <conditionalFormatting sqref="G36">
    <cfRule type="dataBar" priority="3">
      <dataBar>
        <cfvo type="num" val="0"/>
        <cfvo type="num" val="1"/>
        <color theme="8" tint="-0.249977111117893"/>
      </dataBar>
      <extLst>
        <ext xmlns:x14="http://schemas.microsoft.com/office/spreadsheetml/2009/9/main" uri="{B025F937-C7B1-47D3-B67F-A62EFF666E3E}">
          <x14:id>{368241EC-03E4-4FC9-993B-0126E2A2627C}</x14:id>
        </ext>
      </extLst>
    </cfRule>
  </conditionalFormatting>
  <conditionalFormatting sqref="L36">
    <cfRule type="dataBar" priority="1">
      <dataBar>
        <cfvo type="num" val="0"/>
        <cfvo type="num" val="1"/>
        <color theme="8" tint="-0.249977111117893"/>
      </dataBar>
      <extLst>
        <ext xmlns:x14="http://schemas.microsoft.com/office/spreadsheetml/2009/9/main" uri="{B025F937-C7B1-47D3-B67F-A62EFF666E3E}">
          <x14:id>{9A75565E-F820-46AE-BE05-124145A8AA42}</x14:id>
        </ext>
      </extLst>
    </cfRule>
  </conditionalFormatting>
  <printOptions horizontalCentered="1"/>
  <pageMargins left="0.43307086614173201" right="0.23622047244094499" top="0.98425196850393704" bottom="0.78740157480314998" header="0" footer="0"/>
  <pageSetup paperSize="9" scale="55" fitToHeight="4" orientation="landscape" r:id="rId1"/>
  <headerFooter>
    <oddHeader>&amp;L&amp;"+,Bold"&amp;20&amp;KC00000
&amp;"Arial,Regular"&amp;10&amp;K000000Abu Dhabi City Municipality
Infrasctructure and Municipal Assests Sector
Planning Support and Coordination Division&amp;R&amp;G</oddHeader>
    <oddFooter>&amp;LADM-MIA-4.1-F-04    Issued: 24/05/2021   Version: 04</oddFooter>
  </headerFooter>
  <legacyDrawing r:id="rId2"/>
  <legacyDrawingHF r:id="rId3"/>
  <extLst>
    <ext xmlns:x14="http://schemas.microsoft.com/office/spreadsheetml/2009/9/main" uri="{78C0D931-6437-407d-A8EE-F0AAD7539E65}">
      <x14:conditionalFormattings>
        <x14:conditionalFormatting xmlns:xm="http://schemas.microsoft.com/office/excel/2006/main">
          <x14:cfRule type="dataBar" id="{CFC8F334-4F5C-41D9-965E-ACC6E31B3947}">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F10</xm:sqref>
        </x14:conditionalFormatting>
        <x14:conditionalFormatting xmlns:xm="http://schemas.microsoft.com/office/excel/2006/main">
          <x14:cfRule type="dataBar" id="{8D0D8534-C530-469B-91DD-38BB13FBC78F}">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F11</xm:sqref>
        </x14:conditionalFormatting>
        <x14:conditionalFormatting xmlns:xm="http://schemas.microsoft.com/office/excel/2006/main">
          <x14:cfRule type="dataBar" id="{DD344CC6-F761-4A5E-A520-4E4941189B10}">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F12</xm:sqref>
        </x14:conditionalFormatting>
        <x14:conditionalFormatting xmlns:xm="http://schemas.microsoft.com/office/excel/2006/main">
          <x14:cfRule type="dataBar" id="{AB42BE34-A661-45F4-9A32-064A0B8BEC7D}">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F13</xm:sqref>
        </x14:conditionalFormatting>
        <x14:conditionalFormatting xmlns:xm="http://schemas.microsoft.com/office/excel/2006/main">
          <x14:cfRule type="dataBar" id="{DA63944B-E014-4F7A-BAEF-CE8428AF44F8}">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F14</xm:sqref>
        </x14:conditionalFormatting>
        <x14:conditionalFormatting xmlns:xm="http://schemas.microsoft.com/office/excel/2006/main">
          <x14:cfRule type="dataBar" id="{3F836A3A-01F4-4A7A-9CD5-77A42A4AC9A4}">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F15</xm:sqref>
        </x14:conditionalFormatting>
        <x14:conditionalFormatting xmlns:xm="http://schemas.microsoft.com/office/excel/2006/main">
          <x14:cfRule type="dataBar" id="{E88C6177-7575-42A0-81E3-8F57F8DEB9F6}">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F16</xm:sqref>
        </x14:conditionalFormatting>
        <x14:conditionalFormatting xmlns:xm="http://schemas.microsoft.com/office/excel/2006/main">
          <x14:cfRule type="dataBar" id="{49C85F29-6404-40BD-80AC-46F5E82EC5D5}">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F17</xm:sqref>
        </x14:conditionalFormatting>
        <x14:conditionalFormatting xmlns:xm="http://schemas.microsoft.com/office/excel/2006/main">
          <x14:cfRule type="dataBar" id="{5C7A2193-DD8F-47B8-A60B-E07CE40411AC}">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F18</xm:sqref>
        </x14:conditionalFormatting>
        <x14:conditionalFormatting xmlns:xm="http://schemas.microsoft.com/office/excel/2006/main">
          <x14:cfRule type="dataBar" id="{7D076DD8-39BC-46D8-8BFB-55E534675EA9}">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F19</xm:sqref>
        </x14:conditionalFormatting>
        <x14:conditionalFormatting xmlns:xm="http://schemas.microsoft.com/office/excel/2006/main">
          <x14:cfRule type="dataBar" id="{4340839B-3277-4F9C-BDE8-C08FB111C388}">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L10</xm:sqref>
        </x14:conditionalFormatting>
        <x14:conditionalFormatting xmlns:xm="http://schemas.microsoft.com/office/excel/2006/main">
          <x14:cfRule type="dataBar" id="{1B298A78-6D7F-45E3-B394-C7C2C7492161}">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L11</xm:sqref>
        </x14:conditionalFormatting>
        <x14:conditionalFormatting xmlns:xm="http://schemas.microsoft.com/office/excel/2006/main">
          <x14:cfRule type="dataBar" id="{154CDCC1-BAFC-4950-A64B-594D850298AE}">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L12</xm:sqref>
        </x14:conditionalFormatting>
        <x14:conditionalFormatting xmlns:xm="http://schemas.microsoft.com/office/excel/2006/main">
          <x14:cfRule type="dataBar" id="{99B7B5D9-CFB7-449B-A716-CBDC10FD60FF}">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L13</xm:sqref>
        </x14:conditionalFormatting>
        <x14:conditionalFormatting xmlns:xm="http://schemas.microsoft.com/office/excel/2006/main">
          <x14:cfRule type="dataBar" id="{B6D0898A-9B60-4D87-BD85-D32D57131420}">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L14</xm:sqref>
        </x14:conditionalFormatting>
        <x14:conditionalFormatting xmlns:xm="http://schemas.microsoft.com/office/excel/2006/main">
          <x14:cfRule type="dataBar" id="{0C133D5F-13AF-4E2C-A93D-016BFE00D39E}">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L15</xm:sqref>
        </x14:conditionalFormatting>
        <x14:conditionalFormatting xmlns:xm="http://schemas.microsoft.com/office/excel/2006/main">
          <x14:cfRule type="dataBar" id="{A92469CA-F38C-4B05-8310-0360FD5A92CC}">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L16</xm:sqref>
        </x14:conditionalFormatting>
        <x14:conditionalFormatting xmlns:xm="http://schemas.microsoft.com/office/excel/2006/main">
          <x14:cfRule type="dataBar" id="{4F047079-175B-479E-BF90-DE12AE4BEA23}">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L17</xm:sqref>
        </x14:conditionalFormatting>
        <x14:conditionalFormatting xmlns:xm="http://schemas.microsoft.com/office/excel/2006/main">
          <x14:cfRule type="dataBar" id="{1562F57E-9D95-4EE2-9A8D-62817F64B834}">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L18</xm:sqref>
        </x14:conditionalFormatting>
        <x14:conditionalFormatting xmlns:xm="http://schemas.microsoft.com/office/excel/2006/main">
          <x14:cfRule type="dataBar" id="{8DE5102B-A167-466C-80E5-763B25761ABD}">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L19</xm:sqref>
        </x14:conditionalFormatting>
        <x14:conditionalFormatting xmlns:xm="http://schemas.microsoft.com/office/excel/2006/main">
          <x14:cfRule type="dataBar" id="{A167154F-1FBC-4D40-A512-5006E8DF1DCD}">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F26</xm:sqref>
        </x14:conditionalFormatting>
        <x14:conditionalFormatting xmlns:xm="http://schemas.microsoft.com/office/excel/2006/main">
          <x14:cfRule type="dataBar" id="{A4E612FB-3568-4D95-84E0-445543B72DE8}">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F27</xm:sqref>
        </x14:conditionalFormatting>
        <x14:conditionalFormatting xmlns:xm="http://schemas.microsoft.com/office/excel/2006/main">
          <x14:cfRule type="dataBar" id="{BB02AAB7-896E-46B9-A7ED-1013FB2A02F7}">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F28</xm:sqref>
        </x14:conditionalFormatting>
        <x14:conditionalFormatting xmlns:xm="http://schemas.microsoft.com/office/excel/2006/main">
          <x14:cfRule type="dataBar" id="{EB7B8DA5-665B-4C20-9048-BEF9266B5070}">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F29</xm:sqref>
        </x14:conditionalFormatting>
        <x14:conditionalFormatting xmlns:xm="http://schemas.microsoft.com/office/excel/2006/main">
          <x14:cfRule type="dataBar" id="{B67EB38D-2029-4215-A9FA-59149D9F1DA6}">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J26</xm:sqref>
        </x14:conditionalFormatting>
        <x14:conditionalFormatting xmlns:xm="http://schemas.microsoft.com/office/excel/2006/main">
          <x14:cfRule type="dataBar" id="{6BC8FFBA-E03A-421D-92F7-F9B54498E7A0}">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J27</xm:sqref>
        </x14:conditionalFormatting>
        <x14:conditionalFormatting xmlns:xm="http://schemas.microsoft.com/office/excel/2006/main">
          <x14:cfRule type="dataBar" id="{A66B23BE-F103-4069-B4FE-B29B168DC97A}">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J28</xm:sqref>
        </x14:conditionalFormatting>
        <x14:conditionalFormatting xmlns:xm="http://schemas.microsoft.com/office/excel/2006/main">
          <x14:cfRule type="dataBar" id="{0819FB21-B5C0-4923-841E-ED492C9B400D}">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J29</xm:sqref>
        </x14:conditionalFormatting>
        <x14:conditionalFormatting xmlns:xm="http://schemas.microsoft.com/office/excel/2006/main">
          <x14:cfRule type="dataBar" id="{368241EC-03E4-4FC9-993B-0126E2A2627C}">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G36</xm:sqref>
        </x14:conditionalFormatting>
        <x14:conditionalFormatting xmlns:xm="http://schemas.microsoft.com/office/excel/2006/main">
          <x14:cfRule type="dataBar" id="{9A75565E-F820-46AE-BE05-124145A8AA42}">
            <x14:dataBar minLength="0" maxLength="100" border="1" gradient="0" negativeBarBorderColorSameAsPositive="0">
              <x14:cfvo type="num">
                <xm:f>0</xm:f>
              </x14:cfvo>
              <x14:cfvo type="num">
                <xm:f>1</xm:f>
              </x14:cfvo>
              <x14:borderColor theme="0"/>
              <x14:negativeFillColor rgb="FFFF0000"/>
              <x14:negativeBorderColor rgb="FFFF0000"/>
              <x14:axisColor rgb="FF000000"/>
            </x14:dataBar>
          </x14:cfRule>
          <xm:sqref>L36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pageSetUpPr fitToPage="1"/>
  </sheetPr>
  <dimension ref="A1:I420"/>
  <sheetViews>
    <sheetView zoomScale="82" zoomScaleNormal="82" zoomScaleSheetLayoutView="100" zoomScalePageLayoutView="72" workbookViewId="0">
      <selection activeCell="C9" sqref="C9"/>
    </sheetView>
  </sheetViews>
  <sheetFormatPr defaultColWidth="9.08984375" defaultRowHeight="12.5"/>
  <cols>
    <col min="1" max="1" width="6.90625" style="445" customWidth="1"/>
    <col min="2" max="2" width="51.1796875" style="354" customWidth="1"/>
    <col min="3" max="3" width="11.81640625" style="354" customWidth="1"/>
    <col min="4" max="4" width="9.453125" style="354" customWidth="1"/>
    <col min="5" max="5" width="14.453125" style="354" customWidth="1"/>
    <col min="6" max="6" width="49.1796875" style="354" customWidth="1"/>
    <col min="7" max="7" width="26" style="354" customWidth="1"/>
    <col min="8" max="8" width="11.6328125" style="354" customWidth="1"/>
    <col min="9" max="9" width="39.90625" style="354" customWidth="1"/>
    <col min="10" max="16384" width="9.08984375" style="354"/>
  </cols>
  <sheetData>
    <row r="1" spans="1:9" s="39" customFormat="1" ht="5.15" customHeight="1">
      <c r="A1" s="233"/>
      <c r="B1" s="962"/>
      <c r="C1" s="962"/>
      <c r="D1" s="962"/>
      <c r="E1" s="962"/>
      <c r="F1" s="962"/>
      <c r="G1" s="962"/>
      <c r="H1" s="962"/>
      <c r="I1" s="962"/>
    </row>
    <row r="2" spans="1:9" s="42" customFormat="1" ht="18" customHeight="1">
      <c r="A2" s="906" t="str">
        <f>"Project Name : " &amp;'Covering Page'!$D$4</f>
        <v>Project Name : Project X</v>
      </c>
      <c r="B2" s="907"/>
      <c r="C2" s="907"/>
      <c r="D2" s="907"/>
      <c r="E2" s="41"/>
      <c r="F2" s="41"/>
      <c r="G2" s="41"/>
      <c r="H2" s="41"/>
      <c r="I2" s="41"/>
    </row>
    <row r="3" spans="1:9" s="42" customFormat="1" ht="18" customHeight="1">
      <c r="A3" s="908" t="str">
        <f>'Covering Page'!D6</f>
        <v>xxx - xxxxxxx- xx</v>
      </c>
      <c r="B3" s="909"/>
      <c r="C3" s="909"/>
      <c r="D3" s="909"/>
      <c r="E3" s="41"/>
      <c r="F3" s="41"/>
      <c r="G3" s="41"/>
      <c r="H3" s="41"/>
      <c r="I3" s="41"/>
    </row>
    <row r="4" spans="1:9" s="42" customFormat="1" ht="8.4" customHeight="1">
      <c r="A4" s="234"/>
      <c r="B4" s="234"/>
      <c r="C4" s="234"/>
      <c r="D4" s="234"/>
      <c r="E4" s="188"/>
      <c r="F4" s="188"/>
      <c r="G4" s="188"/>
      <c r="H4" s="188"/>
      <c r="I4" s="188"/>
    </row>
    <row r="5" spans="1:9" s="361" customFormat="1" ht="26.4" customHeight="1">
      <c r="A5" s="1047" t="s">
        <v>490</v>
      </c>
      <c r="B5" s="910"/>
      <c r="C5" s="910"/>
      <c r="D5" s="910"/>
      <c r="E5" s="910"/>
      <c r="F5" s="910"/>
      <c r="G5" s="910"/>
      <c r="H5" s="910"/>
      <c r="I5" s="910"/>
    </row>
    <row r="6" spans="1:9" s="371" customFormat="1" ht="21" customHeight="1">
      <c r="A6" s="446" t="s">
        <v>10</v>
      </c>
      <c r="B6" s="436"/>
      <c r="C6" s="437"/>
      <c r="D6" s="437"/>
      <c r="E6" s="437"/>
      <c r="F6" s="437"/>
      <c r="G6" s="437"/>
      <c r="H6" s="437"/>
    </row>
    <row r="7" spans="1:9" s="361" customFormat="1" ht="19.75" customHeight="1">
      <c r="A7" s="1046" t="s">
        <v>49</v>
      </c>
      <c r="B7" s="1045" t="s">
        <v>250</v>
      </c>
      <c r="C7" s="1044" t="s">
        <v>3</v>
      </c>
      <c r="D7" s="1044"/>
      <c r="E7" s="1044"/>
      <c r="F7" s="1044" t="s">
        <v>279</v>
      </c>
      <c r="G7" s="1044" t="s">
        <v>9</v>
      </c>
      <c r="H7" s="1044" t="s">
        <v>2</v>
      </c>
      <c r="I7" s="1048" t="s">
        <v>43</v>
      </c>
    </row>
    <row r="8" spans="1:9" s="361" customFormat="1" ht="19.25" customHeight="1" thickBot="1">
      <c r="A8" s="1046"/>
      <c r="B8" s="1045"/>
      <c r="C8" s="447" t="s">
        <v>8</v>
      </c>
      <c r="D8" s="448" t="s">
        <v>504</v>
      </c>
      <c r="E8" s="449" t="s">
        <v>505</v>
      </c>
      <c r="F8" s="1044"/>
      <c r="G8" s="1044"/>
      <c r="H8" s="1044"/>
      <c r="I8" s="1048"/>
    </row>
    <row r="9" spans="1:9" s="356" customFormat="1" ht="45" customHeight="1" thickTop="1">
      <c r="A9" s="439">
        <v>1</v>
      </c>
      <c r="C9" s="440" t="s">
        <v>69</v>
      </c>
      <c r="D9" s="441">
        <v>0.2</v>
      </c>
      <c r="E9" s="450" t="str">
        <f>IF(D9="","",IF(D9&lt;50%,"Low",IF(D9&lt;75%,"Moderate","High")))</f>
        <v>Low</v>
      </c>
      <c r="F9" s="442"/>
      <c r="G9" s="443"/>
      <c r="H9" s="444" t="s">
        <v>280</v>
      </c>
      <c r="I9" s="426"/>
    </row>
    <row r="10" spans="1:9" s="356" customFormat="1" ht="45" customHeight="1">
      <c r="A10" s="439">
        <v>2</v>
      </c>
      <c r="C10" s="440"/>
      <c r="D10" s="441"/>
      <c r="E10" s="450" t="str">
        <f t="shared" ref="E10:E73" si="0">IF(D10="","",IF(D10&lt;50%,"Low",IF(D10&lt;75%,"Moderate","High")))</f>
        <v/>
      </c>
      <c r="F10" s="442"/>
      <c r="G10" s="443"/>
      <c r="H10" s="444"/>
      <c r="I10" s="426"/>
    </row>
    <row r="11" spans="1:9" s="356" customFormat="1" ht="45" customHeight="1">
      <c r="A11" s="439">
        <v>3</v>
      </c>
      <c r="C11" s="440"/>
      <c r="D11" s="441"/>
      <c r="E11" s="450" t="str">
        <f t="shared" si="0"/>
        <v/>
      </c>
      <c r="F11" s="442"/>
      <c r="G11" s="443"/>
      <c r="H11" s="444"/>
      <c r="I11" s="426"/>
    </row>
    <row r="12" spans="1:9" s="356" customFormat="1" ht="45" customHeight="1">
      <c r="A12" s="439">
        <v>4</v>
      </c>
      <c r="C12" s="440"/>
      <c r="D12" s="441"/>
      <c r="E12" s="450" t="str">
        <f t="shared" si="0"/>
        <v/>
      </c>
      <c r="F12" s="442"/>
      <c r="G12" s="443"/>
      <c r="H12" s="444"/>
      <c r="I12" s="426"/>
    </row>
    <row r="13" spans="1:9" s="356" customFormat="1" ht="45" customHeight="1">
      <c r="A13" s="439">
        <v>5</v>
      </c>
      <c r="C13" s="440"/>
      <c r="D13" s="441"/>
      <c r="E13" s="450" t="str">
        <f t="shared" si="0"/>
        <v/>
      </c>
      <c r="F13" s="442"/>
      <c r="G13" s="443"/>
      <c r="H13" s="444"/>
      <c r="I13" s="426"/>
    </row>
    <row r="14" spans="1:9" s="356" customFormat="1" ht="45" customHeight="1">
      <c r="A14" s="439">
        <v>6</v>
      </c>
      <c r="C14" s="440"/>
      <c r="D14" s="441"/>
      <c r="E14" s="450" t="str">
        <f t="shared" si="0"/>
        <v/>
      </c>
      <c r="F14" s="442"/>
      <c r="G14" s="443"/>
      <c r="H14" s="444"/>
      <c r="I14" s="426"/>
    </row>
    <row r="15" spans="1:9" s="356" customFormat="1" ht="45" customHeight="1">
      <c r="A15" s="439">
        <v>7</v>
      </c>
      <c r="C15" s="440"/>
      <c r="D15" s="441"/>
      <c r="E15" s="450" t="str">
        <f t="shared" si="0"/>
        <v/>
      </c>
      <c r="F15" s="442"/>
      <c r="G15" s="443"/>
      <c r="H15" s="444"/>
      <c r="I15" s="426"/>
    </row>
    <row r="16" spans="1:9" s="356" customFormat="1" ht="45" customHeight="1">
      <c r="A16" s="439">
        <v>8</v>
      </c>
      <c r="C16" s="440"/>
      <c r="D16" s="441"/>
      <c r="E16" s="450" t="str">
        <f t="shared" si="0"/>
        <v/>
      </c>
      <c r="F16" s="442"/>
      <c r="G16" s="443"/>
      <c r="H16" s="444"/>
      <c r="I16" s="426"/>
    </row>
    <row r="17" spans="1:9" s="356" customFormat="1" ht="45" customHeight="1">
      <c r="A17" s="439">
        <v>9</v>
      </c>
      <c r="C17" s="440"/>
      <c r="D17" s="441"/>
      <c r="E17" s="450" t="str">
        <f t="shared" si="0"/>
        <v/>
      </c>
      <c r="F17" s="442"/>
      <c r="G17" s="443"/>
      <c r="H17" s="444"/>
      <c r="I17" s="426"/>
    </row>
    <row r="18" spans="1:9" s="356" customFormat="1" ht="45" customHeight="1">
      <c r="A18" s="439">
        <v>10</v>
      </c>
      <c r="C18" s="440"/>
      <c r="D18" s="441"/>
      <c r="E18" s="450" t="str">
        <f t="shared" si="0"/>
        <v/>
      </c>
      <c r="F18" s="442"/>
      <c r="G18" s="443"/>
      <c r="H18" s="444"/>
      <c r="I18" s="426"/>
    </row>
    <row r="19" spans="1:9" s="356" customFormat="1" ht="45" customHeight="1">
      <c r="A19" s="439">
        <v>11</v>
      </c>
      <c r="C19" s="440"/>
      <c r="D19" s="441"/>
      <c r="E19" s="450" t="str">
        <f t="shared" si="0"/>
        <v/>
      </c>
      <c r="F19" s="442"/>
      <c r="G19" s="443"/>
      <c r="H19" s="444"/>
      <c r="I19" s="426"/>
    </row>
    <row r="20" spans="1:9" s="356" customFormat="1" ht="45" customHeight="1">
      <c r="A20" s="439">
        <v>12</v>
      </c>
      <c r="C20" s="440"/>
      <c r="D20" s="441"/>
      <c r="E20" s="450" t="str">
        <f t="shared" si="0"/>
        <v/>
      </c>
      <c r="F20" s="442"/>
      <c r="G20" s="443"/>
      <c r="H20" s="444"/>
      <c r="I20" s="426"/>
    </row>
    <row r="21" spans="1:9" s="356" customFormat="1" ht="45" customHeight="1">
      <c r="A21" s="439"/>
      <c r="C21" s="440"/>
      <c r="D21" s="441"/>
      <c r="E21" s="450" t="str">
        <f t="shared" si="0"/>
        <v/>
      </c>
      <c r="F21" s="442"/>
      <c r="G21" s="443"/>
      <c r="H21" s="444"/>
      <c r="I21" s="426"/>
    </row>
    <row r="22" spans="1:9" s="356" customFormat="1" ht="45" customHeight="1">
      <c r="A22" s="439"/>
      <c r="C22" s="440"/>
      <c r="D22" s="441"/>
      <c r="E22" s="450" t="str">
        <f t="shared" si="0"/>
        <v/>
      </c>
      <c r="F22" s="442"/>
      <c r="G22" s="443"/>
      <c r="H22" s="444"/>
      <c r="I22" s="426"/>
    </row>
    <row r="23" spans="1:9" s="356" customFormat="1" ht="45" customHeight="1">
      <c r="A23" s="439"/>
      <c r="C23" s="440"/>
      <c r="D23" s="441"/>
      <c r="E23" s="450" t="str">
        <f t="shared" si="0"/>
        <v/>
      </c>
      <c r="F23" s="442"/>
      <c r="G23" s="443"/>
      <c r="H23" s="444"/>
      <c r="I23" s="426"/>
    </row>
    <row r="24" spans="1:9" s="356" customFormat="1" ht="45" customHeight="1">
      <c r="A24" s="439"/>
      <c r="C24" s="440"/>
      <c r="D24" s="441"/>
      <c r="E24" s="450" t="str">
        <f t="shared" si="0"/>
        <v/>
      </c>
      <c r="F24" s="442"/>
      <c r="G24" s="443"/>
      <c r="H24" s="444"/>
      <c r="I24" s="426"/>
    </row>
    <row r="25" spans="1:9" s="356" customFormat="1" ht="45" customHeight="1">
      <c r="A25" s="439"/>
      <c r="C25" s="440"/>
      <c r="D25" s="441"/>
      <c r="E25" s="450" t="str">
        <f t="shared" si="0"/>
        <v/>
      </c>
      <c r="F25" s="442"/>
      <c r="G25" s="443"/>
      <c r="H25" s="444"/>
      <c r="I25" s="426"/>
    </row>
    <row r="26" spans="1:9" s="356" customFormat="1" ht="45" customHeight="1">
      <c r="A26" s="439"/>
      <c r="C26" s="440"/>
      <c r="D26" s="441"/>
      <c r="E26" s="450" t="str">
        <f t="shared" si="0"/>
        <v/>
      </c>
      <c r="F26" s="442"/>
      <c r="G26" s="443"/>
      <c r="H26" s="444"/>
      <c r="I26" s="426"/>
    </row>
    <row r="27" spans="1:9" s="356" customFormat="1" ht="45" customHeight="1">
      <c r="A27" s="439"/>
      <c r="C27" s="440"/>
      <c r="D27" s="441"/>
      <c r="E27" s="450" t="str">
        <f t="shared" si="0"/>
        <v/>
      </c>
      <c r="F27" s="442"/>
      <c r="G27" s="443"/>
      <c r="H27" s="444"/>
      <c r="I27" s="426"/>
    </row>
    <row r="28" spans="1:9" s="356" customFormat="1" ht="45" customHeight="1">
      <c r="A28" s="439"/>
      <c r="C28" s="440"/>
      <c r="D28" s="441"/>
      <c r="E28" s="450" t="str">
        <f t="shared" si="0"/>
        <v/>
      </c>
      <c r="F28" s="442"/>
      <c r="G28" s="443"/>
      <c r="H28" s="444"/>
      <c r="I28" s="426"/>
    </row>
    <row r="29" spans="1:9" s="356" customFormat="1" ht="45" customHeight="1">
      <c r="A29" s="439"/>
      <c r="C29" s="440"/>
      <c r="D29" s="441"/>
      <c r="E29" s="450" t="str">
        <f t="shared" si="0"/>
        <v/>
      </c>
      <c r="F29" s="442"/>
      <c r="G29" s="443"/>
      <c r="H29" s="444"/>
      <c r="I29" s="426"/>
    </row>
    <row r="30" spans="1:9" s="356" customFormat="1" ht="45" customHeight="1">
      <c r="A30" s="439"/>
      <c r="C30" s="440"/>
      <c r="D30" s="441"/>
      <c r="E30" s="450" t="str">
        <f t="shared" si="0"/>
        <v/>
      </c>
      <c r="F30" s="442"/>
      <c r="G30" s="443"/>
      <c r="H30" s="444"/>
      <c r="I30" s="426"/>
    </row>
    <row r="31" spans="1:9" s="356" customFormat="1" ht="45" customHeight="1">
      <c r="A31" s="439"/>
      <c r="C31" s="440"/>
      <c r="D31" s="441"/>
      <c r="E31" s="450" t="str">
        <f t="shared" si="0"/>
        <v/>
      </c>
      <c r="F31" s="442"/>
      <c r="G31" s="443"/>
      <c r="H31" s="444"/>
      <c r="I31" s="426"/>
    </row>
    <row r="32" spans="1:9" s="356" customFormat="1" ht="45" customHeight="1">
      <c r="A32" s="439"/>
      <c r="C32" s="440"/>
      <c r="D32" s="441"/>
      <c r="E32" s="450" t="str">
        <f t="shared" si="0"/>
        <v/>
      </c>
      <c r="F32" s="442"/>
      <c r="G32" s="443"/>
      <c r="H32" s="444"/>
      <c r="I32" s="426"/>
    </row>
    <row r="33" spans="1:9" s="356" customFormat="1" ht="45" customHeight="1">
      <c r="A33" s="439"/>
      <c r="C33" s="440"/>
      <c r="D33" s="441"/>
      <c r="E33" s="450" t="str">
        <f t="shared" si="0"/>
        <v/>
      </c>
      <c r="F33" s="442"/>
      <c r="G33" s="443"/>
      <c r="H33" s="444"/>
      <c r="I33" s="426"/>
    </row>
    <row r="34" spans="1:9" s="356" customFormat="1" ht="45" customHeight="1">
      <c r="A34" s="439"/>
      <c r="C34" s="440"/>
      <c r="D34" s="441"/>
      <c r="E34" s="450" t="str">
        <f t="shared" si="0"/>
        <v/>
      </c>
      <c r="F34" s="442"/>
      <c r="G34" s="443"/>
      <c r="H34" s="444"/>
      <c r="I34" s="426"/>
    </row>
    <row r="35" spans="1:9" s="356" customFormat="1" ht="45" customHeight="1">
      <c r="A35" s="439"/>
      <c r="C35" s="440"/>
      <c r="D35" s="441"/>
      <c r="E35" s="450" t="str">
        <f t="shared" si="0"/>
        <v/>
      </c>
      <c r="F35" s="442"/>
      <c r="G35" s="443"/>
      <c r="H35" s="444"/>
      <c r="I35" s="426"/>
    </row>
    <row r="36" spans="1:9" s="356" customFormat="1" ht="45" customHeight="1">
      <c r="A36" s="439"/>
      <c r="C36" s="440"/>
      <c r="D36" s="441"/>
      <c r="E36" s="450" t="str">
        <f t="shared" si="0"/>
        <v/>
      </c>
      <c r="F36" s="442"/>
      <c r="G36" s="443"/>
      <c r="H36" s="444"/>
      <c r="I36" s="426"/>
    </row>
    <row r="37" spans="1:9" s="356" customFormat="1" ht="45" customHeight="1">
      <c r="A37" s="439"/>
      <c r="C37" s="440"/>
      <c r="D37" s="441"/>
      <c r="E37" s="450" t="str">
        <f t="shared" si="0"/>
        <v/>
      </c>
      <c r="F37" s="442"/>
      <c r="G37" s="443"/>
      <c r="H37" s="444"/>
      <c r="I37" s="426"/>
    </row>
    <row r="38" spans="1:9" s="356" customFormat="1" ht="45" customHeight="1">
      <c r="A38" s="439"/>
      <c r="C38" s="440"/>
      <c r="D38" s="441"/>
      <c r="E38" s="450" t="str">
        <f t="shared" si="0"/>
        <v/>
      </c>
      <c r="F38" s="442"/>
      <c r="G38" s="443"/>
      <c r="H38" s="444"/>
      <c r="I38" s="426"/>
    </row>
    <row r="39" spans="1:9" s="356" customFormat="1" ht="45" customHeight="1">
      <c r="A39" s="439"/>
      <c r="C39" s="440"/>
      <c r="D39" s="441"/>
      <c r="E39" s="450" t="str">
        <f t="shared" si="0"/>
        <v/>
      </c>
      <c r="F39" s="442"/>
      <c r="G39" s="443"/>
      <c r="H39" s="444"/>
      <c r="I39" s="426"/>
    </row>
    <row r="40" spans="1:9" s="356" customFormat="1" ht="45" customHeight="1">
      <c r="A40" s="439"/>
      <c r="C40" s="440"/>
      <c r="D40" s="441"/>
      <c r="E40" s="450" t="str">
        <f t="shared" si="0"/>
        <v/>
      </c>
      <c r="F40" s="442"/>
      <c r="G40" s="443"/>
      <c r="H40" s="444"/>
      <c r="I40" s="426"/>
    </row>
    <row r="41" spans="1:9" s="356" customFormat="1" ht="45" customHeight="1">
      <c r="A41" s="439"/>
      <c r="C41" s="440"/>
      <c r="D41" s="441"/>
      <c r="E41" s="450" t="str">
        <f t="shared" si="0"/>
        <v/>
      </c>
      <c r="F41" s="442"/>
      <c r="G41" s="443"/>
      <c r="H41" s="444"/>
      <c r="I41" s="426"/>
    </row>
    <row r="42" spans="1:9" s="356" customFormat="1" ht="45" customHeight="1">
      <c r="A42" s="439"/>
      <c r="C42" s="440"/>
      <c r="D42" s="441"/>
      <c r="E42" s="450" t="str">
        <f t="shared" si="0"/>
        <v/>
      </c>
      <c r="F42" s="442"/>
      <c r="G42" s="443"/>
      <c r="H42" s="444"/>
      <c r="I42" s="426"/>
    </row>
    <row r="43" spans="1:9" s="356" customFormat="1" ht="45" customHeight="1">
      <c r="A43" s="439"/>
      <c r="C43" s="440"/>
      <c r="D43" s="441"/>
      <c r="E43" s="450" t="str">
        <f t="shared" si="0"/>
        <v/>
      </c>
      <c r="F43" s="442"/>
      <c r="G43" s="443"/>
      <c r="H43" s="444"/>
      <c r="I43" s="426"/>
    </row>
    <row r="44" spans="1:9" s="356" customFormat="1" ht="45" customHeight="1">
      <c r="A44" s="439"/>
      <c r="C44" s="440"/>
      <c r="D44" s="441"/>
      <c r="E44" s="450" t="str">
        <f t="shared" si="0"/>
        <v/>
      </c>
      <c r="F44" s="442"/>
      <c r="G44" s="443"/>
      <c r="H44" s="444"/>
      <c r="I44" s="426"/>
    </row>
    <row r="45" spans="1:9" s="356" customFormat="1" ht="45" customHeight="1">
      <c r="A45" s="439"/>
      <c r="C45" s="440"/>
      <c r="D45" s="441"/>
      <c r="E45" s="450" t="str">
        <f t="shared" si="0"/>
        <v/>
      </c>
      <c r="F45" s="442"/>
      <c r="G45" s="443"/>
      <c r="H45" s="444"/>
      <c r="I45" s="426"/>
    </row>
    <row r="46" spans="1:9" s="356" customFormat="1" ht="45" customHeight="1">
      <c r="A46" s="439"/>
      <c r="C46" s="440"/>
      <c r="D46" s="441"/>
      <c r="E46" s="450" t="str">
        <f t="shared" si="0"/>
        <v/>
      </c>
      <c r="F46" s="442"/>
      <c r="G46" s="443"/>
      <c r="H46" s="444"/>
      <c r="I46" s="426"/>
    </row>
    <row r="47" spans="1:9" s="356" customFormat="1" ht="45" customHeight="1">
      <c r="A47" s="439"/>
      <c r="C47" s="440"/>
      <c r="D47" s="441"/>
      <c r="E47" s="450" t="str">
        <f t="shared" si="0"/>
        <v/>
      </c>
      <c r="F47" s="442"/>
      <c r="G47" s="443"/>
      <c r="H47" s="444"/>
      <c r="I47" s="426"/>
    </row>
    <row r="48" spans="1:9" s="356" customFormat="1" ht="45" customHeight="1">
      <c r="A48" s="439"/>
      <c r="C48" s="440"/>
      <c r="D48" s="441"/>
      <c r="E48" s="450" t="str">
        <f t="shared" si="0"/>
        <v/>
      </c>
      <c r="F48" s="442"/>
      <c r="G48" s="443"/>
      <c r="H48" s="444"/>
      <c r="I48" s="426"/>
    </row>
    <row r="49" spans="1:9" s="356" customFormat="1" ht="45" customHeight="1">
      <c r="A49" s="439"/>
      <c r="C49" s="440"/>
      <c r="D49" s="441"/>
      <c r="E49" s="450" t="str">
        <f t="shared" si="0"/>
        <v/>
      </c>
      <c r="F49" s="442"/>
      <c r="G49" s="443"/>
      <c r="H49" s="444"/>
      <c r="I49" s="426"/>
    </row>
    <row r="50" spans="1:9" s="356" customFormat="1" ht="45" customHeight="1">
      <c r="A50" s="439"/>
      <c r="C50" s="440"/>
      <c r="D50" s="441"/>
      <c r="E50" s="450" t="str">
        <f t="shared" si="0"/>
        <v/>
      </c>
      <c r="F50" s="442"/>
      <c r="G50" s="443"/>
      <c r="H50" s="444"/>
      <c r="I50" s="426"/>
    </row>
    <row r="51" spans="1:9" s="356" customFormat="1" ht="45" customHeight="1">
      <c r="A51" s="439"/>
      <c r="C51" s="440"/>
      <c r="D51" s="441"/>
      <c r="E51" s="450" t="str">
        <f t="shared" si="0"/>
        <v/>
      </c>
      <c r="F51" s="442"/>
      <c r="G51" s="443"/>
      <c r="H51" s="444"/>
      <c r="I51" s="426"/>
    </row>
    <row r="52" spans="1:9" s="356" customFormat="1" ht="45" customHeight="1">
      <c r="A52" s="439"/>
      <c r="C52" s="440"/>
      <c r="D52" s="441"/>
      <c r="E52" s="450" t="str">
        <f t="shared" si="0"/>
        <v/>
      </c>
      <c r="F52" s="442"/>
      <c r="G52" s="443"/>
      <c r="H52" s="444"/>
      <c r="I52" s="426"/>
    </row>
    <row r="53" spans="1:9" s="356" customFormat="1" ht="45" customHeight="1">
      <c r="A53" s="439"/>
      <c r="C53" s="440"/>
      <c r="D53" s="441"/>
      <c r="E53" s="450" t="str">
        <f t="shared" si="0"/>
        <v/>
      </c>
      <c r="F53" s="442"/>
      <c r="G53" s="443"/>
      <c r="H53" s="444"/>
      <c r="I53" s="426"/>
    </row>
    <row r="54" spans="1:9" s="356" customFormat="1" ht="45" customHeight="1">
      <c r="A54" s="439"/>
      <c r="C54" s="440"/>
      <c r="D54" s="441"/>
      <c r="E54" s="450" t="str">
        <f t="shared" si="0"/>
        <v/>
      </c>
      <c r="F54" s="442"/>
      <c r="G54" s="443"/>
      <c r="H54" s="444"/>
      <c r="I54" s="426"/>
    </row>
    <row r="55" spans="1:9" s="356" customFormat="1" ht="45" customHeight="1">
      <c r="A55" s="439"/>
      <c r="C55" s="440"/>
      <c r="D55" s="441"/>
      <c r="E55" s="450" t="str">
        <f t="shared" si="0"/>
        <v/>
      </c>
      <c r="F55" s="442"/>
      <c r="G55" s="443"/>
      <c r="H55" s="444"/>
      <c r="I55" s="426"/>
    </row>
    <row r="56" spans="1:9" s="356" customFormat="1" ht="45" customHeight="1">
      <c r="A56" s="439"/>
      <c r="C56" s="440"/>
      <c r="D56" s="441"/>
      <c r="E56" s="450" t="str">
        <f t="shared" si="0"/>
        <v/>
      </c>
      <c r="F56" s="442"/>
      <c r="G56" s="443"/>
      <c r="H56" s="444"/>
      <c r="I56" s="426"/>
    </row>
    <row r="57" spans="1:9" s="356" customFormat="1" ht="45" customHeight="1">
      <c r="A57" s="439"/>
      <c r="C57" s="440"/>
      <c r="D57" s="441"/>
      <c r="E57" s="450" t="str">
        <f t="shared" si="0"/>
        <v/>
      </c>
      <c r="F57" s="442"/>
      <c r="G57" s="443"/>
      <c r="H57" s="444"/>
      <c r="I57" s="426"/>
    </row>
    <row r="58" spans="1:9" s="356" customFormat="1" ht="45" customHeight="1">
      <c r="A58" s="439"/>
      <c r="C58" s="440"/>
      <c r="D58" s="441"/>
      <c r="E58" s="450" t="str">
        <f t="shared" si="0"/>
        <v/>
      </c>
      <c r="F58" s="442"/>
      <c r="G58" s="443"/>
      <c r="H58" s="444"/>
      <c r="I58" s="426"/>
    </row>
    <row r="59" spans="1:9" s="356" customFormat="1" ht="45" customHeight="1">
      <c r="A59" s="439"/>
      <c r="C59" s="440"/>
      <c r="D59" s="441"/>
      <c r="E59" s="450" t="str">
        <f t="shared" si="0"/>
        <v/>
      </c>
      <c r="F59" s="442"/>
      <c r="G59" s="443"/>
      <c r="H59" s="444"/>
      <c r="I59" s="426"/>
    </row>
    <row r="60" spans="1:9" s="356" customFormat="1" ht="45" customHeight="1">
      <c r="A60" s="439"/>
      <c r="C60" s="440"/>
      <c r="D60" s="441"/>
      <c r="E60" s="450" t="str">
        <f t="shared" si="0"/>
        <v/>
      </c>
      <c r="F60" s="442"/>
      <c r="G60" s="443"/>
      <c r="H60" s="444"/>
      <c r="I60" s="426"/>
    </row>
    <row r="61" spans="1:9" s="356" customFormat="1" ht="45" customHeight="1">
      <c r="A61" s="439"/>
      <c r="C61" s="440"/>
      <c r="D61" s="441"/>
      <c r="E61" s="450" t="str">
        <f t="shared" si="0"/>
        <v/>
      </c>
      <c r="F61" s="442"/>
      <c r="G61" s="443"/>
      <c r="H61" s="444"/>
      <c r="I61" s="426"/>
    </row>
    <row r="62" spans="1:9" s="356" customFormat="1" ht="45" customHeight="1">
      <c r="A62" s="439"/>
      <c r="C62" s="440"/>
      <c r="D62" s="441"/>
      <c r="E62" s="450" t="str">
        <f t="shared" si="0"/>
        <v/>
      </c>
      <c r="F62" s="442"/>
      <c r="G62" s="443"/>
      <c r="H62" s="444"/>
      <c r="I62" s="426"/>
    </row>
    <row r="63" spans="1:9" s="356" customFormat="1" ht="45" customHeight="1">
      <c r="A63" s="439"/>
      <c r="C63" s="440"/>
      <c r="D63" s="441"/>
      <c r="E63" s="450" t="str">
        <f t="shared" si="0"/>
        <v/>
      </c>
      <c r="F63" s="442"/>
      <c r="G63" s="443"/>
      <c r="H63" s="444"/>
      <c r="I63" s="426"/>
    </row>
    <row r="64" spans="1:9" s="356" customFormat="1" ht="45" customHeight="1">
      <c r="A64" s="439"/>
      <c r="C64" s="440"/>
      <c r="D64" s="441"/>
      <c r="E64" s="450" t="str">
        <f t="shared" si="0"/>
        <v/>
      </c>
      <c r="F64" s="442"/>
      <c r="G64" s="443"/>
      <c r="H64" s="444"/>
      <c r="I64" s="426"/>
    </row>
    <row r="65" spans="1:9" s="356" customFormat="1" ht="45" customHeight="1">
      <c r="A65" s="439"/>
      <c r="C65" s="440"/>
      <c r="D65" s="441"/>
      <c r="E65" s="450" t="str">
        <f t="shared" si="0"/>
        <v/>
      </c>
      <c r="F65" s="442"/>
      <c r="G65" s="443"/>
      <c r="H65" s="444"/>
      <c r="I65" s="426"/>
    </row>
    <row r="66" spans="1:9" s="356" customFormat="1" ht="45" customHeight="1">
      <c r="A66" s="439"/>
      <c r="C66" s="440"/>
      <c r="D66" s="441"/>
      <c r="E66" s="450" t="str">
        <f t="shared" si="0"/>
        <v/>
      </c>
      <c r="F66" s="442"/>
      <c r="G66" s="443"/>
      <c r="H66" s="444"/>
      <c r="I66" s="426"/>
    </row>
    <row r="67" spans="1:9" s="356" customFormat="1" ht="45" customHeight="1">
      <c r="A67" s="439"/>
      <c r="C67" s="440"/>
      <c r="D67" s="441"/>
      <c r="E67" s="450" t="str">
        <f t="shared" si="0"/>
        <v/>
      </c>
      <c r="F67" s="442"/>
      <c r="G67" s="443"/>
      <c r="H67" s="444"/>
      <c r="I67" s="426"/>
    </row>
    <row r="68" spans="1:9" s="356" customFormat="1" ht="45" customHeight="1">
      <c r="A68" s="439"/>
      <c r="C68" s="440"/>
      <c r="D68" s="441"/>
      <c r="E68" s="450" t="str">
        <f t="shared" si="0"/>
        <v/>
      </c>
      <c r="F68" s="442"/>
      <c r="G68" s="443"/>
      <c r="H68" s="444"/>
      <c r="I68" s="426"/>
    </row>
    <row r="69" spans="1:9" s="356" customFormat="1" ht="45" customHeight="1">
      <c r="A69" s="439"/>
      <c r="C69" s="440"/>
      <c r="D69" s="441"/>
      <c r="E69" s="450" t="str">
        <f t="shared" si="0"/>
        <v/>
      </c>
      <c r="F69" s="442"/>
      <c r="G69" s="443"/>
      <c r="H69" s="444"/>
      <c r="I69" s="426"/>
    </row>
    <row r="70" spans="1:9" s="356" customFormat="1" ht="45" customHeight="1">
      <c r="A70" s="439"/>
      <c r="C70" s="440"/>
      <c r="D70" s="441"/>
      <c r="E70" s="450" t="str">
        <f t="shared" si="0"/>
        <v/>
      </c>
      <c r="F70" s="442"/>
      <c r="G70" s="443"/>
      <c r="H70" s="444"/>
      <c r="I70" s="426"/>
    </row>
    <row r="71" spans="1:9" s="356" customFormat="1" ht="45" customHeight="1">
      <c r="A71" s="439"/>
      <c r="C71" s="440"/>
      <c r="D71" s="441"/>
      <c r="E71" s="450" t="str">
        <f t="shared" si="0"/>
        <v/>
      </c>
      <c r="F71" s="442"/>
      <c r="G71" s="443"/>
      <c r="H71" s="444"/>
      <c r="I71" s="426"/>
    </row>
    <row r="72" spans="1:9" s="356" customFormat="1" ht="45" customHeight="1">
      <c r="A72" s="439"/>
      <c r="C72" s="440"/>
      <c r="D72" s="441"/>
      <c r="E72" s="450" t="str">
        <f t="shared" si="0"/>
        <v/>
      </c>
      <c r="F72" s="442"/>
      <c r="G72" s="443"/>
      <c r="H72" s="444"/>
      <c r="I72" s="426"/>
    </row>
    <row r="73" spans="1:9" s="356" customFormat="1" ht="45" customHeight="1">
      <c r="A73" s="439"/>
      <c r="C73" s="440"/>
      <c r="D73" s="441"/>
      <c r="E73" s="450" t="str">
        <f t="shared" si="0"/>
        <v/>
      </c>
      <c r="F73" s="442"/>
      <c r="G73" s="443"/>
      <c r="H73" s="444"/>
      <c r="I73" s="426"/>
    </row>
    <row r="74" spans="1:9" s="356" customFormat="1" ht="45" customHeight="1">
      <c r="A74" s="439"/>
      <c r="C74" s="440"/>
      <c r="D74" s="441"/>
      <c r="E74" s="450" t="str">
        <f t="shared" ref="E74:E137" si="1">IF(D74="","",IF(D74&lt;50%,"Low",IF(D74&lt;75%,"Moderate","High")))</f>
        <v/>
      </c>
      <c r="F74" s="442"/>
      <c r="G74" s="443"/>
      <c r="H74" s="444"/>
      <c r="I74" s="426"/>
    </row>
    <row r="75" spans="1:9" s="356" customFormat="1" ht="45" customHeight="1">
      <c r="A75" s="439"/>
      <c r="C75" s="440"/>
      <c r="D75" s="441"/>
      <c r="E75" s="450" t="str">
        <f t="shared" si="1"/>
        <v/>
      </c>
      <c r="F75" s="442"/>
      <c r="G75" s="443"/>
      <c r="H75" s="444"/>
      <c r="I75" s="426"/>
    </row>
    <row r="76" spans="1:9" s="356" customFormat="1" ht="45" customHeight="1">
      <c r="A76" s="439"/>
      <c r="C76" s="440"/>
      <c r="D76" s="441"/>
      <c r="E76" s="450" t="str">
        <f t="shared" si="1"/>
        <v/>
      </c>
      <c r="F76" s="442"/>
      <c r="G76" s="443"/>
      <c r="H76" s="444"/>
      <c r="I76" s="426"/>
    </row>
    <row r="77" spans="1:9" s="356" customFormat="1" ht="45" customHeight="1">
      <c r="A77" s="439"/>
      <c r="C77" s="440"/>
      <c r="D77" s="441"/>
      <c r="E77" s="450" t="str">
        <f t="shared" si="1"/>
        <v/>
      </c>
      <c r="F77" s="442"/>
      <c r="G77" s="443"/>
      <c r="H77" s="444"/>
      <c r="I77" s="426"/>
    </row>
    <row r="78" spans="1:9" s="356" customFormat="1" ht="45" customHeight="1">
      <c r="A78" s="439"/>
      <c r="C78" s="440"/>
      <c r="D78" s="441"/>
      <c r="E78" s="450" t="str">
        <f t="shared" si="1"/>
        <v/>
      </c>
      <c r="F78" s="442"/>
      <c r="G78" s="443"/>
      <c r="H78" s="444"/>
      <c r="I78" s="426"/>
    </row>
    <row r="79" spans="1:9" s="356" customFormat="1" ht="45" customHeight="1">
      <c r="A79" s="439"/>
      <c r="C79" s="440"/>
      <c r="D79" s="441"/>
      <c r="E79" s="450" t="str">
        <f t="shared" si="1"/>
        <v/>
      </c>
      <c r="F79" s="442"/>
      <c r="G79" s="443"/>
      <c r="H79" s="444"/>
      <c r="I79" s="426"/>
    </row>
    <row r="80" spans="1:9" s="356" customFormat="1" ht="45" customHeight="1">
      <c r="A80" s="439"/>
      <c r="C80" s="440"/>
      <c r="D80" s="441"/>
      <c r="E80" s="450" t="str">
        <f t="shared" si="1"/>
        <v/>
      </c>
      <c r="F80" s="442"/>
      <c r="G80" s="443"/>
      <c r="H80" s="444"/>
      <c r="I80" s="426"/>
    </row>
    <row r="81" spans="1:9" s="356" customFormat="1" ht="45" customHeight="1">
      <c r="A81" s="439"/>
      <c r="C81" s="440"/>
      <c r="D81" s="441"/>
      <c r="E81" s="450" t="str">
        <f t="shared" si="1"/>
        <v/>
      </c>
      <c r="F81" s="442"/>
      <c r="G81" s="443"/>
      <c r="H81" s="444"/>
      <c r="I81" s="426"/>
    </row>
    <row r="82" spans="1:9" s="356" customFormat="1" ht="45" customHeight="1">
      <c r="A82" s="439"/>
      <c r="C82" s="440"/>
      <c r="D82" s="441"/>
      <c r="E82" s="450" t="str">
        <f t="shared" si="1"/>
        <v/>
      </c>
      <c r="F82" s="442"/>
      <c r="G82" s="443"/>
      <c r="H82" s="444"/>
      <c r="I82" s="426"/>
    </row>
    <row r="83" spans="1:9" s="356" customFormat="1" ht="45" customHeight="1">
      <c r="A83" s="439"/>
      <c r="C83" s="440"/>
      <c r="D83" s="441"/>
      <c r="E83" s="450" t="str">
        <f t="shared" si="1"/>
        <v/>
      </c>
      <c r="F83" s="442"/>
      <c r="G83" s="443"/>
      <c r="H83" s="444"/>
      <c r="I83" s="426"/>
    </row>
    <row r="84" spans="1:9" s="356" customFormat="1" ht="45" customHeight="1">
      <c r="A84" s="439"/>
      <c r="C84" s="440"/>
      <c r="D84" s="441"/>
      <c r="E84" s="450" t="str">
        <f t="shared" si="1"/>
        <v/>
      </c>
      <c r="F84" s="442"/>
      <c r="G84" s="443"/>
      <c r="H84" s="444"/>
      <c r="I84" s="426"/>
    </row>
    <row r="85" spans="1:9" s="356" customFormat="1" ht="45" customHeight="1">
      <c r="A85" s="439"/>
      <c r="C85" s="440"/>
      <c r="D85" s="441"/>
      <c r="E85" s="450" t="str">
        <f t="shared" si="1"/>
        <v/>
      </c>
      <c r="F85" s="442"/>
      <c r="G85" s="443"/>
      <c r="H85" s="444"/>
      <c r="I85" s="426"/>
    </row>
    <row r="86" spans="1:9" s="356" customFormat="1" ht="45" customHeight="1">
      <c r="A86" s="439"/>
      <c r="C86" s="440"/>
      <c r="D86" s="441"/>
      <c r="E86" s="450" t="str">
        <f t="shared" si="1"/>
        <v/>
      </c>
      <c r="F86" s="442"/>
      <c r="G86" s="443"/>
      <c r="H86" s="444"/>
      <c r="I86" s="426"/>
    </row>
    <row r="87" spans="1:9" s="356" customFormat="1" ht="45" customHeight="1">
      <c r="A87" s="439"/>
      <c r="C87" s="440"/>
      <c r="D87" s="441"/>
      <c r="E87" s="450" t="str">
        <f t="shared" si="1"/>
        <v/>
      </c>
      <c r="F87" s="442"/>
      <c r="G87" s="443"/>
      <c r="H87" s="444"/>
      <c r="I87" s="426"/>
    </row>
    <row r="88" spans="1:9" s="356" customFormat="1" ht="45" customHeight="1">
      <c r="A88" s="439"/>
      <c r="C88" s="440"/>
      <c r="D88" s="441"/>
      <c r="E88" s="450" t="str">
        <f t="shared" si="1"/>
        <v/>
      </c>
      <c r="F88" s="442"/>
      <c r="G88" s="443"/>
      <c r="H88" s="444"/>
      <c r="I88" s="426"/>
    </row>
    <row r="89" spans="1:9" s="356" customFormat="1" ht="45" customHeight="1">
      <c r="A89" s="439"/>
      <c r="C89" s="440"/>
      <c r="D89" s="441"/>
      <c r="E89" s="450" t="str">
        <f t="shared" si="1"/>
        <v/>
      </c>
      <c r="F89" s="442"/>
      <c r="G89" s="443"/>
      <c r="H89" s="444"/>
      <c r="I89" s="426"/>
    </row>
    <row r="90" spans="1:9" s="356" customFormat="1" ht="45" customHeight="1">
      <c r="A90" s="439"/>
      <c r="C90" s="440"/>
      <c r="D90" s="441"/>
      <c r="E90" s="450" t="str">
        <f t="shared" si="1"/>
        <v/>
      </c>
      <c r="F90" s="442"/>
      <c r="G90" s="443"/>
      <c r="H90" s="444"/>
      <c r="I90" s="426"/>
    </row>
    <row r="91" spans="1:9" s="356" customFormat="1" ht="45" customHeight="1">
      <c r="A91" s="439"/>
      <c r="C91" s="440"/>
      <c r="D91" s="441"/>
      <c r="E91" s="450" t="str">
        <f t="shared" si="1"/>
        <v/>
      </c>
      <c r="F91" s="442"/>
      <c r="G91" s="443"/>
      <c r="H91" s="444"/>
      <c r="I91" s="426"/>
    </row>
    <row r="92" spans="1:9" s="356" customFormat="1" ht="45" customHeight="1">
      <c r="A92" s="439"/>
      <c r="C92" s="440"/>
      <c r="D92" s="441"/>
      <c r="E92" s="450" t="str">
        <f t="shared" si="1"/>
        <v/>
      </c>
      <c r="F92" s="442"/>
      <c r="G92" s="443"/>
      <c r="H92" s="444"/>
      <c r="I92" s="426"/>
    </row>
    <row r="93" spans="1:9" s="356" customFormat="1" ht="45" customHeight="1">
      <c r="A93" s="439"/>
      <c r="C93" s="440"/>
      <c r="D93" s="441"/>
      <c r="E93" s="450" t="str">
        <f t="shared" si="1"/>
        <v/>
      </c>
      <c r="F93" s="442"/>
      <c r="G93" s="443"/>
      <c r="H93" s="444"/>
      <c r="I93" s="426"/>
    </row>
    <row r="94" spans="1:9" s="356" customFormat="1" ht="45" customHeight="1">
      <c r="A94" s="439"/>
      <c r="C94" s="440"/>
      <c r="D94" s="441"/>
      <c r="E94" s="450" t="str">
        <f t="shared" si="1"/>
        <v/>
      </c>
      <c r="F94" s="442"/>
      <c r="G94" s="443"/>
      <c r="H94" s="444"/>
      <c r="I94" s="426"/>
    </row>
    <row r="95" spans="1:9" s="356" customFormat="1" ht="45" customHeight="1">
      <c r="A95" s="439"/>
      <c r="C95" s="440"/>
      <c r="D95" s="441"/>
      <c r="E95" s="450" t="str">
        <f t="shared" si="1"/>
        <v/>
      </c>
      <c r="F95" s="442"/>
      <c r="G95" s="443"/>
      <c r="H95" s="444"/>
      <c r="I95" s="426"/>
    </row>
    <row r="96" spans="1:9" s="356" customFormat="1" ht="45" customHeight="1">
      <c r="A96" s="439"/>
      <c r="C96" s="440"/>
      <c r="D96" s="441"/>
      <c r="E96" s="450" t="str">
        <f t="shared" si="1"/>
        <v/>
      </c>
      <c r="F96" s="442"/>
      <c r="G96" s="443"/>
      <c r="H96" s="444"/>
      <c r="I96" s="426"/>
    </row>
    <row r="97" spans="1:9" s="356" customFormat="1" ht="45" customHeight="1">
      <c r="A97" s="439"/>
      <c r="C97" s="440"/>
      <c r="D97" s="441"/>
      <c r="E97" s="450" t="str">
        <f t="shared" si="1"/>
        <v/>
      </c>
      <c r="F97" s="442"/>
      <c r="G97" s="443"/>
      <c r="H97" s="444"/>
      <c r="I97" s="426"/>
    </row>
    <row r="98" spans="1:9" s="356" customFormat="1" ht="45" customHeight="1">
      <c r="A98" s="439"/>
      <c r="C98" s="440"/>
      <c r="D98" s="441"/>
      <c r="E98" s="450" t="str">
        <f t="shared" si="1"/>
        <v/>
      </c>
      <c r="F98" s="442"/>
      <c r="G98" s="443"/>
      <c r="H98" s="444"/>
      <c r="I98" s="426"/>
    </row>
    <row r="99" spans="1:9" s="356" customFormat="1" ht="45" customHeight="1">
      <c r="A99" s="439"/>
      <c r="C99" s="440"/>
      <c r="D99" s="441"/>
      <c r="E99" s="450" t="str">
        <f t="shared" si="1"/>
        <v/>
      </c>
      <c r="F99" s="442"/>
      <c r="G99" s="443"/>
      <c r="H99" s="444"/>
      <c r="I99" s="426"/>
    </row>
    <row r="100" spans="1:9" s="356" customFormat="1" ht="45" customHeight="1">
      <c r="A100" s="439"/>
      <c r="C100" s="440"/>
      <c r="D100" s="441"/>
      <c r="E100" s="450" t="str">
        <f t="shared" si="1"/>
        <v/>
      </c>
      <c r="F100" s="442"/>
      <c r="G100" s="443"/>
      <c r="H100" s="444"/>
      <c r="I100" s="426"/>
    </row>
    <row r="101" spans="1:9" s="356" customFormat="1" ht="45" customHeight="1">
      <c r="A101" s="439"/>
      <c r="C101" s="440"/>
      <c r="D101" s="441"/>
      <c r="E101" s="450" t="str">
        <f t="shared" si="1"/>
        <v/>
      </c>
      <c r="F101" s="442"/>
      <c r="G101" s="443"/>
      <c r="H101" s="444"/>
      <c r="I101" s="426"/>
    </row>
    <row r="102" spans="1:9" s="356" customFormat="1" ht="45" customHeight="1">
      <c r="A102" s="439"/>
      <c r="C102" s="440"/>
      <c r="D102" s="441"/>
      <c r="E102" s="450" t="str">
        <f t="shared" si="1"/>
        <v/>
      </c>
      <c r="F102" s="442"/>
      <c r="G102" s="443"/>
      <c r="H102" s="444"/>
      <c r="I102" s="426"/>
    </row>
    <row r="103" spans="1:9" s="356" customFormat="1" ht="45" customHeight="1">
      <c r="A103" s="439"/>
      <c r="C103" s="440"/>
      <c r="D103" s="441"/>
      <c r="E103" s="450" t="str">
        <f t="shared" si="1"/>
        <v/>
      </c>
      <c r="F103" s="442"/>
      <c r="G103" s="443"/>
      <c r="H103" s="444"/>
      <c r="I103" s="426"/>
    </row>
    <row r="104" spans="1:9" s="356" customFormat="1" ht="45" customHeight="1">
      <c r="A104" s="439"/>
      <c r="C104" s="440"/>
      <c r="D104" s="441"/>
      <c r="E104" s="450" t="str">
        <f t="shared" si="1"/>
        <v/>
      </c>
      <c r="F104" s="442"/>
      <c r="G104" s="443"/>
      <c r="H104" s="444"/>
      <c r="I104" s="426"/>
    </row>
    <row r="105" spans="1:9" s="356" customFormat="1" ht="45" customHeight="1">
      <c r="A105" s="439"/>
      <c r="C105" s="440"/>
      <c r="D105" s="441"/>
      <c r="E105" s="450" t="str">
        <f t="shared" si="1"/>
        <v/>
      </c>
      <c r="F105" s="442"/>
      <c r="G105" s="443"/>
      <c r="H105" s="444"/>
      <c r="I105" s="426"/>
    </row>
    <row r="106" spans="1:9" s="356" customFormat="1" ht="45" customHeight="1">
      <c r="A106" s="439"/>
      <c r="C106" s="440"/>
      <c r="D106" s="441"/>
      <c r="E106" s="450" t="str">
        <f t="shared" si="1"/>
        <v/>
      </c>
      <c r="F106" s="442"/>
      <c r="G106" s="443"/>
      <c r="H106" s="444"/>
      <c r="I106" s="426"/>
    </row>
    <row r="107" spans="1:9" s="356" customFormat="1" ht="45" customHeight="1">
      <c r="A107" s="439"/>
      <c r="C107" s="440"/>
      <c r="D107" s="441"/>
      <c r="E107" s="450" t="str">
        <f t="shared" si="1"/>
        <v/>
      </c>
      <c r="F107" s="442"/>
      <c r="G107" s="443"/>
      <c r="H107" s="444"/>
      <c r="I107" s="426"/>
    </row>
    <row r="108" spans="1:9" s="356" customFormat="1" ht="45" customHeight="1">
      <c r="A108" s="439"/>
      <c r="C108" s="440"/>
      <c r="D108" s="441"/>
      <c r="E108" s="450" t="str">
        <f t="shared" si="1"/>
        <v/>
      </c>
      <c r="F108" s="442"/>
      <c r="G108" s="443"/>
      <c r="H108" s="444"/>
      <c r="I108" s="426"/>
    </row>
    <row r="109" spans="1:9" s="356" customFormat="1" ht="45" customHeight="1">
      <c r="A109" s="439"/>
      <c r="C109" s="440"/>
      <c r="D109" s="441"/>
      <c r="E109" s="450" t="str">
        <f t="shared" si="1"/>
        <v/>
      </c>
      <c r="F109" s="442"/>
      <c r="G109" s="443"/>
      <c r="H109" s="444"/>
      <c r="I109" s="426"/>
    </row>
    <row r="110" spans="1:9" s="356" customFormat="1" ht="45" customHeight="1">
      <c r="A110" s="439"/>
      <c r="C110" s="440"/>
      <c r="D110" s="441"/>
      <c r="E110" s="450" t="str">
        <f t="shared" si="1"/>
        <v/>
      </c>
      <c r="F110" s="442"/>
      <c r="G110" s="443"/>
      <c r="H110" s="444"/>
      <c r="I110" s="426"/>
    </row>
    <row r="111" spans="1:9" s="356" customFormat="1" ht="45" customHeight="1">
      <c r="A111" s="439"/>
      <c r="C111" s="440"/>
      <c r="D111" s="441"/>
      <c r="E111" s="450" t="str">
        <f t="shared" si="1"/>
        <v/>
      </c>
      <c r="F111" s="442"/>
      <c r="G111" s="443"/>
      <c r="H111" s="444"/>
      <c r="I111" s="426"/>
    </row>
    <row r="112" spans="1:9" s="356" customFormat="1" ht="45" customHeight="1">
      <c r="A112" s="439"/>
      <c r="C112" s="440"/>
      <c r="D112" s="441"/>
      <c r="E112" s="450" t="str">
        <f t="shared" si="1"/>
        <v/>
      </c>
      <c r="F112" s="442"/>
      <c r="G112" s="443"/>
      <c r="H112" s="444"/>
      <c r="I112" s="426"/>
    </row>
    <row r="113" spans="1:9" s="356" customFormat="1" ht="45" customHeight="1">
      <c r="A113" s="439"/>
      <c r="C113" s="440"/>
      <c r="D113" s="441"/>
      <c r="E113" s="450" t="str">
        <f t="shared" si="1"/>
        <v/>
      </c>
      <c r="F113" s="442"/>
      <c r="G113" s="443"/>
      <c r="H113" s="444"/>
      <c r="I113" s="426"/>
    </row>
    <row r="114" spans="1:9" s="356" customFormat="1" ht="45" customHeight="1">
      <c r="A114" s="439"/>
      <c r="C114" s="440"/>
      <c r="D114" s="441"/>
      <c r="E114" s="450" t="str">
        <f t="shared" si="1"/>
        <v/>
      </c>
      <c r="F114" s="442"/>
      <c r="G114" s="443"/>
      <c r="H114" s="444"/>
      <c r="I114" s="426"/>
    </row>
    <row r="115" spans="1:9" s="356" customFormat="1" ht="45" customHeight="1">
      <c r="A115" s="439"/>
      <c r="C115" s="440"/>
      <c r="D115" s="441"/>
      <c r="E115" s="450" t="str">
        <f t="shared" si="1"/>
        <v/>
      </c>
      <c r="F115" s="442"/>
      <c r="G115" s="443"/>
      <c r="H115" s="444"/>
      <c r="I115" s="426"/>
    </row>
    <row r="116" spans="1:9" s="356" customFormat="1" ht="45" customHeight="1">
      <c r="A116" s="439"/>
      <c r="C116" s="440"/>
      <c r="D116" s="441"/>
      <c r="E116" s="450" t="str">
        <f t="shared" si="1"/>
        <v/>
      </c>
      <c r="F116" s="442"/>
      <c r="G116" s="443"/>
      <c r="H116" s="444"/>
      <c r="I116" s="426"/>
    </row>
    <row r="117" spans="1:9" s="356" customFormat="1" ht="45" customHeight="1">
      <c r="A117" s="439"/>
      <c r="C117" s="440"/>
      <c r="D117" s="441"/>
      <c r="E117" s="450" t="str">
        <f t="shared" si="1"/>
        <v/>
      </c>
      <c r="F117" s="442"/>
      <c r="G117" s="443"/>
      <c r="H117" s="444"/>
      <c r="I117" s="426"/>
    </row>
    <row r="118" spans="1:9" s="356" customFormat="1" ht="45" customHeight="1">
      <c r="A118" s="439"/>
      <c r="C118" s="440"/>
      <c r="D118" s="441"/>
      <c r="E118" s="450" t="str">
        <f t="shared" si="1"/>
        <v/>
      </c>
      <c r="F118" s="442"/>
      <c r="G118" s="443"/>
      <c r="H118" s="444"/>
      <c r="I118" s="426"/>
    </row>
    <row r="119" spans="1:9" s="356" customFormat="1" ht="45" customHeight="1">
      <c r="A119" s="439"/>
      <c r="C119" s="440"/>
      <c r="D119" s="441"/>
      <c r="E119" s="450" t="str">
        <f t="shared" si="1"/>
        <v/>
      </c>
      <c r="F119" s="442"/>
      <c r="G119" s="443"/>
      <c r="H119" s="444"/>
      <c r="I119" s="426"/>
    </row>
    <row r="120" spans="1:9" s="356" customFormat="1" ht="45" customHeight="1">
      <c r="A120" s="439"/>
      <c r="C120" s="440"/>
      <c r="D120" s="441"/>
      <c r="E120" s="450" t="str">
        <f t="shared" si="1"/>
        <v/>
      </c>
      <c r="F120" s="442"/>
      <c r="G120" s="443"/>
      <c r="H120" s="444"/>
      <c r="I120" s="426"/>
    </row>
    <row r="121" spans="1:9" s="356" customFormat="1" ht="45" customHeight="1">
      <c r="A121" s="439"/>
      <c r="C121" s="440"/>
      <c r="D121" s="441"/>
      <c r="E121" s="450" t="str">
        <f t="shared" si="1"/>
        <v/>
      </c>
      <c r="F121" s="442"/>
      <c r="G121" s="443"/>
      <c r="H121" s="444"/>
      <c r="I121" s="426"/>
    </row>
    <row r="122" spans="1:9" s="356" customFormat="1" ht="45" customHeight="1">
      <c r="A122" s="439"/>
      <c r="C122" s="440"/>
      <c r="D122" s="441"/>
      <c r="E122" s="450" t="str">
        <f t="shared" si="1"/>
        <v/>
      </c>
      <c r="F122" s="442"/>
      <c r="G122" s="443"/>
      <c r="H122" s="444"/>
      <c r="I122" s="426"/>
    </row>
    <row r="123" spans="1:9" s="356" customFormat="1" ht="45" customHeight="1">
      <c r="A123" s="439"/>
      <c r="C123" s="440"/>
      <c r="D123" s="441"/>
      <c r="E123" s="450" t="str">
        <f t="shared" si="1"/>
        <v/>
      </c>
      <c r="F123" s="442"/>
      <c r="G123" s="443"/>
      <c r="H123" s="444"/>
      <c r="I123" s="426"/>
    </row>
    <row r="124" spans="1:9" s="356" customFormat="1" ht="45" customHeight="1">
      <c r="A124" s="439"/>
      <c r="C124" s="440"/>
      <c r="D124" s="441"/>
      <c r="E124" s="450" t="str">
        <f t="shared" si="1"/>
        <v/>
      </c>
      <c r="F124" s="442"/>
      <c r="G124" s="443"/>
      <c r="H124" s="444"/>
      <c r="I124" s="426"/>
    </row>
    <row r="125" spans="1:9" s="356" customFormat="1" ht="45" customHeight="1">
      <c r="A125" s="439"/>
      <c r="C125" s="440"/>
      <c r="D125" s="441"/>
      <c r="E125" s="450" t="str">
        <f t="shared" si="1"/>
        <v/>
      </c>
      <c r="F125" s="442"/>
      <c r="G125" s="443"/>
      <c r="H125" s="444"/>
      <c r="I125" s="426"/>
    </row>
    <row r="126" spans="1:9" s="356" customFormat="1" ht="45" customHeight="1">
      <c r="A126" s="439"/>
      <c r="C126" s="440"/>
      <c r="D126" s="441"/>
      <c r="E126" s="450" t="str">
        <f t="shared" si="1"/>
        <v/>
      </c>
      <c r="F126" s="442"/>
      <c r="G126" s="443"/>
      <c r="H126" s="444"/>
      <c r="I126" s="426"/>
    </row>
    <row r="127" spans="1:9" s="356" customFormat="1" ht="45" customHeight="1">
      <c r="A127" s="439"/>
      <c r="C127" s="440"/>
      <c r="D127" s="441"/>
      <c r="E127" s="450" t="str">
        <f t="shared" si="1"/>
        <v/>
      </c>
      <c r="F127" s="442"/>
      <c r="G127" s="443"/>
      <c r="H127" s="444"/>
      <c r="I127" s="426"/>
    </row>
    <row r="128" spans="1:9" s="356" customFormat="1" ht="45" customHeight="1">
      <c r="A128" s="439"/>
      <c r="C128" s="440"/>
      <c r="D128" s="441"/>
      <c r="E128" s="450" t="str">
        <f t="shared" si="1"/>
        <v/>
      </c>
      <c r="F128" s="442"/>
      <c r="G128" s="443"/>
      <c r="H128" s="444"/>
      <c r="I128" s="426"/>
    </row>
    <row r="129" spans="1:9" s="356" customFormat="1" ht="45" customHeight="1">
      <c r="A129" s="439"/>
      <c r="C129" s="440"/>
      <c r="D129" s="441"/>
      <c r="E129" s="450" t="str">
        <f t="shared" si="1"/>
        <v/>
      </c>
      <c r="F129" s="442"/>
      <c r="G129" s="443"/>
      <c r="H129" s="444"/>
      <c r="I129" s="426"/>
    </row>
    <row r="130" spans="1:9" s="356" customFormat="1" ht="45" customHeight="1">
      <c r="A130" s="439"/>
      <c r="C130" s="440"/>
      <c r="D130" s="441"/>
      <c r="E130" s="450" t="str">
        <f t="shared" si="1"/>
        <v/>
      </c>
      <c r="F130" s="442"/>
      <c r="G130" s="443"/>
      <c r="H130" s="444"/>
      <c r="I130" s="426"/>
    </row>
    <row r="131" spans="1:9" s="356" customFormat="1" ht="45" customHeight="1">
      <c r="A131" s="439"/>
      <c r="C131" s="440"/>
      <c r="D131" s="441"/>
      <c r="E131" s="450" t="str">
        <f t="shared" si="1"/>
        <v/>
      </c>
      <c r="F131" s="442"/>
      <c r="G131" s="443"/>
      <c r="H131" s="444"/>
      <c r="I131" s="426"/>
    </row>
    <row r="132" spans="1:9" s="356" customFormat="1" ht="45" customHeight="1">
      <c r="A132" s="439"/>
      <c r="C132" s="440"/>
      <c r="D132" s="441"/>
      <c r="E132" s="450" t="str">
        <f t="shared" si="1"/>
        <v/>
      </c>
      <c r="F132" s="442"/>
      <c r="G132" s="443"/>
      <c r="H132" s="444"/>
      <c r="I132" s="426"/>
    </row>
    <row r="133" spans="1:9" s="356" customFormat="1" ht="45" customHeight="1">
      <c r="A133" s="439"/>
      <c r="C133" s="440"/>
      <c r="D133" s="441"/>
      <c r="E133" s="450" t="str">
        <f t="shared" si="1"/>
        <v/>
      </c>
      <c r="F133" s="442"/>
      <c r="G133" s="443"/>
      <c r="H133" s="444"/>
      <c r="I133" s="426"/>
    </row>
    <row r="134" spans="1:9" s="356" customFormat="1" ht="45" customHeight="1">
      <c r="A134" s="439"/>
      <c r="C134" s="440"/>
      <c r="D134" s="441"/>
      <c r="E134" s="450" t="str">
        <f t="shared" si="1"/>
        <v/>
      </c>
      <c r="F134" s="442"/>
      <c r="G134" s="443"/>
      <c r="H134" s="444"/>
      <c r="I134" s="426"/>
    </row>
    <row r="135" spans="1:9" s="356" customFormat="1" ht="45" customHeight="1">
      <c r="A135" s="439"/>
      <c r="C135" s="440"/>
      <c r="D135" s="441"/>
      <c r="E135" s="450" t="str">
        <f t="shared" si="1"/>
        <v/>
      </c>
      <c r="F135" s="442"/>
      <c r="G135" s="443"/>
      <c r="H135" s="444"/>
      <c r="I135" s="426"/>
    </row>
    <row r="136" spans="1:9" s="356" customFormat="1" ht="45" customHeight="1">
      <c r="A136" s="439"/>
      <c r="C136" s="440"/>
      <c r="D136" s="441"/>
      <c r="E136" s="450" t="str">
        <f t="shared" si="1"/>
        <v/>
      </c>
      <c r="F136" s="442"/>
      <c r="G136" s="443"/>
      <c r="H136" s="444"/>
      <c r="I136" s="426"/>
    </row>
    <row r="137" spans="1:9" s="356" customFormat="1" ht="45" customHeight="1">
      <c r="A137" s="439"/>
      <c r="C137" s="440"/>
      <c r="D137" s="441"/>
      <c r="E137" s="450" t="str">
        <f t="shared" si="1"/>
        <v/>
      </c>
      <c r="F137" s="442"/>
      <c r="G137" s="443"/>
      <c r="H137" s="444"/>
      <c r="I137" s="426"/>
    </row>
    <row r="138" spans="1:9" s="356" customFormat="1" ht="45" customHeight="1">
      <c r="A138" s="439"/>
      <c r="C138" s="440"/>
      <c r="D138" s="441"/>
      <c r="E138" s="450" t="str">
        <f t="shared" ref="E138:E201" si="2">IF(D138="","",IF(D138&lt;50%,"Low",IF(D138&lt;75%,"Moderate","High")))</f>
        <v/>
      </c>
      <c r="F138" s="442"/>
      <c r="G138" s="443"/>
      <c r="H138" s="444"/>
      <c r="I138" s="426"/>
    </row>
    <row r="139" spans="1:9" s="356" customFormat="1" ht="45" customHeight="1">
      <c r="A139" s="439"/>
      <c r="C139" s="440"/>
      <c r="D139" s="441"/>
      <c r="E139" s="450" t="str">
        <f t="shared" si="2"/>
        <v/>
      </c>
      <c r="F139" s="442"/>
      <c r="G139" s="443"/>
      <c r="H139" s="444"/>
      <c r="I139" s="426"/>
    </row>
    <row r="140" spans="1:9" s="356" customFormat="1" ht="45" customHeight="1">
      <c r="A140" s="439"/>
      <c r="C140" s="440"/>
      <c r="D140" s="441"/>
      <c r="E140" s="450" t="str">
        <f t="shared" si="2"/>
        <v/>
      </c>
      <c r="F140" s="442"/>
      <c r="G140" s="443"/>
      <c r="H140" s="444"/>
      <c r="I140" s="426"/>
    </row>
    <row r="141" spans="1:9" s="356" customFormat="1" ht="45" customHeight="1">
      <c r="A141" s="439"/>
      <c r="C141" s="440"/>
      <c r="D141" s="441"/>
      <c r="E141" s="450" t="str">
        <f t="shared" si="2"/>
        <v/>
      </c>
      <c r="F141" s="442"/>
      <c r="G141" s="443"/>
      <c r="H141" s="444"/>
      <c r="I141" s="426"/>
    </row>
    <row r="142" spans="1:9" s="356" customFormat="1" ht="45" customHeight="1">
      <c r="A142" s="439"/>
      <c r="C142" s="440"/>
      <c r="D142" s="441"/>
      <c r="E142" s="450" t="str">
        <f t="shared" si="2"/>
        <v/>
      </c>
      <c r="F142" s="442"/>
      <c r="G142" s="443"/>
      <c r="H142" s="444"/>
      <c r="I142" s="426"/>
    </row>
    <row r="143" spans="1:9" s="356" customFormat="1" ht="45" customHeight="1">
      <c r="A143" s="439"/>
      <c r="C143" s="440"/>
      <c r="D143" s="441"/>
      <c r="E143" s="450" t="str">
        <f t="shared" si="2"/>
        <v/>
      </c>
      <c r="F143" s="442"/>
      <c r="G143" s="443"/>
      <c r="H143" s="444"/>
      <c r="I143" s="426"/>
    </row>
    <row r="144" spans="1:9" s="356" customFormat="1" ht="45" customHeight="1">
      <c r="A144" s="439"/>
      <c r="C144" s="440"/>
      <c r="D144" s="441"/>
      <c r="E144" s="450" t="str">
        <f t="shared" si="2"/>
        <v/>
      </c>
      <c r="F144" s="442"/>
      <c r="G144" s="443"/>
      <c r="H144" s="444"/>
      <c r="I144" s="426"/>
    </row>
    <row r="145" spans="1:9" s="356" customFormat="1" ht="45" customHeight="1">
      <c r="A145" s="439"/>
      <c r="C145" s="440"/>
      <c r="D145" s="441"/>
      <c r="E145" s="450" t="str">
        <f t="shared" si="2"/>
        <v/>
      </c>
      <c r="F145" s="442"/>
      <c r="G145" s="443"/>
      <c r="H145" s="444"/>
      <c r="I145" s="426"/>
    </row>
    <row r="146" spans="1:9" s="356" customFormat="1" ht="45" customHeight="1">
      <c r="A146" s="439"/>
      <c r="C146" s="440"/>
      <c r="D146" s="441"/>
      <c r="E146" s="450" t="str">
        <f t="shared" si="2"/>
        <v/>
      </c>
      <c r="F146" s="442"/>
      <c r="G146" s="443"/>
      <c r="H146" s="444"/>
      <c r="I146" s="426"/>
    </row>
    <row r="147" spans="1:9" s="356" customFormat="1" ht="45" customHeight="1">
      <c r="A147" s="439"/>
      <c r="C147" s="440"/>
      <c r="D147" s="441"/>
      <c r="E147" s="450" t="str">
        <f t="shared" si="2"/>
        <v/>
      </c>
      <c r="F147" s="442"/>
      <c r="G147" s="443"/>
      <c r="H147" s="444"/>
      <c r="I147" s="426"/>
    </row>
    <row r="148" spans="1:9" s="356" customFormat="1" ht="45" customHeight="1">
      <c r="A148" s="439"/>
      <c r="C148" s="440"/>
      <c r="D148" s="441"/>
      <c r="E148" s="450" t="str">
        <f t="shared" si="2"/>
        <v/>
      </c>
      <c r="F148" s="442"/>
      <c r="G148" s="443"/>
      <c r="H148" s="444"/>
      <c r="I148" s="426"/>
    </row>
    <row r="149" spans="1:9" s="356" customFormat="1" ht="45" customHeight="1">
      <c r="A149" s="439"/>
      <c r="C149" s="440"/>
      <c r="D149" s="441"/>
      <c r="E149" s="450" t="str">
        <f t="shared" si="2"/>
        <v/>
      </c>
      <c r="F149" s="442"/>
      <c r="G149" s="443"/>
      <c r="H149" s="444"/>
      <c r="I149" s="426"/>
    </row>
    <row r="150" spans="1:9" s="356" customFormat="1" ht="45" customHeight="1">
      <c r="A150" s="439"/>
      <c r="C150" s="440"/>
      <c r="D150" s="441"/>
      <c r="E150" s="450" t="str">
        <f t="shared" si="2"/>
        <v/>
      </c>
      <c r="F150" s="442"/>
      <c r="G150" s="443"/>
      <c r="H150" s="444"/>
      <c r="I150" s="426"/>
    </row>
    <row r="151" spans="1:9" s="356" customFormat="1" ht="45" customHeight="1">
      <c r="A151" s="439"/>
      <c r="C151" s="440"/>
      <c r="D151" s="441"/>
      <c r="E151" s="450" t="str">
        <f t="shared" si="2"/>
        <v/>
      </c>
      <c r="F151" s="442"/>
      <c r="G151" s="443"/>
      <c r="H151" s="444"/>
      <c r="I151" s="426"/>
    </row>
    <row r="152" spans="1:9" s="356" customFormat="1" ht="45" customHeight="1">
      <c r="A152" s="439"/>
      <c r="C152" s="440"/>
      <c r="D152" s="441"/>
      <c r="E152" s="450" t="str">
        <f t="shared" si="2"/>
        <v/>
      </c>
      <c r="F152" s="442"/>
      <c r="G152" s="443"/>
      <c r="H152" s="444"/>
      <c r="I152" s="426"/>
    </row>
    <row r="153" spans="1:9" s="356" customFormat="1" ht="45" customHeight="1">
      <c r="A153" s="439"/>
      <c r="C153" s="440"/>
      <c r="D153" s="441"/>
      <c r="E153" s="450" t="str">
        <f t="shared" si="2"/>
        <v/>
      </c>
      <c r="F153" s="442"/>
      <c r="G153" s="443"/>
      <c r="H153" s="444"/>
      <c r="I153" s="426"/>
    </row>
    <row r="154" spans="1:9" s="356" customFormat="1" ht="45" customHeight="1">
      <c r="A154" s="439"/>
      <c r="C154" s="440"/>
      <c r="D154" s="441"/>
      <c r="E154" s="450" t="str">
        <f t="shared" si="2"/>
        <v/>
      </c>
      <c r="F154" s="442"/>
      <c r="G154" s="443"/>
      <c r="H154" s="444"/>
      <c r="I154" s="426"/>
    </row>
    <row r="155" spans="1:9" s="356" customFormat="1" ht="45" customHeight="1">
      <c r="A155" s="439"/>
      <c r="C155" s="440"/>
      <c r="D155" s="441"/>
      <c r="E155" s="450" t="str">
        <f t="shared" si="2"/>
        <v/>
      </c>
      <c r="F155" s="442"/>
      <c r="G155" s="443"/>
      <c r="H155" s="444"/>
      <c r="I155" s="426"/>
    </row>
    <row r="156" spans="1:9" s="356" customFormat="1" ht="45" customHeight="1">
      <c r="A156" s="439"/>
      <c r="C156" s="440"/>
      <c r="D156" s="441"/>
      <c r="E156" s="450" t="str">
        <f t="shared" si="2"/>
        <v/>
      </c>
      <c r="F156" s="442"/>
      <c r="G156" s="443"/>
      <c r="H156" s="444"/>
      <c r="I156" s="426"/>
    </row>
    <row r="157" spans="1:9" s="356" customFormat="1" ht="45" customHeight="1">
      <c r="A157" s="439"/>
      <c r="C157" s="440"/>
      <c r="D157" s="441"/>
      <c r="E157" s="450" t="str">
        <f t="shared" si="2"/>
        <v/>
      </c>
      <c r="F157" s="442"/>
      <c r="G157" s="443"/>
      <c r="H157" s="444"/>
      <c r="I157" s="426"/>
    </row>
    <row r="158" spans="1:9" s="356" customFormat="1" ht="45" customHeight="1">
      <c r="A158" s="439"/>
      <c r="C158" s="440"/>
      <c r="D158" s="441"/>
      <c r="E158" s="450" t="str">
        <f t="shared" si="2"/>
        <v/>
      </c>
      <c r="F158" s="442"/>
      <c r="G158" s="443"/>
      <c r="H158" s="444"/>
      <c r="I158" s="426"/>
    </row>
    <row r="159" spans="1:9" s="356" customFormat="1" ht="45" customHeight="1">
      <c r="A159" s="439"/>
      <c r="C159" s="440"/>
      <c r="D159" s="441"/>
      <c r="E159" s="450" t="str">
        <f t="shared" si="2"/>
        <v/>
      </c>
      <c r="F159" s="442"/>
      <c r="G159" s="443"/>
      <c r="H159" s="444"/>
      <c r="I159" s="426"/>
    </row>
    <row r="160" spans="1:9" s="356" customFormat="1" ht="45" customHeight="1">
      <c r="A160" s="439"/>
      <c r="C160" s="440"/>
      <c r="D160" s="441"/>
      <c r="E160" s="450" t="str">
        <f t="shared" si="2"/>
        <v/>
      </c>
      <c r="F160" s="442"/>
      <c r="G160" s="443"/>
      <c r="H160" s="444"/>
      <c r="I160" s="426"/>
    </row>
    <row r="161" spans="1:9" s="356" customFormat="1" ht="45" customHeight="1">
      <c r="A161" s="439"/>
      <c r="C161" s="440"/>
      <c r="D161" s="441"/>
      <c r="E161" s="450" t="str">
        <f t="shared" si="2"/>
        <v/>
      </c>
      <c r="F161" s="442"/>
      <c r="G161" s="443"/>
      <c r="H161" s="444"/>
      <c r="I161" s="426"/>
    </row>
    <row r="162" spans="1:9" s="356" customFormat="1" ht="45" customHeight="1">
      <c r="A162" s="439"/>
      <c r="C162" s="440"/>
      <c r="D162" s="441"/>
      <c r="E162" s="450" t="str">
        <f t="shared" si="2"/>
        <v/>
      </c>
      <c r="F162" s="442"/>
      <c r="G162" s="443"/>
      <c r="H162" s="444"/>
      <c r="I162" s="426"/>
    </row>
    <row r="163" spans="1:9" s="356" customFormat="1" ht="45" customHeight="1">
      <c r="A163" s="439"/>
      <c r="C163" s="440"/>
      <c r="D163" s="441"/>
      <c r="E163" s="450" t="str">
        <f t="shared" si="2"/>
        <v/>
      </c>
      <c r="F163" s="442"/>
      <c r="G163" s="443"/>
      <c r="H163" s="444"/>
      <c r="I163" s="426"/>
    </row>
    <row r="164" spans="1:9" s="356" customFormat="1" ht="45" customHeight="1">
      <c r="A164" s="439"/>
      <c r="C164" s="440"/>
      <c r="D164" s="441"/>
      <c r="E164" s="450" t="str">
        <f t="shared" si="2"/>
        <v/>
      </c>
      <c r="F164" s="442"/>
      <c r="G164" s="443"/>
      <c r="H164" s="444"/>
      <c r="I164" s="426"/>
    </row>
    <row r="165" spans="1:9" s="356" customFormat="1" ht="45" customHeight="1">
      <c r="A165" s="439"/>
      <c r="C165" s="440"/>
      <c r="D165" s="441"/>
      <c r="E165" s="450" t="str">
        <f t="shared" si="2"/>
        <v/>
      </c>
      <c r="F165" s="442"/>
      <c r="G165" s="443"/>
      <c r="H165" s="444"/>
      <c r="I165" s="426"/>
    </row>
    <row r="166" spans="1:9" s="356" customFormat="1" ht="45" customHeight="1">
      <c r="A166" s="439"/>
      <c r="C166" s="440"/>
      <c r="D166" s="441"/>
      <c r="E166" s="450" t="str">
        <f t="shared" si="2"/>
        <v/>
      </c>
      <c r="F166" s="442"/>
      <c r="G166" s="443"/>
      <c r="H166" s="444"/>
      <c r="I166" s="426"/>
    </row>
    <row r="167" spans="1:9" s="356" customFormat="1" ht="45" customHeight="1">
      <c r="A167" s="439"/>
      <c r="C167" s="440"/>
      <c r="D167" s="441"/>
      <c r="E167" s="450" t="str">
        <f t="shared" si="2"/>
        <v/>
      </c>
      <c r="F167" s="442"/>
      <c r="G167" s="443"/>
      <c r="H167" s="444"/>
      <c r="I167" s="426"/>
    </row>
    <row r="168" spans="1:9" s="356" customFormat="1" ht="45" customHeight="1">
      <c r="A168" s="439"/>
      <c r="C168" s="440"/>
      <c r="D168" s="441"/>
      <c r="E168" s="450" t="str">
        <f t="shared" si="2"/>
        <v/>
      </c>
      <c r="F168" s="442"/>
      <c r="G168" s="443"/>
      <c r="H168" s="444"/>
      <c r="I168" s="426"/>
    </row>
    <row r="169" spans="1:9" s="356" customFormat="1" ht="45" customHeight="1">
      <c r="A169" s="439"/>
      <c r="C169" s="440"/>
      <c r="D169" s="441"/>
      <c r="E169" s="450" t="str">
        <f t="shared" si="2"/>
        <v/>
      </c>
      <c r="F169" s="442"/>
      <c r="G169" s="443"/>
      <c r="H169" s="444"/>
      <c r="I169" s="426"/>
    </row>
    <row r="170" spans="1:9" s="356" customFormat="1" ht="45" customHeight="1">
      <c r="A170" s="439"/>
      <c r="C170" s="440"/>
      <c r="D170" s="441"/>
      <c r="E170" s="450" t="str">
        <f t="shared" si="2"/>
        <v/>
      </c>
      <c r="F170" s="442"/>
      <c r="G170" s="443"/>
      <c r="H170" s="444"/>
      <c r="I170" s="426"/>
    </row>
    <row r="171" spans="1:9" s="356" customFormat="1" ht="45" customHeight="1">
      <c r="A171" s="439"/>
      <c r="C171" s="440"/>
      <c r="D171" s="441"/>
      <c r="E171" s="450" t="str">
        <f t="shared" si="2"/>
        <v/>
      </c>
      <c r="F171" s="442"/>
      <c r="G171" s="443"/>
      <c r="H171" s="444"/>
      <c r="I171" s="426"/>
    </row>
    <row r="172" spans="1:9" s="356" customFormat="1" ht="45" customHeight="1">
      <c r="A172" s="439"/>
      <c r="C172" s="440"/>
      <c r="D172" s="441"/>
      <c r="E172" s="450" t="str">
        <f t="shared" si="2"/>
        <v/>
      </c>
      <c r="F172" s="442"/>
      <c r="G172" s="443"/>
      <c r="H172" s="444"/>
      <c r="I172" s="426"/>
    </row>
    <row r="173" spans="1:9" s="356" customFormat="1" ht="45" customHeight="1">
      <c r="A173" s="439"/>
      <c r="C173" s="440"/>
      <c r="D173" s="441"/>
      <c r="E173" s="450" t="str">
        <f t="shared" si="2"/>
        <v/>
      </c>
      <c r="F173" s="442"/>
      <c r="G173" s="443"/>
      <c r="H173" s="444"/>
      <c r="I173" s="426"/>
    </row>
    <row r="174" spans="1:9" s="356" customFormat="1" ht="45" customHeight="1">
      <c r="A174" s="439"/>
      <c r="C174" s="440"/>
      <c r="D174" s="441"/>
      <c r="E174" s="450" t="str">
        <f t="shared" si="2"/>
        <v/>
      </c>
      <c r="F174" s="442"/>
      <c r="G174" s="443"/>
      <c r="H174" s="444"/>
      <c r="I174" s="426"/>
    </row>
    <row r="175" spans="1:9" s="356" customFormat="1" ht="45" customHeight="1">
      <c r="A175" s="439"/>
      <c r="C175" s="440"/>
      <c r="D175" s="441"/>
      <c r="E175" s="450" t="str">
        <f t="shared" si="2"/>
        <v/>
      </c>
      <c r="F175" s="442"/>
      <c r="G175" s="443"/>
      <c r="H175" s="444"/>
      <c r="I175" s="426"/>
    </row>
    <row r="176" spans="1:9" s="356" customFormat="1" ht="45" customHeight="1">
      <c r="A176" s="439"/>
      <c r="C176" s="440"/>
      <c r="D176" s="441"/>
      <c r="E176" s="450" t="str">
        <f t="shared" si="2"/>
        <v/>
      </c>
      <c r="F176" s="442"/>
      <c r="G176" s="443"/>
      <c r="H176" s="444"/>
      <c r="I176" s="426"/>
    </row>
    <row r="177" spans="1:9" s="356" customFormat="1" ht="45" customHeight="1">
      <c r="A177" s="439"/>
      <c r="C177" s="440"/>
      <c r="D177" s="441"/>
      <c r="E177" s="450" t="str">
        <f t="shared" si="2"/>
        <v/>
      </c>
      <c r="F177" s="442"/>
      <c r="G177" s="443"/>
      <c r="H177" s="444"/>
      <c r="I177" s="426"/>
    </row>
    <row r="178" spans="1:9" s="356" customFormat="1" ht="45" customHeight="1">
      <c r="A178" s="439"/>
      <c r="C178" s="440"/>
      <c r="D178" s="441"/>
      <c r="E178" s="450" t="str">
        <f t="shared" si="2"/>
        <v/>
      </c>
      <c r="F178" s="442"/>
      <c r="G178" s="443"/>
      <c r="H178" s="444"/>
      <c r="I178" s="426"/>
    </row>
    <row r="179" spans="1:9" s="356" customFormat="1" ht="45" customHeight="1">
      <c r="A179" s="439"/>
      <c r="C179" s="440"/>
      <c r="D179" s="441"/>
      <c r="E179" s="450" t="str">
        <f t="shared" si="2"/>
        <v/>
      </c>
      <c r="F179" s="442"/>
      <c r="G179" s="443"/>
      <c r="H179" s="444"/>
      <c r="I179" s="426"/>
    </row>
    <row r="180" spans="1:9" s="356" customFormat="1" ht="45" customHeight="1">
      <c r="A180" s="439"/>
      <c r="C180" s="440"/>
      <c r="D180" s="441"/>
      <c r="E180" s="450" t="str">
        <f t="shared" si="2"/>
        <v/>
      </c>
      <c r="F180" s="442"/>
      <c r="G180" s="443"/>
      <c r="H180" s="444"/>
      <c r="I180" s="426"/>
    </row>
    <row r="181" spans="1:9" s="356" customFormat="1" ht="45" customHeight="1">
      <c r="A181" s="439"/>
      <c r="C181" s="440"/>
      <c r="D181" s="441"/>
      <c r="E181" s="450" t="str">
        <f t="shared" si="2"/>
        <v/>
      </c>
      <c r="F181" s="442"/>
      <c r="G181" s="443"/>
      <c r="H181" s="444"/>
      <c r="I181" s="426"/>
    </row>
    <row r="182" spans="1:9" s="356" customFormat="1" ht="45" customHeight="1">
      <c r="A182" s="439"/>
      <c r="C182" s="440"/>
      <c r="D182" s="441"/>
      <c r="E182" s="450" t="str">
        <f t="shared" si="2"/>
        <v/>
      </c>
      <c r="F182" s="442"/>
      <c r="G182" s="443"/>
      <c r="H182" s="444"/>
      <c r="I182" s="426"/>
    </row>
    <row r="183" spans="1:9" s="356" customFormat="1" ht="45" customHeight="1">
      <c r="A183" s="439"/>
      <c r="C183" s="440"/>
      <c r="D183" s="441"/>
      <c r="E183" s="450" t="str">
        <f t="shared" si="2"/>
        <v/>
      </c>
      <c r="F183" s="442"/>
      <c r="G183" s="443"/>
      <c r="H183" s="444"/>
      <c r="I183" s="426"/>
    </row>
    <row r="184" spans="1:9" s="356" customFormat="1" ht="45" customHeight="1">
      <c r="A184" s="439"/>
      <c r="C184" s="440"/>
      <c r="D184" s="441"/>
      <c r="E184" s="450" t="str">
        <f t="shared" si="2"/>
        <v/>
      </c>
      <c r="F184" s="442"/>
      <c r="G184" s="443"/>
      <c r="H184" s="444"/>
      <c r="I184" s="426"/>
    </row>
    <row r="185" spans="1:9" s="356" customFormat="1" ht="45" customHeight="1">
      <c r="A185" s="439"/>
      <c r="C185" s="440"/>
      <c r="D185" s="441"/>
      <c r="E185" s="450" t="str">
        <f t="shared" si="2"/>
        <v/>
      </c>
      <c r="F185" s="442"/>
      <c r="G185" s="443"/>
      <c r="H185" s="444"/>
      <c r="I185" s="426"/>
    </row>
    <row r="186" spans="1:9" s="356" customFormat="1" ht="45" customHeight="1">
      <c r="A186" s="439"/>
      <c r="C186" s="440"/>
      <c r="D186" s="441"/>
      <c r="E186" s="450" t="str">
        <f t="shared" si="2"/>
        <v/>
      </c>
      <c r="F186" s="442"/>
      <c r="G186" s="443"/>
      <c r="H186" s="444"/>
      <c r="I186" s="426"/>
    </row>
    <row r="187" spans="1:9" s="356" customFormat="1" ht="45" customHeight="1">
      <c r="A187" s="439"/>
      <c r="C187" s="440"/>
      <c r="D187" s="441"/>
      <c r="E187" s="450" t="str">
        <f t="shared" si="2"/>
        <v/>
      </c>
      <c r="F187" s="442"/>
      <c r="G187" s="443"/>
      <c r="H187" s="444"/>
      <c r="I187" s="426"/>
    </row>
    <row r="188" spans="1:9" s="356" customFormat="1" ht="45" customHeight="1">
      <c r="A188" s="439"/>
      <c r="C188" s="440"/>
      <c r="D188" s="441"/>
      <c r="E188" s="450" t="str">
        <f t="shared" si="2"/>
        <v/>
      </c>
      <c r="F188" s="442"/>
      <c r="G188" s="443"/>
      <c r="H188" s="444"/>
      <c r="I188" s="426"/>
    </row>
    <row r="189" spans="1:9" s="356" customFormat="1" ht="45" customHeight="1">
      <c r="A189" s="439"/>
      <c r="C189" s="440"/>
      <c r="D189" s="441"/>
      <c r="E189" s="450" t="str">
        <f t="shared" si="2"/>
        <v/>
      </c>
      <c r="F189" s="442"/>
      <c r="G189" s="443"/>
      <c r="H189" s="444"/>
      <c r="I189" s="426"/>
    </row>
    <row r="190" spans="1:9" s="356" customFormat="1" ht="45" customHeight="1">
      <c r="A190" s="439"/>
      <c r="C190" s="440"/>
      <c r="D190" s="441"/>
      <c r="E190" s="450" t="str">
        <f t="shared" si="2"/>
        <v/>
      </c>
      <c r="F190" s="442"/>
      <c r="G190" s="443"/>
      <c r="H190" s="444"/>
      <c r="I190" s="426"/>
    </row>
    <row r="191" spans="1:9" s="356" customFormat="1" ht="45" customHeight="1">
      <c r="A191" s="439"/>
      <c r="C191" s="440"/>
      <c r="D191" s="441"/>
      <c r="E191" s="450" t="str">
        <f t="shared" si="2"/>
        <v/>
      </c>
      <c r="F191" s="442"/>
      <c r="G191" s="443"/>
      <c r="H191" s="444"/>
      <c r="I191" s="426"/>
    </row>
    <row r="192" spans="1:9" s="356" customFormat="1" ht="45" customHeight="1">
      <c r="A192" s="439"/>
      <c r="C192" s="440"/>
      <c r="D192" s="441"/>
      <c r="E192" s="450" t="str">
        <f t="shared" si="2"/>
        <v/>
      </c>
      <c r="F192" s="442"/>
      <c r="G192" s="443"/>
      <c r="H192" s="444"/>
      <c r="I192" s="426"/>
    </row>
    <row r="193" spans="1:9" s="356" customFormat="1" ht="45" customHeight="1">
      <c r="A193" s="439"/>
      <c r="C193" s="440"/>
      <c r="D193" s="441"/>
      <c r="E193" s="450" t="str">
        <f t="shared" si="2"/>
        <v/>
      </c>
      <c r="F193" s="442"/>
      <c r="G193" s="443"/>
      <c r="H193" s="444"/>
      <c r="I193" s="426"/>
    </row>
    <row r="194" spans="1:9" s="356" customFormat="1" ht="45" customHeight="1">
      <c r="A194" s="439"/>
      <c r="C194" s="440"/>
      <c r="D194" s="441"/>
      <c r="E194" s="450" t="str">
        <f t="shared" si="2"/>
        <v/>
      </c>
      <c r="F194" s="442"/>
      <c r="G194" s="443"/>
      <c r="H194" s="444"/>
      <c r="I194" s="426"/>
    </row>
    <row r="195" spans="1:9" s="356" customFormat="1" ht="45" customHeight="1">
      <c r="A195" s="439"/>
      <c r="C195" s="440"/>
      <c r="D195" s="441"/>
      <c r="E195" s="450" t="str">
        <f t="shared" si="2"/>
        <v/>
      </c>
      <c r="F195" s="442"/>
      <c r="G195" s="443"/>
      <c r="H195" s="444"/>
      <c r="I195" s="426"/>
    </row>
    <row r="196" spans="1:9" s="356" customFormat="1" ht="45" customHeight="1">
      <c r="A196" s="439"/>
      <c r="C196" s="440"/>
      <c r="D196" s="441"/>
      <c r="E196" s="450" t="str">
        <f t="shared" si="2"/>
        <v/>
      </c>
      <c r="F196" s="442"/>
      <c r="G196" s="443"/>
      <c r="H196" s="444"/>
      <c r="I196" s="426"/>
    </row>
    <row r="197" spans="1:9" s="356" customFormat="1" ht="45" customHeight="1">
      <c r="A197" s="439"/>
      <c r="C197" s="440"/>
      <c r="D197" s="441"/>
      <c r="E197" s="450" t="str">
        <f t="shared" si="2"/>
        <v/>
      </c>
      <c r="F197" s="442"/>
      <c r="G197" s="443"/>
      <c r="H197" s="444"/>
      <c r="I197" s="426"/>
    </row>
    <row r="198" spans="1:9" s="356" customFormat="1" ht="45" customHeight="1">
      <c r="A198" s="439"/>
      <c r="C198" s="440"/>
      <c r="D198" s="441"/>
      <c r="E198" s="450" t="str">
        <f t="shared" si="2"/>
        <v/>
      </c>
      <c r="F198" s="442"/>
      <c r="G198" s="443"/>
      <c r="H198" s="444"/>
      <c r="I198" s="426"/>
    </row>
    <row r="199" spans="1:9" s="356" customFormat="1" ht="45" customHeight="1">
      <c r="A199" s="439"/>
      <c r="C199" s="440"/>
      <c r="D199" s="441"/>
      <c r="E199" s="450" t="str">
        <f t="shared" si="2"/>
        <v/>
      </c>
      <c r="F199" s="442"/>
      <c r="G199" s="443"/>
      <c r="H199" s="444"/>
      <c r="I199" s="426"/>
    </row>
    <row r="200" spans="1:9" s="356" customFormat="1" ht="45" customHeight="1">
      <c r="A200" s="439"/>
      <c r="C200" s="440"/>
      <c r="D200" s="441"/>
      <c r="E200" s="450" t="str">
        <f t="shared" si="2"/>
        <v/>
      </c>
      <c r="F200" s="442"/>
      <c r="G200" s="443"/>
      <c r="H200" s="444"/>
      <c r="I200" s="426"/>
    </row>
    <row r="201" spans="1:9" s="356" customFormat="1" ht="45" customHeight="1">
      <c r="A201" s="439"/>
      <c r="C201" s="440"/>
      <c r="D201" s="441"/>
      <c r="E201" s="450" t="str">
        <f t="shared" si="2"/>
        <v/>
      </c>
      <c r="F201" s="442"/>
      <c r="G201" s="443"/>
      <c r="H201" s="444"/>
      <c r="I201" s="426"/>
    </row>
    <row r="202" spans="1:9" s="356" customFormat="1" ht="45" customHeight="1">
      <c r="A202" s="439"/>
      <c r="C202" s="440"/>
      <c r="D202" s="441"/>
      <c r="E202" s="450" t="str">
        <f t="shared" ref="E202:E232" si="3">IF(D202="","",IF(D202&lt;50%,"Low",IF(D202&lt;75%,"Moderate","High")))</f>
        <v/>
      </c>
      <c r="F202" s="442"/>
      <c r="G202" s="443"/>
      <c r="H202" s="444"/>
      <c r="I202" s="426"/>
    </row>
    <row r="203" spans="1:9" s="356" customFormat="1" ht="45" customHeight="1">
      <c r="A203" s="439"/>
      <c r="C203" s="440"/>
      <c r="D203" s="441"/>
      <c r="E203" s="450" t="str">
        <f t="shared" si="3"/>
        <v/>
      </c>
      <c r="F203" s="442"/>
      <c r="G203" s="443"/>
      <c r="H203" s="444"/>
      <c r="I203" s="426"/>
    </row>
    <row r="204" spans="1:9" s="356" customFormat="1" ht="45" customHeight="1">
      <c r="A204" s="439"/>
      <c r="C204" s="440"/>
      <c r="D204" s="441"/>
      <c r="E204" s="450" t="str">
        <f t="shared" si="3"/>
        <v/>
      </c>
      <c r="F204" s="442"/>
      <c r="G204" s="443"/>
      <c r="H204" s="444"/>
      <c r="I204" s="426"/>
    </row>
    <row r="205" spans="1:9" s="356" customFormat="1" ht="45" customHeight="1">
      <c r="A205" s="439"/>
      <c r="C205" s="440"/>
      <c r="D205" s="441"/>
      <c r="E205" s="450" t="str">
        <f t="shared" si="3"/>
        <v/>
      </c>
      <c r="F205" s="442"/>
      <c r="G205" s="443"/>
      <c r="H205" s="444"/>
      <c r="I205" s="426"/>
    </row>
    <row r="206" spans="1:9" s="356" customFormat="1" ht="45" customHeight="1">
      <c r="A206" s="439"/>
      <c r="C206" s="440"/>
      <c r="D206" s="441"/>
      <c r="E206" s="450" t="str">
        <f t="shared" si="3"/>
        <v/>
      </c>
      <c r="F206" s="442"/>
      <c r="G206" s="443"/>
      <c r="H206" s="444"/>
      <c r="I206" s="426"/>
    </row>
    <row r="207" spans="1:9" s="356" customFormat="1" ht="45" customHeight="1">
      <c r="A207" s="439"/>
      <c r="C207" s="440"/>
      <c r="D207" s="441"/>
      <c r="E207" s="450" t="str">
        <f t="shared" si="3"/>
        <v/>
      </c>
      <c r="F207" s="442"/>
      <c r="G207" s="443"/>
      <c r="H207" s="444"/>
      <c r="I207" s="426"/>
    </row>
    <row r="208" spans="1:9" s="356" customFormat="1" ht="45" customHeight="1">
      <c r="A208" s="439"/>
      <c r="C208" s="440"/>
      <c r="D208" s="441"/>
      <c r="E208" s="450" t="str">
        <f t="shared" si="3"/>
        <v/>
      </c>
      <c r="F208" s="442"/>
      <c r="G208" s="443"/>
      <c r="H208" s="444"/>
      <c r="I208" s="426"/>
    </row>
    <row r="209" spans="1:9" s="356" customFormat="1" ht="45" customHeight="1">
      <c r="A209" s="439"/>
      <c r="C209" s="440"/>
      <c r="D209" s="441"/>
      <c r="E209" s="450" t="str">
        <f t="shared" si="3"/>
        <v/>
      </c>
      <c r="F209" s="442"/>
      <c r="G209" s="443"/>
      <c r="H209" s="444"/>
      <c r="I209" s="426"/>
    </row>
    <row r="210" spans="1:9" s="356" customFormat="1" ht="45" customHeight="1">
      <c r="A210" s="439"/>
      <c r="C210" s="440"/>
      <c r="D210" s="441"/>
      <c r="E210" s="450" t="str">
        <f t="shared" si="3"/>
        <v/>
      </c>
      <c r="F210" s="442"/>
      <c r="G210" s="443"/>
      <c r="H210" s="444"/>
      <c r="I210" s="426"/>
    </row>
    <row r="211" spans="1:9" s="356" customFormat="1" ht="45" customHeight="1">
      <c r="A211" s="439"/>
      <c r="C211" s="440"/>
      <c r="D211" s="441"/>
      <c r="E211" s="450" t="str">
        <f t="shared" si="3"/>
        <v/>
      </c>
      <c r="F211" s="442"/>
      <c r="G211" s="443"/>
      <c r="H211" s="444"/>
      <c r="I211" s="426"/>
    </row>
    <row r="212" spans="1:9" s="356" customFormat="1" ht="45" customHeight="1">
      <c r="A212" s="439"/>
      <c r="C212" s="440"/>
      <c r="D212" s="441"/>
      <c r="E212" s="450" t="str">
        <f t="shared" si="3"/>
        <v/>
      </c>
      <c r="F212" s="442"/>
      <c r="G212" s="443"/>
      <c r="H212" s="444"/>
      <c r="I212" s="426"/>
    </row>
    <row r="213" spans="1:9" s="356" customFormat="1" ht="45" customHeight="1">
      <c r="A213" s="439"/>
      <c r="C213" s="440"/>
      <c r="D213" s="441"/>
      <c r="E213" s="450" t="str">
        <f t="shared" si="3"/>
        <v/>
      </c>
      <c r="F213" s="442"/>
      <c r="G213" s="443"/>
      <c r="H213" s="444"/>
      <c r="I213" s="426"/>
    </row>
    <row r="214" spans="1:9" s="356" customFormat="1" ht="45" customHeight="1">
      <c r="A214" s="439"/>
      <c r="C214" s="440"/>
      <c r="D214" s="441"/>
      <c r="E214" s="450" t="str">
        <f t="shared" si="3"/>
        <v/>
      </c>
      <c r="F214" s="442"/>
      <c r="G214" s="443"/>
      <c r="H214" s="444"/>
      <c r="I214" s="426"/>
    </row>
    <row r="215" spans="1:9" s="356" customFormat="1" ht="45" customHeight="1">
      <c r="A215" s="439"/>
      <c r="C215" s="440"/>
      <c r="D215" s="441"/>
      <c r="E215" s="450" t="str">
        <f t="shared" si="3"/>
        <v/>
      </c>
      <c r="F215" s="442"/>
      <c r="G215" s="443"/>
      <c r="H215" s="444"/>
      <c r="I215" s="426"/>
    </row>
    <row r="216" spans="1:9" s="356" customFormat="1" ht="45" customHeight="1">
      <c r="A216" s="439"/>
      <c r="C216" s="440"/>
      <c r="D216" s="441"/>
      <c r="E216" s="450" t="str">
        <f t="shared" si="3"/>
        <v/>
      </c>
      <c r="F216" s="442"/>
      <c r="G216" s="443"/>
      <c r="H216" s="444"/>
      <c r="I216" s="426"/>
    </row>
    <row r="217" spans="1:9" s="356" customFormat="1" ht="45" customHeight="1">
      <c r="A217" s="439"/>
      <c r="C217" s="440"/>
      <c r="D217" s="441"/>
      <c r="E217" s="450" t="str">
        <f t="shared" si="3"/>
        <v/>
      </c>
      <c r="F217" s="442"/>
      <c r="G217" s="443"/>
      <c r="H217" s="444"/>
      <c r="I217" s="426"/>
    </row>
    <row r="218" spans="1:9" s="356" customFormat="1" ht="45" customHeight="1">
      <c r="A218" s="439"/>
      <c r="C218" s="440"/>
      <c r="D218" s="441"/>
      <c r="E218" s="450" t="str">
        <f t="shared" si="3"/>
        <v/>
      </c>
      <c r="F218" s="442"/>
      <c r="G218" s="443"/>
      <c r="H218" s="444"/>
      <c r="I218" s="426"/>
    </row>
    <row r="219" spans="1:9" s="356" customFormat="1" ht="45" customHeight="1">
      <c r="A219" s="439"/>
      <c r="C219" s="440"/>
      <c r="D219" s="441"/>
      <c r="E219" s="450" t="str">
        <f t="shared" si="3"/>
        <v/>
      </c>
      <c r="F219" s="442"/>
      <c r="G219" s="443"/>
      <c r="H219" s="444"/>
      <c r="I219" s="426"/>
    </row>
    <row r="220" spans="1:9" s="356" customFormat="1" ht="45" customHeight="1">
      <c r="A220" s="439"/>
      <c r="C220" s="440"/>
      <c r="D220" s="441"/>
      <c r="E220" s="450" t="str">
        <f t="shared" si="3"/>
        <v/>
      </c>
      <c r="F220" s="442"/>
      <c r="G220" s="443"/>
      <c r="H220" s="444"/>
      <c r="I220" s="426"/>
    </row>
    <row r="221" spans="1:9" s="356" customFormat="1" ht="45" customHeight="1">
      <c r="A221" s="439"/>
      <c r="C221" s="440"/>
      <c r="D221" s="441"/>
      <c r="E221" s="450" t="str">
        <f t="shared" si="3"/>
        <v/>
      </c>
      <c r="F221" s="442"/>
      <c r="G221" s="443"/>
      <c r="H221" s="444"/>
      <c r="I221" s="426"/>
    </row>
    <row r="222" spans="1:9" s="356" customFormat="1" ht="45" customHeight="1">
      <c r="A222" s="439"/>
      <c r="C222" s="440"/>
      <c r="D222" s="441"/>
      <c r="E222" s="450" t="str">
        <f t="shared" si="3"/>
        <v/>
      </c>
      <c r="F222" s="442"/>
      <c r="G222" s="443"/>
      <c r="H222" s="444"/>
      <c r="I222" s="426"/>
    </row>
    <row r="223" spans="1:9" s="356" customFormat="1" ht="45" customHeight="1">
      <c r="A223" s="439"/>
      <c r="C223" s="440"/>
      <c r="D223" s="441"/>
      <c r="E223" s="450" t="str">
        <f t="shared" si="3"/>
        <v/>
      </c>
      <c r="F223" s="442"/>
      <c r="G223" s="443"/>
      <c r="H223" s="444"/>
      <c r="I223" s="426"/>
    </row>
    <row r="224" spans="1:9" s="356" customFormat="1" ht="45" customHeight="1">
      <c r="A224" s="439"/>
      <c r="C224" s="440"/>
      <c r="D224" s="441"/>
      <c r="E224" s="450" t="str">
        <f t="shared" si="3"/>
        <v/>
      </c>
      <c r="F224" s="442"/>
      <c r="G224" s="443"/>
      <c r="H224" s="444"/>
      <c r="I224" s="426"/>
    </row>
    <row r="225" spans="1:9" s="356" customFormat="1" ht="45" customHeight="1">
      <c r="A225" s="439"/>
      <c r="C225" s="440"/>
      <c r="D225" s="441"/>
      <c r="E225" s="450" t="str">
        <f t="shared" si="3"/>
        <v/>
      </c>
      <c r="F225" s="442"/>
      <c r="G225" s="443"/>
      <c r="H225" s="444"/>
      <c r="I225" s="426"/>
    </row>
    <row r="226" spans="1:9" s="356" customFormat="1" ht="45" customHeight="1">
      <c r="A226" s="439"/>
      <c r="C226" s="440"/>
      <c r="D226" s="441"/>
      <c r="E226" s="450" t="str">
        <f t="shared" si="3"/>
        <v/>
      </c>
      <c r="F226" s="442"/>
      <c r="G226" s="443"/>
      <c r="H226" s="444"/>
      <c r="I226" s="426"/>
    </row>
    <row r="227" spans="1:9" s="356" customFormat="1" ht="45" customHeight="1">
      <c r="A227" s="439"/>
      <c r="C227" s="440"/>
      <c r="D227" s="441"/>
      <c r="E227" s="450" t="str">
        <f t="shared" si="3"/>
        <v/>
      </c>
      <c r="F227" s="442"/>
      <c r="G227" s="443"/>
      <c r="H227" s="444"/>
      <c r="I227" s="426"/>
    </row>
    <row r="228" spans="1:9" s="356" customFormat="1" ht="45" customHeight="1">
      <c r="A228" s="439"/>
      <c r="C228" s="440"/>
      <c r="D228" s="441"/>
      <c r="E228" s="450" t="str">
        <f t="shared" si="3"/>
        <v/>
      </c>
      <c r="F228" s="442"/>
      <c r="G228" s="443"/>
      <c r="H228" s="444"/>
      <c r="I228" s="426"/>
    </row>
    <row r="229" spans="1:9" s="356" customFormat="1" ht="45" customHeight="1">
      <c r="A229" s="439"/>
      <c r="C229" s="440"/>
      <c r="D229" s="441"/>
      <c r="E229" s="450" t="str">
        <f t="shared" si="3"/>
        <v/>
      </c>
      <c r="F229" s="442"/>
      <c r="G229" s="443"/>
      <c r="H229" s="444"/>
      <c r="I229" s="426"/>
    </row>
    <row r="230" spans="1:9" s="356" customFormat="1" ht="45" customHeight="1">
      <c r="A230" s="439"/>
      <c r="C230" s="440"/>
      <c r="D230" s="441"/>
      <c r="E230" s="450" t="str">
        <f t="shared" si="3"/>
        <v/>
      </c>
      <c r="F230" s="442"/>
      <c r="G230" s="443"/>
      <c r="H230" s="444"/>
      <c r="I230" s="426"/>
    </row>
    <row r="231" spans="1:9" s="356" customFormat="1" ht="45" customHeight="1">
      <c r="A231" s="439"/>
      <c r="C231" s="440"/>
      <c r="D231" s="441"/>
      <c r="E231" s="450" t="str">
        <f t="shared" si="3"/>
        <v/>
      </c>
      <c r="F231" s="442"/>
      <c r="G231" s="443"/>
      <c r="H231" s="444"/>
      <c r="I231" s="426"/>
    </row>
    <row r="232" spans="1:9" s="356" customFormat="1" ht="45" customHeight="1">
      <c r="A232" s="439"/>
      <c r="C232" s="440"/>
      <c r="D232" s="441"/>
      <c r="E232" s="450" t="str">
        <f t="shared" si="3"/>
        <v/>
      </c>
      <c r="F232" s="442"/>
      <c r="G232" s="443"/>
      <c r="H232" s="444"/>
      <c r="I232" s="426"/>
    </row>
    <row r="233" spans="1:9" s="356" customFormat="1">
      <c r="A233" s="439"/>
      <c r="E233" s="363"/>
    </row>
    <row r="234" spans="1:9" s="356" customFormat="1">
      <c r="A234" s="439"/>
      <c r="E234" s="363"/>
    </row>
    <row r="235" spans="1:9" s="356" customFormat="1">
      <c r="A235" s="439"/>
      <c r="E235" s="363"/>
    </row>
    <row r="236" spans="1:9" s="356" customFormat="1">
      <c r="A236" s="439"/>
      <c r="E236" s="363"/>
    </row>
    <row r="237" spans="1:9" s="356" customFormat="1">
      <c r="A237" s="439"/>
      <c r="E237" s="363"/>
    </row>
    <row r="238" spans="1:9" s="356" customFormat="1">
      <c r="A238" s="439"/>
      <c r="E238" s="363"/>
    </row>
    <row r="239" spans="1:9" s="356" customFormat="1">
      <c r="A239" s="439"/>
      <c r="E239" s="363"/>
    </row>
    <row r="240" spans="1:9" s="356" customFormat="1">
      <c r="A240" s="439"/>
      <c r="E240" s="363"/>
    </row>
    <row r="241" spans="1:5" s="356" customFormat="1">
      <c r="A241" s="439"/>
      <c r="E241" s="363"/>
    </row>
    <row r="242" spans="1:5" s="356" customFormat="1">
      <c r="A242" s="439"/>
      <c r="E242" s="363"/>
    </row>
    <row r="243" spans="1:5" s="356" customFormat="1">
      <c r="A243" s="439"/>
      <c r="E243" s="363"/>
    </row>
    <row r="244" spans="1:5" s="356" customFormat="1">
      <c r="A244" s="439"/>
      <c r="E244" s="363"/>
    </row>
    <row r="245" spans="1:5" s="356" customFormat="1">
      <c r="A245" s="439"/>
      <c r="E245" s="363"/>
    </row>
    <row r="246" spans="1:5" s="356" customFormat="1">
      <c r="A246" s="439"/>
      <c r="E246" s="363"/>
    </row>
    <row r="247" spans="1:5" s="356" customFormat="1">
      <c r="A247" s="439"/>
      <c r="E247" s="363"/>
    </row>
    <row r="248" spans="1:5" s="356" customFormat="1">
      <c r="A248" s="439"/>
      <c r="E248" s="363"/>
    </row>
    <row r="249" spans="1:5" s="356" customFormat="1">
      <c r="A249" s="439"/>
      <c r="E249" s="363"/>
    </row>
    <row r="250" spans="1:5" s="356" customFormat="1">
      <c r="A250" s="439"/>
      <c r="E250" s="363"/>
    </row>
    <row r="251" spans="1:5" s="356" customFormat="1">
      <c r="A251" s="439"/>
      <c r="E251" s="363"/>
    </row>
    <row r="252" spans="1:5" s="356" customFormat="1">
      <c r="A252" s="439"/>
      <c r="E252" s="363"/>
    </row>
    <row r="253" spans="1:5" s="356" customFormat="1">
      <c r="A253" s="439"/>
      <c r="E253" s="363"/>
    </row>
    <row r="254" spans="1:5" s="356" customFormat="1">
      <c r="A254" s="439"/>
      <c r="E254" s="363"/>
    </row>
    <row r="255" spans="1:5" s="356" customFormat="1">
      <c r="A255" s="439"/>
      <c r="E255" s="363"/>
    </row>
    <row r="256" spans="1:5" s="356" customFormat="1">
      <c r="A256" s="439"/>
      <c r="E256" s="363"/>
    </row>
    <row r="257" spans="1:5" s="356" customFormat="1">
      <c r="A257" s="439"/>
      <c r="E257" s="363"/>
    </row>
    <row r="258" spans="1:5" s="356" customFormat="1">
      <c r="A258" s="439"/>
      <c r="E258" s="363"/>
    </row>
    <row r="259" spans="1:5" s="356" customFormat="1">
      <c r="A259" s="439"/>
      <c r="E259" s="363"/>
    </row>
    <row r="260" spans="1:5" s="356" customFormat="1">
      <c r="A260" s="439"/>
      <c r="E260" s="363"/>
    </row>
    <row r="261" spans="1:5" s="356" customFormat="1">
      <c r="A261" s="439"/>
      <c r="E261" s="363"/>
    </row>
    <row r="262" spans="1:5" s="356" customFormat="1">
      <c r="A262" s="439"/>
      <c r="E262" s="363"/>
    </row>
    <row r="263" spans="1:5" s="356" customFormat="1">
      <c r="A263" s="439"/>
      <c r="E263" s="363"/>
    </row>
    <row r="264" spans="1:5" s="356" customFormat="1">
      <c r="A264" s="439"/>
      <c r="E264" s="363"/>
    </row>
    <row r="265" spans="1:5" s="356" customFormat="1">
      <c r="A265" s="439"/>
      <c r="E265" s="363"/>
    </row>
    <row r="266" spans="1:5" s="356" customFormat="1">
      <c r="A266" s="439"/>
      <c r="E266" s="363"/>
    </row>
    <row r="267" spans="1:5" s="356" customFormat="1">
      <c r="A267" s="439"/>
      <c r="E267" s="363"/>
    </row>
    <row r="268" spans="1:5" s="356" customFormat="1">
      <c r="A268" s="439"/>
      <c r="E268" s="363"/>
    </row>
    <row r="269" spans="1:5" s="356" customFormat="1">
      <c r="A269" s="439"/>
      <c r="E269" s="363"/>
    </row>
    <row r="270" spans="1:5" s="356" customFormat="1">
      <c r="A270" s="439"/>
      <c r="E270" s="363"/>
    </row>
    <row r="271" spans="1:5" s="356" customFormat="1">
      <c r="A271" s="439"/>
      <c r="E271" s="363"/>
    </row>
    <row r="272" spans="1:5" s="356" customFormat="1">
      <c r="A272" s="439"/>
      <c r="E272" s="363"/>
    </row>
    <row r="273" spans="1:5" s="356" customFormat="1">
      <c r="A273" s="439"/>
      <c r="E273" s="363"/>
    </row>
    <row r="274" spans="1:5" s="356" customFormat="1">
      <c r="A274" s="439"/>
      <c r="E274" s="363"/>
    </row>
    <row r="275" spans="1:5" s="356" customFormat="1">
      <c r="A275" s="439"/>
      <c r="E275" s="363"/>
    </row>
    <row r="276" spans="1:5" s="356" customFormat="1">
      <c r="A276" s="439"/>
      <c r="E276" s="363"/>
    </row>
    <row r="277" spans="1:5" s="356" customFormat="1">
      <c r="A277" s="439"/>
      <c r="E277" s="363"/>
    </row>
    <row r="278" spans="1:5" s="356" customFormat="1">
      <c r="A278" s="439"/>
      <c r="E278" s="363"/>
    </row>
    <row r="279" spans="1:5" s="356" customFormat="1">
      <c r="A279" s="439"/>
      <c r="E279" s="363"/>
    </row>
    <row r="280" spans="1:5" s="356" customFormat="1">
      <c r="A280" s="439"/>
      <c r="E280" s="363"/>
    </row>
    <row r="281" spans="1:5" s="356" customFormat="1">
      <c r="A281" s="439"/>
      <c r="E281" s="363"/>
    </row>
    <row r="282" spans="1:5" s="356" customFormat="1">
      <c r="A282" s="439"/>
      <c r="E282" s="363"/>
    </row>
    <row r="283" spans="1:5" s="356" customFormat="1">
      <c r="A283" s="439"/>
      <c r="E283" s="363"/>
    </row>
    <row r="284" spans="1:5" s="356" customFormat="1">
      <c r="A284" s="439"/>
      <c r="E284" s="363"/>
    </row>
    <row r="285" spans="1:5" s="356" customFormat="1">
      <c r="A285" s="439"/>
      <c r="E285" s="363"/>
    </row>
    <row r="286" spans="1:5" s="356" customFormat="1">
      <c r="A286" s="439"/>
      <c r="E286" s="363"/>
    </row>
    <row r="287" spans="1:5" s="356" customFormat="1">
      <c r="A287" s="439"/>
      <c r="E287" s="363"/>
    </row>
    <row r="288" spans="1:5" s="356" customFormat="1">
      <c r="A288" s="439"/>
      <c r="E288" s="363"/>
    </row>
    <row r="289" spans="1:5" s="356" customFormat="1">
      <c r="A289" s="439"/>
      <c r="E289" s="363"/>
    </row>
    <row r="290" spans="1:5" s="356" customFormat="1">
      <c r="A290" s="439"/>
      <c r="E290" s="363"/>
    </row>
    <row r="291" spans="1:5" s="356" customFormat="1">
      <c r="A291" s="439"/>
      <c r="E291" s="363"/>
    </row>
    <row r="292" spans="1:5" s="356" customFormat="1">
      <c r="A292" s="439"/>
      <c r="E292" s="363"/>
    </row>
    <row r="293" spans="1:5" s="356" customFormat="1">
      <c r="A293" s="439"/>
      <c r="E293" s="363"/>
    </row>
    <row r="294" spans="1:5" s="356" customFormat="1">
      <c r="A294" s="439"/>
      <c r="E294" s="363"/>
    </row>
    <row r="295" spans="1:5" s="356" customFormat="1">
      <c r="A295" s="439"/>
      <c r="E295" s="363"/>
    </row>
    <row r="296" spans="1:5" s="356" customFormat="1">
      <c r="A296" s="439"/>
      <c r="E296" s="363"/>
    </row>
    <row r="297" spans="1:5" s="356" customFormat="1">
      <c r="A297" s="439"/>
      <c r="E297" s="363"/>
    </row>
    <row r="298" spans="1:5" s="356" customFormat="1">
      <c r="A298" s="439"/>
      <c r="E298" s="363"/>
    </row>
    <row r="299" spans="1:5" s="356" customFormat="1">
      <c r="A299" s="439"/>
      <c r="E299" s="363"/>
    </row>
    <row r="300" spans="1:5" s="356" customFormat="1">
      <c r="A300" s="439"/>
      <c r="E300" s="363"/>
    </row>
    <row r="301" spans="1:5" s="356" customFormat="1">
      <c r="A301" s="439"/>
      <c r="E301" s="363"/>
    </row>
    <row r="302" spans="1:5" s="356" customFormat="1">
      <c r="A302" s="439"/>
      <c r="E302" s="363"/>
    </row>
    <row r="303" spans="1:5" s="356" customFormat="1">
      <c r="A303" s="439"/>
      <c r="E303" s="363"/>
    </row>
    <row r="304" spans="1:5" s="356" customFormat="1">
      <c r="A304" s="439"/>
      <c r="E304" s="363"/>
    </row>
    <row r="305" spans="1:5" s="356" customFormat="1">
      <c r="A305" s="439"/>
      <c r="E305" s="363"/>
    </row>
    <row r="306" spans="1:5" s="356" customFormat="1">
      <c r="A306" s="439"/>
      <c r="E306" s="363"/>
    </row>
    <row r="307" spans="1:5" s="356" customFormat="1">
      <c r="A307" s="439"/>
      <c r="E307" s="363"/>
    </row>
    <row r="308" spans="1:5" s="356" customFormat="1">
      <c r="A308" s="439"/>
      <c r="E308" s="363"/>
    </row>
    <row r="309" spans="1:5" s="356" customFormat="1">
      <c r="A309" s="439"/>
      <c r="E309" s="363"/>
    </row>
    <row r="310" spans="1:5" s="356" customFormat="1">
      <c r="A310" s="439"/>
      <c r="E310" s="363"/>
    </row>
    <row r="311" spans="1:5" s="356" customFormat="1">
      <c r="A311" s="439"/>
      <c r="E311" s="363"/>
    </row>
    <row r="312" spans="1:5" s="356" customFormat="1">
      <c r="A312" s="439"/>
      <c r="E312" s="363"/>
    </row>
    <row r="313" spans="1:5" s="356" customFormat="1">
      <c r="A313" s="439"/>
      <c r="E313" s="363"/>
    </row>
    <row r="314" spans="1:5" s="356" customFormat="1">
      <c r="A314" s="439"/>
      <c r="E314" s="363"/>
    </row>
    <row r="315" spans="1:5" s="356" customFormat="1">
      <c r="A315" s="439"/>
      <c r="E315" s="363"/>
    </row>
    <row r="316" spans="1:5" s="356" customFormat="1">
      <c r="A316" s="439"/>
      <c r="E316" s="363"/>
    </row>
    <row r="317" spans="1:5" s="356" customFormat="1">
      <c r="A317" s="439"/>
      <c r="E317" s="363"/>
    </row>
    <row r="318" spans="1:5" s="356" customFormat="1">
      <c r="A318" s="439"/>
      <c r="E318" s="363"/>
    </row>
    <row r="319" spans="1:5" s="356" customFormat="1">
      <c r="A319" s="439"/>
      <c r="E319" s="363"/>
    </row>
    <row r="320" spans="1:5" s="356" customFormat="1">
      <c r="A320" s="439"/>
      <c r="E320" s="363"/>
    </row>
    <row r="321" spans="1:5" s="356" customFormat="1">
      <c r="A321" s="439"/>
      <c r="E321" s="363"/>
    </row>
    <row r="322" spans="1:5" s="356" customFormat="1">
      <c r="A322" s="439"/>
      <c r="E322" s="363"/>
    </row>
    <row r="323" spans="1:5" s="356" customFormat="1">
      <c r="A323" s="439"/>
      <c r="E323" s="363"/>
    </row>
    <row r="324" spans="1:5" s="356" customFormat="1">
      <c r="A324" s="439"/>
      <c r="E324" s="363"/>
    </row>
    <row r="325" spans="1:5" s="356" customFormat="1">
      <c r="A325" s="439"/>
      <c r="E325" s="363"/>
    </row>
    <row r="326" spans="1:5" s="356" customFormat="1">
      <c r="A326" s="439"/>
      <c r="E326" s="363"/>
    </row>
    <row r="327" spans="1:5" s="356" customFormat="1">
      <c r="A327" s="439"/>
      <c r="E327" s="363"/>
    </row>
    <row r="328" spans="1:5" s="356" customFormat="1">
      <c r="A328" s="439"/>
      <c r="E328" s="363"/>
    </row>
    <row r="329" spans="1:5" s="356" customFormat="1">
      <c r="A329" s="439"/>
      <c r="E329" s="363"/>
    </row>
    <row r="330" spans="1:5" s="356" customFormat="1">
      <c r="A330" s="439"/>
      <c r="E330" s="363"/>
    </row>
    <row r="331" spans="1:5" s="356" customFormat="1">
      <c r="A331" s="439"/>
      <c r="E331" s="363"/>
    </row>
    <row r="332" spans="1:5" s="356" customFormat="1">
      <c r="A332" s="439"/>
      <c r="E332" s="363"/>
    </row>
    <row r="333" spans="1:5" s="356" customFormat="1">
      <c r="A333" s="439"/>
      <c r="E333" s="363"/>
    </row>
    <row r="334" spans="1:5" s="356" customFormat="1">
      <c r="A334" s="439"/>
      <c r="E334" s="363"/>
    </row>
    <row r="335" spans="1:5" s="356" customFormat="1">
      <c r="A335" s="439"/>
      <c r="E335" s="363"/>
    </row>
    <row r="336" spans="1:5" s="356" customFormat="1">
      <c r="A336" s="439"/>
      <c r="E336" s="363"/>
    </row>
    <row r="337" spans="1:1" s="356" customFormat="1">
      <c r="A337" s="439"/>
    </row>
    <row r="338" spans="1:1" s="356" customFormat="1">
      <c r="A338" s="439"/>
    </row>
    <row r="339" spans="1:1" s="356" customFormat="1">
      <c r="A339" s="439"/>
    </row>
    <row r="340" spans="1:1" s="356" customFormat="1">
      <c r="A340" s="439"/>
    </row>
    <row r="341" spans="1:1" s="356" customFormat="1">
      <c r="A341" s="439"/>
    </row>
    <row r="342" spans="1:1" s="356" customFormat="1">
      <c r="A342" s="439"/>
    </row>
    <row r="343" spans="1:1" s="356" customFormat="1">
      <c r="A343" s="439"/>
    </row>
    <row r="344" spans="1:1" s="356" customFormat="1">
      <c r="A344" s="439"/>
    </row>
    <row r="345" spans="1:1" s="356" customFormat="1">
      <c r="A345" s="439"/>
    </row>
    <row r="346" spans="1:1" s="356" customFormat="1">
      <c r="A346" s="439"/>
    </row>
    <row r="347" spans="1:1" s="356" customFormat="1">
      <c r="A347" s="439"/>
    </row>
    <row r="348" spans="1:1" s="356" customFormat="1">
      <c r="A348" s="439"/>
    </row>
    <row r="349" spans="1:1" s="356" customFormat="1">
      <c r="A349" s="439"/>
    </row>
    <row r="350" spans="1:1" s="356" customFormat="1">
      <c r="A350" s="439"/>
    </row>
    <row r="351" spans="1:1" s="356" customFormat="1">
      <c r="A351" s="439"/>
    </row>
    <row r="352" spans="1:1" s="356" customFormat="1">
      <c r="A352" s="439"/>
    </row>
    <row r="353" spans="1:1" s="356" customFormat="1">
      <c r="A353" s="439"/>
    </row>
    <row r="354" spans="1:1" s="356" customFormat="1">
      <c r="A354" s="439"/>
    </row>
    <row r="355" spans="1:1" s="356" customFormat="1">
      <c r="A355" s="439"/>
    </row>
    <row r="356" spans="1:1" s="356" customFormat="1">
      <c r="A356" s="439"/>
    </row>
    <row r="357" spans="1:1" s="356" customFormat="1">
      <c r="A357" s="439"/>
    </row>
    <row r="358" spans="1:1" s="356" customFormat="1">
      <c r="A358" s="439"/>
    </row>
    <row r="359" spans="1:1" s="356" customFormat="1">
      <c r="A359" s="439"/>
    </row>
    <row r="360" spans="1:1" s="356" customFormat="1">
      <c r="A360" s="439"/>
    </row>
    <row r="361" spans="1:1" s="356" customFormat="1">
      <c r="A361" s="439"/>
    </row>
    <row r="362" spans="1:1" s="356" customFormat="1">
      <c r="A362" s="439"/>
    </row>
    <row r="363" spans="1:1" s="356" customFormat="1">
      <c r="A363" s="439"/>
    </row>
    <row r="364" spans="1:1" s="356" customFormat="1">
      <c r="A364" s="439"/>
    </row>
    <row r="365" spans="1:1" s="356" customFormat="1">
      <c r="A365" s="439"/>
    </row>
    <row r="366" spans="1:1" s="356" customFormat="1">
      <c r="A366" s="439"/>
    </row>
    <row r="367" spans="1:1" s="356" customFormat="1">
      <c r="A367" s="439"/>
    </row>
    <row r="368" spans="1:1" s="356" customFormat="1">
      <c r="A368" s="439"/>
    </row>
    <row r="369" spans="1:1" s="356" customFormat="1">
      <c r="A369" s="439"/>
    </row>
    <row r="370" spans="1:1" s="356" customFormat="1">
      <c r="A370" s="439"/>
    </row>
    <row r="371" spans="1:1" s="356" customFormat="1">
      <c r="A371" s="439"/>
    </row>
    <row r="372" spans="1:1" s="356" customFormat="1">
      <c r="A372" s="439"/>
    </row>
    <row r="373" spans="1:1" s="356" customFormat="1">
      <c r="A373" s="439"/>
    </row>
    <row r="374" spans="1:1" s="356" customFormat="1">
      <c r="A374" s="439"/>
    </row>
    <row r="375" spans="1:1" s="356" customFormat="1">
      <c r="A375" s="439"/>
    </row>
    <row r="376" spans="1:1" s="356" customFormat="1">
      <c r="A376" s="439"/>
    </row>
    <row r="377" spans="1:1" s="356" customFormat="1">
      <c r="A377" s="439"/>
    </row>
    <row r="378" spans="1:1" s="356" customFormat="1">
      <c r="A378" s="439"/>
    </row>
    <row r="379" spans="1:1" s="356" customFormat="1">
      <c r="A379" s="439"/>
    </row>
    <row r="380" spans="1:1" s="356" customFormat="1">
      <c r="A380" s="439"/>
    </row>
    <row r="381" spans="1:1" s="356" customFormat="1">
      <c r="A381" s="439"/>
    </row>
    <row r="382" spans="1:1" s="356" customFormat="1">
      <c r="A382" s="439"/>
    </row>
    <row r="383" spans="1:1" s="356" customFormat="1">
      <c r="A383" s="439"/>
    </row>
    <row r="384" spans="1:1" s="356" customFormat="1">
      <c r="A384" s="439"/>
    </row>
    <row r="385" spans="1:1" s="356" customFormat="1">
      <c r="A385" s="439"/>
    </row>
    <row r="386" spans="1:1" s="356" customFormat="1">
      <c r="A386" s="439"/>
    </row>
    <row r="387" spans="1:1" s="356" customFormat="1">
      <c r="A387" s="439"/>
    </row>
    <row r="388" spans="1:1" s="356" customFormat="1">
      <c r="A388" s="439"/>
    </row>
    <row r="389" spans="1:1" s="356" customFormat="1">
      <c r="A389" s="439"/>
    </row>
    <row r="390" spans="1:1" s="356" customFormat="1">
      <c r="A390" s="439"/>
    </row>
    <row r="391" spans="1:1" s="356" customFormat="1">
      <c r="A391" s="439"/>
    </row>
    <row r="392" spans="1:1" s="356" customFormat="1">
      <c r="A392" s="439"/>
    </row>
    <row r="393" spans="1:1" s="356" customFormat="1">
      <c r="A393" s="439"/>
    </row>
    <row r="394" spans="1:1" s="356" customFormat="1">
      <c r="A394" s="439"/>
    </row>
    <row r="395" spans="1:1" s="356" customFormat="1">
      <c r="A395" s="439"/>
    </row>
    <row r="396" spans="1:1" s="356" customFormat="1">
      <c r="A396" s="439"/>
    </row>
    <row r="397" spans="1:1" s="356" customFormat="1">
      <c r="A397" s="439"/>
    </row>
    <row r="398" spans="1:1" s="356" customFormat="1">
      <c r="A398" s="439"/>
    </row>
    <row r="399" spans="1:1" s="356" customFormat="1">
      <c r="A399" s="439"/>
    </row>
    <row r="400" spans="1:1" s="356" customFormat="1">
      <c r="A400" s="439"/>
    </row>
    <row r="401" spans="1:1" s="356" customFormat="1">
      <c r="A401" s="439"/>
    </row>
    <row r="402" spans="1:1" s="356" customFormat="1">
      <c r="A402" s="439"/>
    </row>
    <row r="403" spans="1:1" s="356" customFormat="1">
      <c r="A403" s="439"/>
    </row>
    <row r="404" spans="1:1" s="356" customFormat="1">
      <c r="A404" s="439"/>
    </row>
    <row r="405" spans="1:1" s="356" customFormat="1">
      <c r="A405" s="439"/>
    </row>
    <row r="406" spans="1:1" s="356" customFormat="1">
      <c r="A406" s="439"/>
    </row>
    <row r="407" spans="1:1" s="356" customFormat="1">
      <c r="A407" s="439"/>
    </row>
    <row r="408" spans="1:1" s="356" customFormat="1">
      <c r="A408" s="439"/>
    </row>
    <row r="409" spans="1:1" s="356" customFormat="1">
      <c r="A409" s="439"/>
    </row>
    <row r="410" spans="1:1" s="356" customFormat="1">
      <c r="A410" s="439"/>
    </row>
    <row r="411" spans="1:1" s="356" customFormat="1">
      <c r="A411" s="439"/>
    </row>
    <row r="412" spans="1:1" s="356" customFormat="1">
      <c r="A412" s="439"/>
    </row>
    <row r="413" spans="1:1" s="356" customFormat="1">
      <c r="A413" s="439"/>
    </row>
    <row r="414" spans="1:1" s="356" customFormat="1">
      <c r="A414" s="439"/>
    </row>
    <row r="415" spans="1:1" s="356" customFormat="1">
      <c r="A415" s="439"/>
    </row>
    <row r="416" spans="1:1" s="356" customFormat="1">
      <c r="A416" s="439"/>
    </row>
    <row r="417" spans="1:1" s="356" customFormat="1">
      <c r="A417" s="439"/>
    </row>
    <row r="418" spans="1:1" s="356" customFormat="1">
      <c r="A418" s="439"/>
    </row>
    <row r="419" spans="1:1" s="356" customFormat="1">
      <c r="A419" s="439"/>
    </row>
    <row r="420" spans="1:1" s="356" customFormat="1">
      <c r="A420" s="439"/>
    </row>
  </sheetData>
  <sheetProtection algorithmName="SHA-512" hashValue="aDR0Lv6DngU1U0eJtNFJXFEYZOrgmUarhlfMFz24k9ELR0PFm98Tu09wD2aD5WWvHif3+aEoTSZhwFi7/Qpwig==" saltValue="0JNp7QHeVtjGbJh7vaoxaw==" spinCount="100000" sheet="1" objects="1" scenarios="1" formatColumns="0" formatRows="0"/>
  <dataConsolidate/>
  <mergeCells count="11">
    <mergeCell ref="B1:I1"/>
    <mergeCell ref="A2:D2"/>
    <mergeCell ref="A3:D3"/>
    <mergeCell ref="G7:G8"/>
    <mergeCell ref="C7:E7"/>
    <mergeCell ref="H7:H8"/>
    <mergeCell ref="B7:B8"/>
    <mergeCell ref="A7:A8"/>
    <mergeCell ref="A5:I5"/>
    <mergeCell ref="I7:I8"/>
    <mergeCell ref="F7:F8"/>
  </mergeCells>
  <conditionalFormatting sqref="E9:E232">
    <cfRule type="cellIs" dxfId="13" priority="1" operator="equal">
      <formula>"Moderate"</formula>
    </cfRule>
    <cfRule type="cellIs" dxfId="12" priority="2" operator="equal">
      <formula>"High"</formula>
    </cfRule>
    <cfRule type="cellIs" dxfId="11" priority="3" operator="equal">
      <formula>"Low"</formula>
    </cfRule>
  </conditionalFormatting>
  <dataValidations count="2">
    <dataValidation type="list" allowBlank="1" showInputMessage="1" showErrorMessage="1" sqref="C9:C232" xr:uid="{282E85A0-7989-4A3A-9BBC-466915D87AE2}">
      <formula1>"Time, Cost, Quality, HSE"</formula1>
    </dataValidation>
    <dataValidation type="list" allowBlank="1" showInputMessage="1" showErrorMessage="1" sqref="H9:H232" xr:uid="{22D1F61E-71CB-4AC2-8394-F83F63EBEE8A}">
      <formula1>"Resolved, Not Resolved"</formula1>
    </dataValidation>
  </dataValidations>
  <printOptions horizontalCentered="1"/>
  <pageMargins left="0.43307086614173201" right="0.23622047244094499" top="0.98425196850393704" bottom="0.78740157480314998" header="0" footer="0"/>
  <pageSetup paperSize="9" scale="61" fitToHeight="21" orientation="landscape" r:id="rId1"/>
  <headerFooter>
    <oddHeader>&amp;L&amp;"Arial,Regular"&amp;10&amp;K000000
Abu Dhabi City Municipality
Infrasctructure and Municipal Assests Sector
Planning Support and Coordination Division&amp;R&amp;G</oddHeader>
    <oddFooter>&amp;LADM-MIA-4.1-F-04    Issued: 24/05/2021   Version: 04</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DC</vt:lpstr>
      <vt:lpstr>Covering Page</vt:lpstr>
      <vt:lpstr>Summary</vt:lpstr>
      <vt:lpstr> Acheivements</vt:lpstr>
      <vt:lpstr>Schedule</vt:lpstr>
      <vt:lpstr>Commercial Status C</vt:lpstr>
      <vt:lpstr>Commercial Status E</vt:lpstr>
      <vt:lpstr>Quality Status</vt:lpstr>
      <vt:lpstr>Project Issues</vt:lpstr>
      <vt:lpstr>Critical Submitals</vt:lpstr>
      <vt:lpstr>Risk Register</vt:lpstr>
      <vt:lpstr>Earned Value &amp; Progress</vt:lpstr>
      <vt:lpstr>Resources </vt:lpstr>
      <vt:lpstr>KPIs</vt:lpstr>
      <vt:lpstr>Progress Photos</vt:lpstr>
      <vt:lpstr>Claims Status</vt:lpstr>
      <vt:lpstr>Claims Details</vt:lpstr>
      <vt:lpstr>Employer's Claims</vt:lpstr>
      <vt:lpstr>VOs Status</vt:lpstr>
      <vt:lpstr>Recap Status </vt:lpstr>
      <vt:lpstr>HSE Status</vt:lpstr>
      <vt:lpstr>HSE Training</vt:lpstr>
      <vt:lpstr>HSE Incidents</vt:lpstr>
      <vt:lpstr>HSE NCR Log</vt:lpstr>
      <vt:lpstr>'Commercial Status C'!A</vt:lpstr>
      <vt:lpstr>'Commercial Status E'!A</vt:lpstr>
      <vt:lpstr>'Quality Status'!A</vt:lpstr>
      <vt:lpstr>'Covering Page'!Print_Area</vt:lpstr>
      <vt:lpstr>DC!Print_Area</vt:lpstr>
      <vt:lpstr>'Progress Photos'!Print_Area</vt:lpstr>
      <vt:lpstr>'Resources '!Print_Area</vt:lpstr>
      <vt:lpstr>'Claims Details'!Print_Titles</vt:lpstr>
      <vt:lpstr>'Claims Status'!Print_Titles</vt:lpstr>
      <vt:lpstr>'Commercial Status C'!Print_Titles</vt:lpstr>
      <vt:lpstr>'Commercial Status E'!Print_Titles</vt:lpstr>
      <vt:lpstr>'Employer''s Claims'!Print_Titles</vt:lpstr>
      <vt:lpstr>'HSE Incidents'!Print_Titles</vt:lpstr>
      <vt:lpstr>'HSE NCR Log'!Print_Titles</vt:lpstr>
      <vt:lpstr>'HSE Training'!Print_Titles</vt:lpstr>
      <vt:lpstr>KPIs!Print_Titles</vt:lpstr>
      <vt:lpstr>'Progress Photos'!Print_Titles</vt:lpstr>
      <vt:lpstr>'Recap Status '!Print_Titles</vt:lpstr>
      <vt:lpstr>'Resources '!Print_Titles</vt:lpstr>
      <vt:lpstr>'Risk Register'!Print_Titles</vt:lpstr>
      <vt:lpstr>'VOs Status'!Print_Titles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2021-09-23T10:10:02Z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008d3e4-f847-4182-a1fb-fb9d345a0f05_Enabled">
    <vt:lpwstr>True</vt:lpwstr>
  </property>
  <property fmtid="{D5CDD505-2E9C-101B-9397-08002B2CF9AE}" pid="3" name="MSIP_Label_0008d3e4-f847-4182-a1fb-fb9d345a0f05_SiteId">
    <vt:lpwstr>8d088ff8-7e52-4d0f-8187-dcd9ca37815a</vt:lpwstr>
  </property>
  <property fmtid="{D5CDD505-2E9C-101B-9397-08002B2CF9AE}" pid="4" name="MSIP_Label_0008d3e4-f847-4182-a1fb-fb9d345a0f05_Owner">
    <vt:lpwstr>Kannaiyan.Sethupathy@parsons.com</vt:lpwstr>
  </property>
  <property fmtid="{D5CDD505-2E9C-101B-9397-08002B2CF9AE}" pid="5" name="MSIP_Label_0008d3e4-f847-4182-a1fb-fb9d345a0f05_SetDate">
    <vt:lpwstr>2020-11-25T06:54:34.3014753Z</vt:lpwstr>
  </property>
  <property fmtid="{D5CDD505-2E9C-101B-9397-08002B2CF9AE}" pid="6" name="MSIP_Label_0008d3e4-f847-4182-a1fb-fb9d345a0f05_Name">
    <vt:lpwstr>General Business</vt:lpwstr>
  </property>
  <property fmtid="{D5CDD505-2E9C-101B-9397-08002B2CF9AE}" pid="7" name="MSIP_Label_0008d3e4-f847-4182-a1fb-fb9d345a0f05_Application">
    <vt:lpwstr>Microsoft Azure Information Protection</vt:lpwstr>
  </property>
  <property fmtid="{D5CDD505-2E9C-101B-9397-08002B2CF9AE}" pid="8" name="MSIP_Label_0008d3e4-f847-4182-a1fb-fb9d345a0f05_ActionId">
    <vt:lpwstr>99fcea2f-9ac4-4a02-9367-1cc6930c71ae</vt:lpwstr>
  </property>
  <property fmtid="{D5CDD505-2E9C-101B-9397-08002B2CF9AE}" pid="9" name="MSIP_Label_0008d3e4-f847-4182-a1fb-fb9d345a0f05_Extended_MSFT_Method">
    <vt:lpwstr>Manual</vt:lpwstr>
  </property>
</Properties>
</file>